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KOLTSEGV\2023\RENDELET Módosítás 2023\szeptember\"/>
    </mc:Choice>
  </mc:AlternateContent>
  <bookViews>
    <workbookView xWindow="915" yWindow="450" windowWidth="11550" windowHeight="15840" tabRatio="924" activeTab="12"/>
  </bookViews>
  <sheets>
    <sheet name="1. mell.bevétel_össz" sheetId="240" r:id="rId1"/>
    <sheet name="1.mell.kiadás_össz" sheetId="241" r:id="rId2"/>
    <sheet name="2.mell.működés  " sheetId="242" r:id="rId3"/>
    <sheet name="3.mell.felhalm " sheetId="243" r:id="rId4"/>
    <sheet name="4. mell.Önkorm" sheetId="239" r:id="rId5"/>
    <sheet name="5.Int.össz" sheetId="238" r:id="rId6"/>
    <sheet name="6.Polg_Hivatal" sheetId="237" r:id="rId7"/>
    <sheet name="7.TIK" sheetId="236" r:id="rId8"/>
    <sheet name="8.Humán" sheetId="235" r:id="rId9"/>
    <sheet name="9.Óvoda" sheetId="234" r:id="rId10"/>
    <sheet name="10.TMKK" sheetId="233" r:id="rId11"/>
    <sheet name="11.Rendelő" sheetId="232" r:id="rId12"/>
    <sheet name="12.Városüzemeltetés" sheetId="36" r:id="rId13"/>
    <sheet name="13.támogatás" sheetId="37" r:id="rId14"/>
    <sheet name="14.Szoc. " sheetId="103" r:id="rId15"/>
    <sheet name="15.felh.felúj." sheetId="58" r:id="rId16"/>
    <sheet name="16.beruh." sheetId="394" r:id="rId17"/>
    <sheet name="17.felúj." sheetId="395" r:id="rId18"/>
    <sheet name="18.adósság" sheetId="407" state="hidden" r:id="rId19"/>
    <sheet name="19.sajátbev." sheetId="408" state="hidden" r:id="rId20"/>
    <sheet name="20. fejl.célok" sheetId="398" state="hidden" r:id="rId21"/>
    <sheet name="21.elism.tart" sheetId="399" state="hidden" r:id="rId22"/>
    <sheet name="18. vezetői pótlék" sheetId="404" r:id="rId23"/>
    <sheet name="19.int.pótlékok  " sheetId="405" r:id="rId24"/>
    <sheet name="24.címpótl. " sheetId="406" state="hidden" r:id="rId25"/>
    <sheet name="25.EU_projekt. " sheetId="403" r:id="rId26"/>
    <sheet name="26._köt_össz_bev" sheetId="364" r:id="rId27"/>
    <sheet name="26._köt_össz_kiad" sheetId="365" r:id="rId28"/>
    <sheet name="26._önként_össz_bev" sheetId="366" r:id="rId29"/>
    <sheet name="26._önként_össz_kiad" sheetId="367" r:id="rId30"/>
    <sheet name="26._államig_össz_bev" sheetId="368" r:id="rId31"/>
    <sheet name="26._államig_össz_kiad" sheetId="369" r:id="rId32"/>
    <sheet name="27._önkorm_köt" sheetId="370" r:id="rId33"/>
    <sheet name="27._önkorm_önként" sheetId="371" r:id="rId34"/>
    <sheet name="27._önkorm_államig" sheetId="372" r:id="rId35"/>
    <sheet name="28._Int össz_köt" sheetId="373" r:id="rId36"/>
    <sheet name="28._Int össz_önk" sheetId="374" r:id="rId37"/>
    <sheet name="28._Int.össz_államig" sheetId="375" r:id="rId38"/>
    <sheet name="29._Hivatal_köt" sheetId="376" r:id="rId39"/>
    <sheet name="29._Hivatal_önként" sheetId="377" r:id="rId40"/>
    <sheet name="29._Hivatal_államig" sheetId="378" r:id="rId41"/>
    <sheet name="30._TIK_köt" sheetId="379" r:id="rId42"/>
    <sheet name="30._TIK_önként" sheetId="380" r:id="rId43"/>
    <sheet name="30._TIK_államig" sheetId="381" r:id="rId44"/>
    <sheet name="31._Humán_köt" sheetId="382" r:id="rId45"/>
    <sheet name="31._Humán_önként" sheetId="383" r:id="rId46"/>
    <sheet name="31._Humán_államig" sheetId="384" r:id="rId47"/>
    <sheet name="32._Óvoda_köt" sheetId="385" r:id="rId48"/>
    <sheet name="32._Óvoda_önként" sheetId="386" r:id="rId49"/>
    <sheet name="32._Óvoda_államig" sheetId="387" r:id="rId50"/>
    <sheet name="33._TMKK_köt" sheetId="388" r:id="rId51"/>
    <sheet name="33._TMKK_önként" sheetId="389" r:id="rId52"/>
    <sheet name="33._TMKK_államig" sheetId="390" r:id="rId53"/>
    <sheet name="34._Rendelő_köt" sheetId="391" r:id="rId54"/>
    <sheet name="34._Rendelő_önként" sheetId="392" r:id="rId55"/>
    <sheet name="34._Rendelő_államig" sheetId="393" r:id="rId56"/>
    <sheet name="Munka4" sheetId="78" state="hidden" r:id="rId57"/>
    <sheet name="Munka3" sheetId="77" state="hidden" r:id="rId58"/>
    <sheet name="Munka1" sheetId="79" state="hidden" r:id="rId59"/>
    <sheet name="Munka5" sheetId="82" state="hidden" r:id="rId60"/>
    <sheet name="Munka2" sheetId="81" state="hidden" r:id="rId61"/>
  </sheets>
  <definedNames>
    <definedName name="_xlnm.Print_Titles" localSheetId="0">'1. mell.bevétel_össz'!$1:$8</definedName>
    <definedName name="_xlnm.Print_Titles" localSheetId="1">'1.mell.kiadás_össz'!$3:$5</definedName>
    <definedName name="_xlnm.Print_Titles" localSheetId="10">'10.TMKK'!$4:$8</definedName>
    <definedName name="_xlnm.Print_Titles" localSheetId="11">'11.Rendelő'!$4:$8</definedName>
    <definedName name="_xlnm.Print_Titles" localSheetId="13">'13.támogatás'!$1:$7</definedName>
    <definedName name="_xlnm.Print_Titles" localSheetId="15">'15.felh.felúj.'!$1:$6</definedName>
    <definedName name="_xlnm.Print_Titles" localSheetId="16">'16.beruh.'!$1:$7</definedName>
    <definedName name="_xlnm.Print_Titles" localSheetId="17">'17.felúj.'!$2:$7</definedName>
    <definedName name="_xlnm.Print_Titles" localSheetId="25">'25.EU_projekt. '!$1:$2</definedName>
    <definedName name="_xlnm.Print_Titles" localSheetId="30">'26._államig_össz_bev'!$1:$10</definedName>
    <definedName name="_xlnm.Print_Titles" localSheetId="31">'26._államig_össz_kiad'!$3:$6</definedName>
    <definedName name="_xlnm.Print_Titles" localSheetId="26">'26._köt_össz_bev'!$1:$10</definedName>
    <definedName name="_xlnm.Print_Titles" localSheetId="27">'26._köt_össz_kiad'!$3:$6</definedName>
    <definedName name="_xlnm.Print_Titles" localSheetId="28">'26._önként_össz_bev'!$1:$11</definedName>
    <definedName name="_xlnm.Print_Titles" localSheetId="29">'26._önként_össz_kiad'!$3:$6</definedName>
    <definedName name="_xlnm.Print_Titles" localSheetId="34">'27._önkorm_államig'!$1:$6</definedName>
    <definedName name="_xlnm.Print_Titles" localSheetId="32">'27._önkorm_köt'!$1:$5</definedName>
    <definedName name="_xlnm.Print_Titles" localSheetId="33">'27._önkorm_önként'!$1:$6</definedName>
    <definedName name="_xlnm.Print_Titles" localSheetId="35">'28._Int össz_köt'!$3:$9</definedName>
    <definedName name="_xlnm.Print_Titles" localSheetId="40">'29._Hivatal_államig'!$3:$8</definedName>
    <definedName name="_xlnm.Print_Titles" localSheetId="38">'29._Hivatal_köt'!$3:$8</definedName>
    <definedName name="_xlnm.Print_Titles" localSheetId="39">'29._Hivatal_önként'!$3:$8</definedName>
    <definedName name="_xlnm.Print_Titles" localSheetId="43">'30._TIK_államig'!$3:$8</definedName>
    <definedName name="_xlnm.Print_Titles" localSheetId="41">'30._TIK_köt'!$3:$8</definedName>
    <definedName name="_xlnm.Print_Titles" localSheetId="42">'30._TIK_önként'!$3:$8</definedName>
    <definedName name="_xlnm.Print_Titles" localSheetId="46">'31._Humán_államig'!$3:$8</definedName>
    <definedName name="_xlnm.Print_Titles" localSheetId="44">'31._Humán_köt'!$3:$8</definedName>
    <definedName name="_xlnm.Print_Titles" localSheetId="45">'31._Humán_önként'!$3:$8</definedName>
    <definedName name="_xlnm.Print_Titles" localSheetId="49">'32._Óvoda_államig'!$3:$8</definedName>
    <definedName name="_xlnm.Print_Titles" localSheetId="47">'32._Óvoda_köt'!$3:$8</definedName>
    <definedName name="_xlnm.Print_Titles" localSheetId="48">'32._Óvoda_önként'!$3:$8</definedName>
    <definedName name="_xlnm.Print_Titles" localSheetId="52">'33._TMKK_államig'!$3:$8</definedName>
    <definedName name="_xlnm.Print_Titles" localSheetId="50">'33._TMKK_köt'!$3:$8</definedName>
    <definedName name="_xlnm.Print_Titles" localSheetId="51">'33._TMKK_önként'!$3:$8</definedName>
    <definedName name="_xlnm.Print_Titles" localSheetId="55">'34._Rendelő_államig'!$3:$8</definedName>
    <definedName name="_xlnm.Print_Titles" localSheetId="53">'34._Rendelő_köt'!$3:$8</definedName>
    <definedName name="_xlnm.Print_Titles" localSheetId="54">'34._Rendelő_önként'!$3:$8</definedName>
    <definedName name="_xlnm.Print_Titles" localSheetId="4">'4. mell.Önkorm'!$1:$5</definedName>
    <definedName name="_xlnm.Print_Titles" localSheetId="5">'5.Int.össz'!$3:$8</definedName>
    <definedName name="_xlnm.Print_Titles" localSheetId="6">'6.Polg_Hivatal'!$3:$8</definedName>
    <definedName name="_xlnm.Print_Titles" localSheetId="7">'7.TIK'!$3:$8</definedName>
    <definedName name="_xlnm.Print_Titles" localSheetId="8">'8.Humán'!$4:$8</definedName>
    <definedName name="_xlnm.Print_Titles" localSheetId="9">'9.Óvoda'!$4:$8</definedName>
    <definedName name="_xlnm.Print_Area" localSheetId="0">'1. mell.bevétel_össz'!$A$1:$H$83</definedName>
    <definedName name="_xlnm.Print_Area" localSheetId="1">'1.mell.kiadás_össz'!$A$1:$H$67</definedName>
    <definedName name="_xlnm.Print_Area" localSheetId="10">'10.TMKK'!$A$1:$L$74</definedName>
    <definedName name="_xlnm.Print_Area" localSheetId="11">'11.Rendelő'!$A$1:$L$74</definedName>
    <definedName name="_xlnm.Print_Area" localSheetId="12">'12.Városüzemeltetés'!$A$1:$H$23</definedName>
    <definedName name="_xlnm.Print_Area" localSheetId="13">'13.támogatás'!$B$1:$H$100</definedName>
    <definedName name="_xlnm.Print_Area" localSheetId="14">'14.Szoc. '!$A$1:$H$23</definedName>
    <definedName name="_xlnm.Print_Area" localSheetId="15">'15.felh.felúj.'!$A$1:$H$116</definedName>
    <definedName name="_xlnm.Print_Area" localSheetId="16">'16.beruh.'!$A$1:$H$67</definedName>
    <definedName name="_xlnm.Print_Area" localSheetId="17">'17.felúj.'!$A$1:$H$33</definedName>
    <definedName name="_xlnm.Print_Area" localSheetId="22">'18. vezetői pótlék'!$A$1:$C$55</definedName>
    <definedName name="_xlnm.Print_Area" localSheetId="18">'18.adósság'!$A$1:$G$16</definedName>
    <definedName name="_xlnm.Print_Area" localSheetId="23">'19.int.pótlékok  '!$A$1:$N$18</definedName>
    <definedName name="_xlnm.Print_Area" localSheetId="19">'19.sajátbev.'!$A$1:$C$24</definedName>
    <definedName name="_xlnm.Print_Area" localSheetId="2">'2.mell.működés  '!$A$1:$Z$33</definedName>
    <definedName name="_xlnm.Print_Area" localSheetId="25">'25.EU_projekt. '!$A$1:$F$79</definedName>
    <definedName name="_xlnm.Print_Area" localSheetId="31">'26._államig_össz_kiad'!$A$1:$H$59</definedName>
    <definedName name="_xlnm.Print_Area" localSheetId="26">'26._köt_össz_bev'!$A$1:$H$84</definedName>
    <definedName name="_xlnm.Print_Area" localSheetId="27">'26._köt_össz_kiad'!$A$1:$H$58</definedName>
    <definedName name="_xlnm.Print_Area" localSheetId="28">'26._önként_össz_bev'!$A$1:$H$85</definedName>
    <definedName name="_xlnm.Print_Area" localSheetId="29">'26._önként_össz_kiad'!$A$1:$H$58</definedName>
    <definedName name="_xlnm.Print_Area" localSheetId="34">'27._önkorm_államig'!$A$1:$H$136</definedName>
    <definedName name="_xlnm.Print_Area" localSheetId="32">'27._önkorm_köt'!$A$1:$H$134</definedName>
    <definedName name="_xlnm.Print_Area" localSheetId="33">'27._önkorm_önként'!$A$1:$H$135</definedName>
    <definedName name="_xlnm.Print_Area" localSheetId="35">'28._Int össz_köt'!$A$1:$H$71</definedName>
    <definedName name="_xlnm.Print_Area" localSheetId="36">'28._Int össz_önk'!$A$1:$H$71</definedName>
    <definedName name="_xlnm.Print_Area" localSheetId="37">'28._Int.össz_államig'!$A$1:$H$73</definedName>
    <definedName name="_xlnm.Print_Area" localSheetId="40">'29._Hivatal_államig'!$A$1:$H$74</definedName>
    <definedName name="_xlnm.Print_Area" localSheetId="38">'29._Hivatal_köt'!$A$1:$H$72</definedName>
    <definedName name="_xlnm.Print_Area" localSheetId="39">'29._Hivatal_önként'!$A$1:$K$72</definedName>
    <definedName name="_xlnm.Print_Area" localSheetId="3">'3.mell.felhalm '!$A$1:$Z$32</definedName>
    <definedName name="_xlnm.Print_Area" localSheetId="43">'30._TIK_államig'!$A$1:$H$74</definedName>
    <definedName name="_xlnm.Print_Area" localSheetId="41">'30._TIK_köt'!$A$1:$H$72</definedName>
    <definedName name="_xlnm.Print_Area" localSheetId="42">'30._TIK_önként'!$A$1:$H$72</definedName>
    <definedName name="_xlnm.Print_Area" localSheetId="46">'31._Humán_államig'!$A$1:$H$74</definedName>
    <definedName name="_xlnm.Print_Area" localSheetId="44">'31._Humán_köt'!$A$1:$H$72</definedName>
    <definedName name="_xlnm.Print_Area" localSheetId="45">'31._Humán_önként'!$A$1:$H$72</definedName>
    <definedName name="_xlnm.Print_Area" localSheetId="49">'32._Óvoda_államig'!$A$1:$H$74</definedName>
    <definedName name="_xlnm.Print_Area" localSheetId="47">'32._Óvoda_köt'!$A$1:$H$72</definedName>
    <definedName name="_xlnm.Print_Area" localSheetId="48">'32._Óvoda_önként'!$A$1:$H$72</definedName>
    <definedName name="_xlnm.Print_Area" localSheetId="52">'33._TMKK_államig'!$A$1:$H$74</definedName>
    <definedName name="_xlnm.Print_Area" localSheetId="50">'33._TMKK_köt'!$A$1:$H$72</definedName>
    <definedName name="_xlnm.Print_Area" localSheetId="51">'33._TMKK_önként'!$A$1:$H$72</definedName>
    <definedName name="_xlnm.Print_Area" localSheetId="55">'34._Rendelő_államig'!$A$1:$H$74</definedName>
    <definedName name="_xlnm.Print_Area" localSheetId="53">'34._Rendelő_köt'!$A$1:$H$73</definedName>
    <definedName name="_xlnm.Print_Area" localSheetId="54">'34._Rendelő_önként'!$A$1:$H$72</definedName>
    <definedName name="_xlnm.Print_Area" localSheetId="4">'4. mell.Önkorm'!$A$1:$L$138</definedName>
    <definedName name="_xlnm.Print_Area" localSheetId="5">'5.Int.össz'!$A$1:$H$74</definedName>
    <definedName name="_xlnm.Print_Area" localSheetId="6">'6.Polg_Hivatal'!$A$1:$H$74</definedName>
    <definedName name="_xlnm.Print_Area" localSheetId="7">'7.TIK'!$A$1:$H$74</definedName>
    <definedName name="_xlnm.Print_Area" localSheetId="8">'8.Humán'!$A$1:$H$74</definedName>
    <definedName name="_xlnm.Print_Area" localSheetId="9">'9.Óvoda'!$A$1:$H$74</definedName>
  </definedNames>
  <calcPr calcId="152511"/>
</workbook>
</file>

<file path=xl/calcChain.xml><?xml version="1.0" encoding="utf-8"?>
<calcChain xmlns="http://schemas.openxmlformats.org/spreadsheetml/2006/main">
  <c r="E110" i="239" l="1"/>
  <c r="C44" i="403" l="1"/>
  <c r="E71" i="403"/>
  <c r="D71" i="403"/>
  <c r="C71" i="403"/>
  <c r="B71" i="403"/>
  <c r="F70" i="403"/>
  <c r="F69" i="403"/>
  <c r="F68" i="403"/>
  <c r="F67" i="403"/>
  <c r="F66" i="403"/>
  <c r="F65" i="403"/>
  <c r="F64" i="403"/>
  <c r="E61" i="403"/>
  <c r="D61" i="403"/>
  <c r="C61" i="403"/>
  <c r="B61" i="403"/>
  <c r="F60" i="403"/>
  <c r="F59" i="403"/>
  <c r="F58" i="403"/>
  <c r="F57" i="403"/>
  <c r="F56" i="403"/>
  <c r="F55" i="403"/>
  <c r="F54" i="403"/>
  <c r="F71" i="403" l="1"/>
  <c r="F61" i="403"/>
  <c r="E69" i="388"/>
  <c r="E68" i="388"/>
  <c r="E66" i="388"/>
  <c r="E64" i="388"/>
  <c r="D69" i="388"/>
  <c r="D68" i="388"/>
  <c r="D66" i="388"/>
  <c r="D64" i="388"/>
  <c r="C69" i="388"/>
  <c r="C68" i="388"/>
  <c r="C66" i="388"/>
  <c r="C64" i="388"/>
  <c r="E9" i="37"/>
  <c r="H15" i="37"/>
  <c r="H16" i="37"/>
  <c r="H17" i="37"/>
  <c r="E35" i="371" l="1"/>
  <c r="C52" i="404" l="1"/>
  <c r="E62" i="37" l="1"/>
  <c r="E56" i="389" l="1"/>
  <c r="E54" i="389"/>
  <c r="E56" i="383"/>
  <c r="E54" i="383"/>
  <c r="E57" i="380"/>
  <c r="E56" i="380"/>
  <c r="E54" i="380"/>
  <c r="E57" i="392"/>
  <c r="E56" i="392"/>
  <c r="E100" i="371" l="1"/>
  <c r="E98" i="371"/>
  <c r="E115" i="371"/>
  <c r="E113" i="371"/>
  <c r="E114" i="371"/>
  <c r="E57" i="237" l="1"/>
  <c r="E56" i="237"/>
  <c r="E33" i="37"/>
  <c r="E32" i="37"/>
  <c r="E106" i="239" l="1"/>
  <c r="E37" i="37"/>
  <c r="E94" i="371"/>
  <c r="H93" i="371"/>
  <c r="E41" i="392"/>
  <c r="E40" i="392"/>
  <c r="E36" i="392"/>
  <c r="E37" i="392"/>
  <c r="E35" i="367"/>
  <c r="E37" i="367"/>
  <c r="E18" i="369"/>
  <c r="E38" i="369"/>
  <c r="E37" i="369"/>
  <c r="E36" i="369"/>
  <c r="E35" i="369"/>
  <c r="E33" i="369"/>
  <c r="E32" i="369"/>
  <c r="E62" i="370"/>
  <c r="E120" i="370"/>
  <c r="E133" i="370"/>
  <c r="E128" i="370"/>
  <c r="E127" i="370"/>
  <c r="E123" i="370"/>
  <c r="E122" i="370"/>
  <c r="E121" i="370"/>
  <c r="E119" i="370"/>
  <c r="E118" i="370"/>
  <c r="E117" i="370"/>
  <c r="E111" i="370"/>
  <c r="E109" i="370"/>
  <c r="E107" i="370"/>
  <c r="E104" i="370"/>
  <c r="E103" i="370"/>
  <c r="E101" i="370"/>
  <c r="E98" i="370"/>
  <c r="E96" i="370"/>
  <c r="E95" i="370"/>
  <c r="E94" i="370"/>
  <c r="E92" i="370"/>
  <c r="E89" i="370"/>
  <c r="E81" i="370"/>
  <c r="E80" i="370"/>
  <c r="E77" i="370"/>
  <c r="E76" i="370"/>
  <c r="E75" i="370" s="1"/>
  <c r="E74" i="370"/>
  <c r="E73" i="370"/>
  <c r="E72" i="370"/>
  <c r="E71" i="370" s="1"/>
  <c r="E70" i="370"/>
  <c r="E69" i="370"/>
  <c r="E68" i="370"/>
  <c r="E65" i="370"/>
  <c r="E64" i="370"/>
  <c r="E63" i="370"/>
  <c r="E61" i="370"/>
  <c r="E60" i="370"/>
  <c r="E59" i="370"/>
  <c r="E58" i="370" s="1"/>
  <c r="E57" i="370"/>
  <c r="E56" i="370"/>
  <c r="E55" i="370"/>
  <c r="E54" i="370"/>
  <c r="E53" i="370"/>
  <c r="E51" i="370"/>
  <c r="E50" i="370"/>
  <c r="E49" i="370"/>
  <c r="E47" i="370"/>
  <c r="E46" i="370"/>
  <c r="E45" i="370"/>
  <c r="E44" i="370"/>
  <c r="E43" i="370"/>
  <c r="E42" i="370"/>
  <c r="E41" i="370"/>
  <c r="E39" i="370"/>
  <c r="E38" i="370"/>
  <c r="E37" i="370"/>
  <c r="E35" i="370"/>
  <c r="E32" i="370"/>
  <c r="E29" i="370"/>
  <c r="E28" i="370"/>
  <c r="E27" i="370"/>
  <c r="E26" i="370"/>
  <c r="E25" i="370"/>
  <c r="E24" i="370" s="1"/>
  <c r="E23" i="370"/>
  <c r="E21" i="370"/>
  <c r="E20" i="370"/>
  <c r="E19" i="370"/>
  <c r="E17" i="370"/>
  <c r="E16" i="370"/>
  <c r="E15" i="370"/>
  <c r="E11" i="370"/>
  <c r="E35" i="372"/>
  <c r="E57" i="232"/>
  <c r="E56" i="232"/>
  <c r="E57" i="233"/>
  <c r="E56" i="233"/>
  <c r="E54" i="233"/>
  <c r="E56" i="234"/>
  <c r="E54" i="234"/>
  <c r="E56" i="235"/>
  <c r="E54" i="235"/>
  <c r="E57" i="236"/>
  <c r="E56" i="236"/>
  <c r="E54" i="236"/>
  <c r="E54" i="237"/>
  <c r="E52" i="370" l="1"/>
  <c r="E53" i="394"/>
  <c r="F53" i="394"/>
  <c r="G53" i="394"/>
  <c r="B53" i="394" s="1"/>
  <c r="A53" i="394"/>
  <c r="E56" i="394"/>
  <c r="F56" i="394"/>
  <c r="A56" i="394"/>
  <c r="E55" i="392"/>
  <c r="E54" i="392"/>
  <c r="E54" i="232"/>
  <c r="E34" i="58" l="1"/>
  <c r="E21" i="36"/>
  <c r="E38" i="37"/>
  <c r="E107" i="371" l="1"/>
  <c r="E92" i="371"/>
  <c r="E89" i="371"/>
  <c r="E98" i="58"/>
  <c r="G56" i="394" s="1"/>
  <c r="B56" i="394" s="1"/>
  <c r="E97" i="58" l="1"/>
  <c r="E41" i="232"/>
  <c r="E36" i="232"/>
  <c r="H36" i="232"/>
  <c r="E37" i="232"/>
  <c r="E40" i="232"/>
  <c r="E55" i="234" l="1"/>
  <c r="E55" i="237"/>
  <c r="E51" i="37" l="1"/>
  <c r="E18" i="36"/>
  <c r="E59" i="58" l="1"/>
  <c r="D103" i="58"/>
  <c r="E91" i="239"/>
  <c r="E88" i="370" s="1"/>
  <c r="E57" i="235" l="1"/>
  <c r="E93" i="239"/>
  <c r="E90" i="370" s="1"/>
  <c r="E60" i="37" l="1"/>
  <c r="E58" i="37" s="1"/>
  <c r="E116" i="239"/>
  <c r="E113" i="370" s="1"/>
  <c r="H66" i="37" l="1"/>
  <c r="E86" i="58"/>
  <c r="H91" i="58"/>
  <c r="E89" i="58"/>
  <c r="F9" i="395" l="1"/>
  <c r="G9" i="395"/>
  <c r="B9" i="395" s="1"/>
  <c r="F10" i="395"/>
  <c r="G10" i="395"/>
  <c r="F11" i="395"/>
  <c r="G11" i="395"/>
  <c r="F12" i="395"/>
  <c r="G12" i="395"/>
  <c r="G13" i="395"/>
  <c r="F14" i="395"/>
  <c r="F15" i="395"/>
  <c r="G15" i="395"/>
  <c r="G16" i="395"/>
  <c r="F17" i="395"/>
  <c r="G18" i="395"/>
  <c r="F19" i="395"/>
  <c r="F20" i="395"/>
  <c r="G20" i="395"/>
  <c r="B20" i="395" s="1"/>
  <c r="E10" i="395"/>
  <c r="E11" i="395"/>
  <c r="E12" i="395"/>
  <c r="E13" i="395"/>
  <c r="E14" i="395"/>
  <c r="E15" i="395"/>
  <c r="E16" i="395"/>
  <c r="E17" i="395"/>
  <c r="E18" i="395"/>
  <c r="E19" i="395"/>
  <c r="E20" i="395"/>
  <c r="E9" i="395"/>
  <c r="G57" i="394"/>
  <c r="B57" i="394" s="1"/>
  <c r="F58" i="394"/>
  <c r="G58" i="394"/>
  <c r="B58" i="394" s="1"/>
  <c r="G59" i="394"/>
  <c r="B59" i="394" s="1"/>
  <c r="F60" i="394"/>
  <c r="G60" i="394"/>
  <c r="B60" i="394" s="1"/>
  <c r="F61" i="394"/>
  <c r="G61" i="394"/>
  <c r="B61" i="394" s="1"/>
  <c r="F62" i="394"/>
  <c r="G62" i="394"/>
  <c r="B62" i="394" s="1"/>
  <c r="F63" i="394"/>
  <c r="G63" i="394"/>
  <c r="B63" i="394" s="1"/>
  <c r="E58" i="394"/>
  <c r="E60" i="394"/>
  <c r="E61" i="394"/>
  <c r="E62" i="394"/>
  <c r="E63" i="394"/>
  <c r="E57" i="394"/>
  <c r="H66" i="394"/>
  <c r="D66" i="394"/>
  <c r="F52" i="394"/>
  <c r="G52" i="394"/>
  <c r="B52" i="394" s="1"/>
  <c r="E51" i="394"/>
  <c r="E52" i="394"/>
  <c r="G50" i="394"/>
  <c r="G51" i="394"/>
  <c r="B51" i="394" s="1"/>
  <c r="F45" i="394"/>
  <c r="G45" i="394"/>
  <c r="B45" i="394" s="1"/>
  <c r="F46" i="394"/>
  <c r="G46" i="394"/>
  <c r="B46" i="394" s="1"/>
  <c r="G41" i="394"/>
  <c r="B41" i="394" s="1"/>
  <c r="F42" i="394"/>
  <c r="G42" i="394"/>
  <c r="F35" i="394"/>
  <c r="G35" i="394"/>
  <c r="B35" i="394" s="1"/>
  <c r="F36" i="394"/>
  <c r="G36" i="394"/>
  <c r="B36" i="394" s="1"/>
  <c r="F37" i="394"/>
  <c r="G37" i="394"/>
  <c r="B37" i="394" s="1"/>
  <c r="F38" i="394"/>
  <c r="G38" i="394"/>
  <c r="B38" i="394" s="1"/>
  <c r="G26" i="394"/>
  <c r="B26" i="394" s="1"/>
  <c r="F27" i="394"/>
  <c r="G27" i="394"/>
  <c r="B27" i="394" s="1"/>
  <c r="G28" i="394"/>
  <c r="B28" i="394" s="1"/>
  <c r="F29" i="394"/>
  <c r="G29" i="394"/>
  <c r="B29" i="394" s="1"/>
  <c r="F9" i="394"/>
  <c r="F10" i="394"/>
  <c r="G10" i="394"/>
  <c r="B10" i="394" s="1"/>
  <c r="G11" i="394"/>
  <c r="F12" i="394"/>
  <c r="G13" i="394"/>
  <c r="B13" i="394" s="1"/>
  <c r="G14" i="394"/>
  <c r="B14" i="394" s="1"/>
  <c r="F15" i="394"/>
  <c r="F17" i="394"/>
  <c r="G17" i="394"/>
  <c r="B17" i="394" s="1"/>
  <c r="F18" i="394"/>
  <c r="G19" i="394"/>
  <c r="B19" i="394" s="1"/>
  <c r="G20" i="394"/>
  <c r="B20" i="394" s="1"/>
  <c r="F21" i="394"/>
  <c r="G21" i="394"/>
  <c r="F22" i="394"/>
  <c r="G22" i="394"/>
  <c r="B22" i="394" s="1"/>
  <c r="F23" i="394"/>
  <c r="G23" i="394"/>
  <c r="B23" i="394" s="1"/>
  <c r="E50" i="394"/>
  <c r="E46" i="394"/>
  <c r="E47" i="394"/>
  <c r="E45" i="394"/>
  <c r="E42" i="394"/>
  <c r="E41" i="394"/>
  <c r="E35" i="394"/>
  <c r="E36" i="394"/>
  <c r="E37" i="394"/>
  <c r="E38" i="394"/>
  <c r="E34" i="394"/>
  <c r="E27" i="394"/>
  <c r="E28" i="394"/>
  <c r="E29" i="394"/>
  <c r="E26" i="394"/>
  <c r="E23" i="394"/>
  <c r="E10" i="394"/>
  <c r="E11" i="394"/>
  <c r="E12" i="394"/>
  <c r="E13" i="394"/>
  <c r="E14" i="394"/>
  <c r="E15" i="394"/>
  <c r="E16" i="394"/>
  <c r="E17" i="394"/>
  <c r="E18" i="394"/>
  <c r="E19" i="394"/>
  <c r="E20" i="394"/>
  <c r="E21" i="394"/>
  <c r="E22" i="394"/>
  <c r="B50" i="394"/>
  <c r="B42" i="394"/>
  <c r="B21" i="394"/>
  <c r="B11" i="394"/>
  <c r="E32" i="395" l="1"/>
  <c r="A63" i="394"/>
  <c r="E36" i="233" l="1"/>
  <c r="E25" i="233"/>
  <c r="E25" i="232" l="1"/>
  <c r="E15" i="239" l="1"/>
  <c r="E13" i="370" s="1"/>
  <c r="E77" i="37"/>
  <c r="E60" i="234"/>
  <c r="E25" i="235"/>
  <c r="E132" i="239"/>
  <c r="E129" i="370" s="1"/>
  <c r="E81" i="239"/>
  <c r="E79" i="370" s="1"/>
  <c r="E24" i="239"/>
  <c r="E22" i="370" s="1"/>
  <c r="E78" i="370" l="1"/>
  <c r="H55" i="383"/>
  <c r="E78" i="37" l="1"/>
  <c r="D78" i="37"/>
  <c r="C78" i="37"/>
  <c r="H77" i="37"/>
  <c r="H78" i="37" l="1"/>
  <c r="E80" i="58" l="1"/>
  <c r="G47" i="394" s="1"/>
  <c r="B47" i="394" s="1"/>
  <c r="E57" i="234"/>
  <c r="E50" i="239" l="1"/>
  <c r="E48" i="370" s="1"/>
  <c r="E36" i="239"/>
  <c r="E34" i="370" s="1"/>
  <c r="E40" i="370" l="1"/>
  <c r="E14" i="58"/>
  <c r="G15" i="394" s="1"/>
  <c r="B15" i="394" s="1"/>
  <c r="E11" i="58"/>
  <c r="G12" i="394" s="1"/>
  <c r="B12" i="394" s="1"/>
  <c r="E35" i="239" l="1"/>
  <c r="E32" i="239" s="1"/>
  <c r="H48" i="37" l="1"/>
  <c r="E13" i="237" l="1"/>
  <c r="E55" i="58" l="1"/>
  <c r="G34" i="394" s="1"/>
  <c r="B34" i="394" s="1"/>
  <c r="E22" i="37"/>
  <c r="E20" i="37" s="1"/>
  <c r="H105" i="58"/>
  <c r="E14" i="239" l="1"/>
  <c r="E12" i="370" s="1"/>
  <c r="E16" i="239"/>
  <c r="E14" i="370" s="1"/>
  <c r="E8" i="58" l="1"/>
  <c r="G9" i="394" s="1"/>
  <c r="E20" i="103"/>
  <c r="E21" i="103"/>
  <c r="E15" i="58"/>
  <c r="G16" i="394" s="1"/>
  <c r="B16" i="394" s="1"/>
  <c r="E17" i="58"/>
  <c r="G18" i="394" s="1"/>
  <c r="B18" i="394" s="1"/>
  <c r="E35" i="58"/>
  <c r="G19" i="395" s="1"/>
  <c r="E33" i="58"/>
  <c r="G17" i="395" s="1"/>
  <c r="E30" i="58"/>
  <c r="G14" i="395" s="1"/>
  <c r="B9" i="394" l="1"/>
  <c r="G66" i="394"/>
  <c r="C54" i="404"/>
  <c r="E72" i="232"/>
  <c r="H20" i="367" l="1"/>
  <c r="H134" i="371"/>
  <c r="H130" i="371"/>
  <c r="H129" i="371"/>
  <c r="H128" i="371"/>
  <c r="H124" i="371"/>
  <c r="H123" i="371"/>
  <c r="H122" i="371"/>
  <c r="H120" i="371"/>
  <c r="H119" i="371"/>
  <c r="H118" i="371"/>
  <c r="H114" i="371"/>
  <c r="H112" i="371"/>
  <c r="H110" i="371"/>
  <c r="H109" i="371"/>
  <c r="H108" i="371"/>
  <c r="H107" i="371"/>
  <c r="H105" i="371"/>
  <c r="H104" i="371"/>
  <c r="H102" i="371"/>
  <c r="H99" i="371"/>
  <c r="H97" i="371"/>
  <c r="H96" i="371"/>
  <c r="H95" i="371"/>
  <c r="H92" i="371"/>
  <c r="H91" i="371"/>
  <c r="H90" i="371"/>
  <c r="H89" i="371"/>
  <c r="H82" i="371"/>
  <c r="H81" i="371"/>
  <c r="H80" i="371"/>
  <c r="H78" i="371"/>
  <c r="H77" i="371"/>
  <c r="H75" i="371"/>
  <c r="H74" i="371"/>
  <c r="H73" i="371"/>
  <c r="H71" i="371"/>
  <c r="H70" i="371"/>
  <c r="H69" i="371"/>
  <c r="H66" i="371"/>
  <c r="H65" i="371"/>
  <c r="H64" i="371"/>
  <c r="H62" i="371"/>
  <c r="H61" i="371"/>
  <c r="H60" i="371"/>
  <c r="H58" i="371"/>
  <c r="H57" i="371"/>
  <c r="H56" i="371"/>
  <c r="H55" i="371"/>
  <c r="H54" i="371"/>
  <c r="H52" i="371"/>
  <c r="H51" i="371"/>
  <c r="H50" i="371"/>
  <c r="H49" i="371"/>
  <c r="H48" i="371"/>
  <c r="H47" i="371"/>
  <c r="H46" i="371"/>
  <c r="H45" i="371"/>
  <c r="H44" i="371"/>
  <c r="H43" i="371"/>
  <c r="H42" i="371"/>
  <c r="H40" i="371"/>
  <c r="H39" i="371"/>
  <c r="H38" i="371"/>
  <c r="H36" i="371"/>
  <c r="H33" i="371"/>
  <c r="H30" i="371"/>
  <c r="H29" i="371"/>
  <c r="H28" i="371"/>
  <c r="H27" i="371"/>
  <c r="H26" i="371"/>
  <c r="H24" i="371"/>
  <c r="H23" i="371"/>
  <c r="H22" i="371"/>
  <c r="H21" i="371"/>
  <c r="H20" i="371"/>
  <c r="H18" i="371"/>
  <c r="H17" i="371"/>
  <c r="H16" i="371"/>
  <c r="H15" i="371"/>
  <c r="H14" i="371"/>
  <c r="H13" i="371"/>
  <c r="H12" i="371"/>
  <c r="H134" i="372"/>
  <c r="H130" i="372"/>
  <c r="H129" i="372"/>
  <c r="H128" i="372"/>
  <c r="H124" i="372"/>
  <c r="H123" i="372"/>
  <c r="H122" i="372"/>
  <c r="H120" i="372"/>
  <c r="H119" i="372"/>
  <c r="H118" i="372"/>
  <c r="H115" i="372"/>
  <c r="H114" i="372"/>
  <c r="H113" i="372"/>
  <c r="H112" i="372"/>
  <c r="H110" i="372"/>
  <c r="H109" i="372"/>
  <c r="H108" i="372"/>
  <c r="H107" i="372"/>
  <c r="H105" i="372"/>
  <c r="H104" i="372"/>
  <c r="H102" i="372"/>
  <c r="H100" i="372"/>
  <c r="H99" i="372"/>
  <c r="H98" i="372"/>
  <c r="H97" i="372"/>
  <c r="H96" i="372"/>
  <c r="H95" i="372"/>
  <c r="H93" i="372"/>
  <c r="H92" i="372"/>
  <c r="H91" i="372"/>
  <c r="H90" i="372"/>
  <c r="H89" i="372"/>
  <c r="H82" i="372"/>
  <c r="H81" i="372"/>
  <c r="H80" i="372"/>
  <c r="H78" i="372"/>
  <c r="H77" i="372"/>
  <c r="H75" i="372"/>
  <c r="H74" i="372"/>
  <c r="H73" i="372"/>
  <c r="H71" i="372"/>
  <c r="H70" i="372"/>
  <c r="H69" i="372"/>
  <c r="H66" i="372"/>
  <c r="H65" i="372"/>
  <c r="H64" i="372"/>
  <c r="H62" i="372"/>
  <c r="H61" i="372"/>
  <c r="H60" i="372"/>
  <c r="H58" i="372"/>
  <c r="H57" i="372"/>
  <c r="H56" i="372"/>
  <c r="H55" i="372"/>
  <c r="H54" i="372"/>
  <c r="H52" i="372"/>
  <c r="H51" i="372"/>
  <c r="H50" i="372"/>
  <c r="H49" i="372"/>
  <c r="H48" i="372"/>
  <c r="H47" i="372"/>
  <c r="H46" i="372"/>
  <c r="H45" i="372"/>
  <c r="H44" i="372"/>
  <c r="H43" i="372"/>
  <c r="H42" i="372"/>
  <c r="H40" i="372"/>
  <c r="H39" i="372"/>
  <c r="H38" i="372"/>
  <c r="H36" i="372"/>
  <c r="H33" i="372"/>
  <c r="H30" i="372"/>
  <c r="H29" i="372"/>
  <c r="H28" i="372"/>
  <c r="H27" i="372"/>
  <c r="H26" i="372"/>
  <c r="H24" i="372"/>
  <c r="H23" i="372"/>
  <c r="H22" i="372"/>
  <c r="H21" i="372"/>
  <c r="H20" i="372"/>
  <c r="H18" i="372"/>
  <c r="H17" i="372"/>
  <c r="H16" i="372"/>
  <c r="H15" i="372"/>
  <c r="H14" i="372"/>
  <c r="H13" i="372"/>
  <c r="H12" i="372"/>
  <c r="E25" i="374"/>
  <c r="H72" i="376"/>
  <c r="H72" i="377"/>
  <c r="H69" i="376"/>
  <c r="H68" i="376"/>
  <c r="H67" i="376"/>
  <c r="H66" i="376"/>
  <c r="H65" i="376"/>
  <c r="H64" i="376"/>
  <c r="H63" i="376"/>
  <c r="H60" i="376"/>
  <c r="H59" i="376"/>
  <c r="H58" i="376"/>
  <c r="H57" i="376"/>
  <c r="H56" i="376"/>
  <c r="H55" i="376"/>
  <c r="H54" i="376"/>
  <c r="H48" i="376"/>
  <c r="H47" i="376"/>
  <c r="H46" i="376"/>
  <c r="H45" i="376"/>
  <c r="H44" i="376"/>
  <c r="H43" i="376"/>
  <c r="H42" i="376"/>
  <c r="H41" i="376"/>
  <c r="H40" i="376"/>
  <c r="H39" i="376"/>
  <c r="H38" i="376"/>
  <c r="H37" i="376"/>
  <c r="H36" i="376"/>
  <c r="H35" i="376"/>
  <c r="H34" i="376"/>
  <c r="H33" i="376"/>
  <c r="H32" i="376"/>
  <c r="H31" i="376"/>
  <c r="H30" i="376"/>
  <c r="H29" i="376"/>
  <c r="H28" i="376"/>
  <c r="H27" i="376"/>
  <c r="H26" i="376"/>
  <c r="H25" i="376"/>
  <c r="H24" i="376"/>
  <c r="H23" i="376"/>
  <c r="H22" i="376"/>
  <c r="H21" i="376"/>
  <c r="H20" i="376"/>
  <c r="H19" i="376"/>
  <c r="H18" i="376"/>
  <c r="H17" i="376"/>
  <c r="H16" i="376"/>
  <c r="H15" i="376"/>
  <c r="H14" i="376"/>
  <c r="H13" i="376"/>
  <c r="H12" i="376"/>
  <c r="H11" i="376"/>
  <c r="H10" i="376"/>
  <c r="H70" i="377"/>
  <c r="H69" i="377"/>
  <c r="H68" i="377"/>
  <c r="H67" i="377"/>
  <c r="H66" i="377"/>
  <c r="H65" i="377"/>
  <c r="H64" i="377"/>
  <c r="H63" i="377"/>
  <c r="H62" i="377"/>
  <c r="H61" i="377"/>
  <c r="H60" i="377"/>
  <c r="H59" i="377"/>
  <c r="H58" i="377"/>
  <c r="H57" i="377"/>
  <c r="H56" i="377"/>
  <c r="H55" i="377"/>
  <c r="H54" i="377"/>
  <c r="H53" i="377"/>
  <c r="H48" i="377"/>
  <c r="H47" i="377"/>
  <c r="H46" i="377"/>
  <c r="H45" i="377"/>
  <c r="H44" i="377"/>
  <c r="H43" i="377"/>
  <c r="H42" i="377"/>
  <c r="H41" i="377"/>
  <c r="H40" i="377"/>
  <c r="H39" i="377"/>
  <c r="H38" i="377"/>
  <c r="H37" i="377"/>
  <c r="H36" i="377"/>
  <c r="H35" i="377"/>
  <c r="H34" i="377"/>
  <c r="H33" i="377"/>
  <c r="H32" i="377"/>
  <c r="H31" i="377"/>
  <c r="H30" i="377"/>
  <c r="H29" i="377"/>
  <c r="H28" i="377"/>
  <c r="H27" i="377"/>
  <c r="H26" i="377"/>
  <c r="H25" i="377"/>
  <c r="H24" i="377"/>
  <c r="H23" i="377"/>
  <c r="H22" i="377"/>
  <c r="H21" i="377"/>
  <c r="H20" i="377"/>
  <c r="H19" i="377"/>
  <c r="H18" i="377"/>
  <c r="H17" i="377"/>
  <c r="H16" i="377"/>
  <c r="H15" i="377"/>
  <c r="H14" i="377"/>
  <c r="H13" i="377"/>
  <c r="H12" i="377"/>
  <c r="H11" i="377"/>
  <c r="H10" i="377"/>
  <c r="H27" i="378"/>
  <c r="H72" i="380"/>
  <c r="H69" i="380"/>
  <c r="H68" i="380"/>
  <c r="H67" i="380"/>
  <c r="H66" i="380"/>
  <c r="H65" i="380"/>
  <c r="H64" i="380"/>
  <c r="H63" i="380"/>
  <c r="H61" i="380"/>
  <c r="H60" i="380"/>
  <c r="H59" i="380"/>
  <c r="H58" i="380"/>
  <c r="H55" i="380"/>
  <c r="H45" i="380"/>
  <c r="H44" i="380"/>
  <c r="H41" i="380"/>
  <c r="H40" i="380"/>
  <c r="H39" i="380"/>
  <c r="H38" i="380"/>
  <c r="H37" i="380"/>
  <c r="H36" i="380"/>
  <c r="H35" i="380"/>
  <c r="H34" i="380"/>
  <c r="H33" i="380"/>
  <c r="H31" i="380"/>
  <c r="H30" i="380"/>
  <c r="H29" i="380"/>
  <c r="H27" i="380"/>
  <c r="H26" i="380"/>
  <c r="H25" i="380"/>
  <c r="H24" i="380"/>
  <c r="H23" i="380"/>
  <c r="H21" i="380"/>
  <c r="H20" i="380"/>
  <c r="H19" i="380"/>
  <c r="H18" i="380"/>
  <c r="H17" i="380"/>
  <c r="H16" i="380"/>
  <c r="H15" i="380"/>
  <c r="H14" i="380"/>
  <c r="H13" i="380"/>
  <c r="H12" i="380"/>
  <c r="H11" i="380"/>
  <c r="H70" i="381"/>
  <c r="H72" i="381"/>
  <c r="H69" i="381"/>
  <c r="H68" i="381"/>
  <c r="H67" i="381"/>
  <c r="H66" i="381"/>
  <c r="H65" i="381"/>
  <c r="H64" i="381"/>
  <c r="H63" i="381"/>
  <c r="H62" i="381"/>
  <c r="H61" i="381"/>
  <c r="H60" i="381"/>
  <c r="H59" i="381"/>
  <c r="H58" i="381"/>
  <c r="H57" i="381"/>
  <c r="H56" i="381"/>
  <c r="H55" i="381"/>
  <c r="H54" i="381"/>
  <c r="H53" i="381"/>
  <c r="H48" i="381"/>
  <c r="H47" i="381"/>
  <c r="H46" i="381"/>
  <c r="H45" i="381"/>
  <c r="H44" i="381"/>
  <c r="H43" i="381"/>
  <c r="H42" i="381"/>
  <c r="H41" i="381"/>
  <c r="H40" i="381"/>
  <c r="H39" i="381"/>
  <c r="H38" i="381"/>
  <c r="H37" i="381"/>
  <c r="H36" i="381"/>
  <c r="H35" i="381"/>
  <c r="H34" i="381"/>
  <c r="H33" i="381"/>
  <c r="H32" i="381"/>
  <c r="H31" i="381"/>
  <c r="H30" i="381"/>
  <c r="H29" i="381"/>
  <c r="H28" i="381"/>
  <c r="H27" i="381"/>
  <c r="H26" i="381"/>
  <c r="H25" i="381"/>
  <c r="H24" i="381"/>
  <c r="H23" i="381"/>
  <c r="H22" i="381"/>
  <c r="H21" i="381"/>
  <c r="H20" i="381"/>
  <c r="H19" i="381"/>
  <c r="H18" i="381"/>
  <c r="H17" i="381"/>
  <c r="H16" i="381"/>
  <c r="H15" i="381"/>
  <c r="H14" i="381"/>
  <c r="H13" i="381"/>
  <c r="H12" i="381"/>
  <c r="H11" i="381"/>
  <c r="H10" i="381"/>
  <c r="H72" i="383"/>
  <c r="H69" i="383"/>
  <c r="H68" i="383"/>
  <c r="H66" i="383"/>
  <c r="H65" i="383"/>
  <c r="H64" i="383"/>
  <c r="H63" i="383"/>
  <c r="H61" i="383"/>
  <c r="H60" i="383"/>
  <c r="H58" i="383"/>
  <c r="H45" i="383"/>
  <c r="H44" i="383"/>
  <c r="H41" i="383"/>
  <c r="H40" i="383"/>
  <c r="H39" i="383"/>
  <c r="H38" i="383"/>
  <c r="H37" i="383"/>
  <c r="H36" i="383"/>
  <c r="H35" i="383"/>
  <c r="H34" i="383"/>
  <c r="H33" i="383"/>
  <c r="H31" i="383"/>
  <c r="H30" i="383"/>
  <c r="H29" i="383"/>
  <c r="H27" i="383"/>
  <c r="H26" i="383"/>
  <c r="H25" i="383"/>
  <c r="H24" i="383"/>
  <c r="H23" i="383"/>
  <c r="H21" i="383"/>
  <c r="H20" i="383"/>
  <c r="H19" i="383"/>
  <c r="H18" i="383"/>
  <c r="H17" i="383"/>
  <c r="H16" i="383"/>
  <c r="H15" i="383"/>
  <c r="H14" i="383"/>
  <c r="H13" i="383"/>
  <c r="H12" i="383"/>
  <c r="H11" i="383"/>
  <c r="H72" i="384"/>
  <c r="H70" i="384"/>
  <c r="H69" i="384"/>
  <c r="H68" i="384"/>
  <c r="H67" i="384"/>
  <c r="H66" i="384"/>
  <c r="H65" i="384"/>
  <c r="H64" i="384"/>
  <c r="H63" i="384"/>
  <c r="H62" i="384"/>
  <c r="H61" i="384"/>
  <c r="H60" i="384"/>
  <c r="H59" i="384"/>
  <c r="H58" i="384"/>
  <c r="H57" i="384"/>
  <c r="H56" i="384"/>
  <c r="H55" i="384"/>
  <c r="H54" i="384"/>
  <c r="H53" i="384"/>
  <c r="H48" i="384"/>
  <c r="H47" i="384"/>
  <c r="H46" i="384"/>
  <c r="H45" i="384"/>
  <c r="H44" i="384"/>
  <c r="H43" i="384"/>
  <c r="H42" i="384"/>
  <c r="H41" i="384"/>
  <c r="H40" i="384"/>
  <c r="H39" i="384"/>
  <c r="H38" i="384"/>
  <c r="H37" i="384"/>
  <c r="H36" i="384"/>
  <c r="H35" i="384"/>
  <c r="H34" i="384"/>
  <c r="H33" i="384"/>
  <c r="H32" i="384"/>
  <c r="H31" i="384"/>
  <c r="H30" i="384"/>
  <c r="H29" i="384"/>
  <c r="H28" i="384"/>
  <c r="H27" i="384"/>
  <c r="H26" i="384"/>
  <c r="H25" i="384"/>
  <c r="H24" i="384"/>
  <c r="H23" i="384"/>
  <c r="H22" i="384"/>
  <c r="H21" i="384"/>
  <c r="H20" i="384"/>
  <c r="H19" i="384"/>
  <c r="H18" i="384"/>
  <c r="H17" i="384"/>
  <c r="H16" i="384"/>
  <c r="H15" i="384"/>
  <c r="H14" i="384"/>
  <c r="H13" i="384"/>
  <c r="H12" i="384"/>
  <c r="H11" i="384"/>
  <c r="H10" i="384"/>
  <c r="H72" i="386"/>
  <c r="H69" i="386"/>
  <c r="H68" i="386"/>
  <c r="H66" i="386"/>
  <c r="H65" i="386"/>
  <c r="H64" i="386"/>
  <c r="H63" i="386"/>
  <c r="H61" i="386"/>
  <c r="H60" i="386"/>
  <c r="H58" i="386"/>
  <c r="H57" i="386"/>
  <c r="H56" i="386"/>
  <c r="H55" i="386"/>
  <c r="H54" i="386"/>
  <c r="H45" i="386"/>
  <c r="H44" i="386"/>
  <c r="H41" i="386"/>
  <c r="H40" i="386"/>
  <c r="H39" i="386"/>
  <c r="H38" i="386"/>
  <c r="H37" i="386"/>
  <c r="H36" i="386"/>
  <c r="H35" i="386"/>
  <c r="H34" i="386"/>
  <c r="H33" i="386"/>
  <c r="H31" i="386"/>
  <c r="H30" i="386"/>
  <c r="H29" i="386"/>
  <c r="H27" i="386"/>
  <c r="H26" i="386"/>
  <c r="H25" i="386"/>
  <c r="H24" i="386"/>
  <c r="H23" i="386"/>
  <c r="H21" i="386"/>
  <c r="H20" i="386"/>
  <c r="H19" i="386"/>
  <c r="H18" i="386"/>
  <c r="H17" i="386"/>
  <c r="H16" i="386"/>
  <c r="H15" i="386"/>
  <c r="H14" i="386"/>
  <c r="H13" i="386"/>
  <c r="H12" i="386"/>
  <c r="H11" i="386"/>
  <c r="E60" i="388"/>
  <c r="E59" i="388"/>
  <c r="E58" i="388"/>
  <c r="E57" i="388"/>
  <c r="E56" i="388"/>
  <c r="E55" i="388"/>
  <c r="E54" i="388"/>
  <c r="H72" i="388"/>
  <c r="H69" i="388"/>
  <c r="H68" i="388"/>
  <c r="H66" i="388"/>
  <c r="H72" i="389"/>
  <c r="H69" i="389"/>
  <c r="H68" i="389"/>
  <c r="H66" i="389"/>
  <c r="H65" i="389"/>
  <c r="H64" i="389"/>
  <c r="H63" i="389"/>
  <c r="H61" i="389"/>
  <c r="H60" i="389"/>
  <c r="H59" i="389"/>
  <c r="H58" i="389"/>
  <c r="H57" i="389"/>
  <c r="H55" i="389"/>
  <c r="H45" i="389"/>
  <c r="H44" i="389"/>
  <c r="H41" i="389"/>
  <c r="H40" i="389"/>
  <c r="H39" i="389"/>
  <c r="H38" i="389"/>
  <c r="H37" i="389"/>
  <c r="H36" i="389"/>
  <c r="H35" i="389"/>
  <c r="H34" i="389"/>
  <c r="H33" i="389"/>
  <c r="H31" i="389"/>
  <c r="H30" i="389"/>
  <c r="H29" i="389"/>
  <c r="H27" i="389"/>
  <c r="H26" i="389"/>
  <c r="H25" i="389"/>
  <c r="H24" i="389"/>
  <c r="H23" i="389"/>
  <c r="H21" i="389"/>
  <c r="H20" i="389"/>
  <c r="H19" i="389"/>
  <c r="H18" i="389"/>
  <c r="H17" i="389"/>
  <c r="H16" i="389"/>
  <c r="H15" i="389"/>
  <c r="H14" i="389"/>
  <c r="H13" i="389"/>
  <c r="H12" i="389"/>
  <c r="H11" i="389"/>
  <c r="E38" i="392"/>
  <c r="H72" i="392"/>
  <c r="H69" i="392"/>
  <c r="H68" i="392"/>
  <c r="H67" i="392"/>
  <c r="H66" i="392"/>
  <c r="H65" i="392"/>
  <c r="H64" i="392"/>
  <c r="H63" i="392"/>
  <c r="H61" i="392"/>
  <c r="H60" i="392"/>
  <c r="H59" i="392"/>
  <c r="H58" i="392"/>
  <c r="H57" i="392"/>
  <c r="H55" i="392"/>
  <c r="H45" i="392"/>
  <c r="H41" i="392"/>
  <c r="H40" i="392"/>
  <c r="H39" i="392"/>
  <c r="H37" i="392"/>
  <c r="H36" i="392"/>
  <c r="H35" i="392"/>
  <c r="H34" i="392"/>
  <c r="H33" i="392"/>
  <c r="H31" i="392"/>
  <c r="H30" i="392"/>
  <c r="H29" i="392"/>
  <c r="H27" i="392"/>
  <c r="H26" i="392"/>
  <c r="H25" i="392"/>
  <c r="H24" i="392"/>
  <c r="H23" i="392"/>
  <c r="H21" i="392"/>
  <c r="H20" i="392"/>
  <c r="H19" i="392"/>
  <c r="H18" i="392"/>
  <c r="H17" i="392"/>
  <c r="H16" i="392"/>
  <c r="H15" i="392"/>
  <c r="H14" i="392"/>
  <c r="H13" i="392"/>
  <c r="H12" i="392"/>
  <c r="H11" i="392"/>
  <c r="S27" i="243"/>
  <c r="S26" i="243"/>
  <c r="S25" i="243"/>
  <c r="S23" i="243"/>
  <c r="S19" i="243"/>
  <c r="S17" i="243"/>
  <c r="S16" i="243"/>
  <c r="S15" i="243"/>
  <c r="S14" i="243"/>
  <c r="S13" i="243"/>
  <c r="S12" i="243"/>
  <c r="H27" i="243"/>
  <c r="H26" i="243"/>
  <c r="H22" i="243"/>
  <c r="H21" i="243"/>
  <c r="H17" i="243"/>
  <c r="H16" i="243"/>
  <c r="H15" i="243"/>
  <c r="H14" i="243"/>
  <c r="H13" i="243"/>
  <c r="H12" i="243"/>
  <c r="S28" i="242"/>
  <c r="S18" i="242"/>
  <c r="S17" i="242"/>
  <c r="S16" i="242"/>
  <c r="S15" i="242"/>
  <c r="S14" i="242"/>
  <c r="S13" i="242"/>
  <c r="S12" i="242"/>
  <c r="H18" i="242"/>
  <c r="H17" i="242"/>
  <c r="H16" i="242"/>
  <c r="H15" i="242"/>
  <c r="H14" i="242"/>
  <c r="E37" i="238"/>
  <c r="E61" i="240" s="1"/>
  <c r="H136" i="239"/>
  <c r="H131" i="239"/>
  <c r="H130" i="239"/>
  <c r="H126" i="239"/>
  <c r="H125" i="239"/>
  <c r="H124" i="239"/>
  <c r="H122" i="239"/>
  <c r="H121" i="239"/>
  <c r="H120" i="239"/>
  <c r="H116" i="239"/>
  <c r="H114" i="239"/>
  <c r="H112" i="239"/>
  <c r="H110" i="239"/>
  <c r="H104" i="239"/>
  <c r="H101" i="239"/>
  <c r="H99" i="239"/>
  <c r="H98" i="239"/>
  <c r="H97" i="239"/>
  <c r="H92" i="239"/>
  <c r="H83" i="239"/>
  <c r="H82" i="239"/>
  <c r="H79" i="239"/>
  <c r="H78" i="239"/>
  <c r="H76" i="239"/>
  <c r="H75" i="239"/>
  <c r="H72" i="239"/>
  <c r="H71" i="239"/>
  <c r="H70" i="239"/>
  <c r="H67" i="239"/>
  <c r="H66" i="239"/>
  <c r="H65" i="239"/>
  <c r="H63" i="239"/>
  <c r="H62" i="239"/>
  <c r="H61" i="239"/>
  <c r="H59" i="239"/>
  <c r="H58" i="239"/>
  <c r="H57" i="239"/>
  <c r="H56" i="239"/>
  <c r="H55" i="239"/>
  <c r="H53" i="239"/>
  <c r="H52" i="239"/>
  <c r="H51" i="239"/>
  <c r="H50" i="239"/>
  <c r="H49" i="239"/>
  <c r="H48" i="239"/>
  <c r="H47" i="239"/>
  <c r="H46" i="239"/>
  <c r="H45" i="239"/>
  <c r="H44" i="239"/>
  <c r="H43" i="239"/>
  <c r="H41" i="239"/>
  <c r="H40" i="239"/>
  <c r="H39" i="239"/>
  <c r="H37" i="239"/>
  <c r="H36" i="239"/>
  <c r="H34" i="239"/>
  <c r="H29" i="239"/>
  <c r="H28" i="239"/>
  <c r="H27" i="239"/>
  <c r="H25" i="239"/>
  <c r="H23" i="239"/>
  <c r="H22" i="239"/>
  <c r="H21" i="239"/>
  <c r="H19" i="239"/>
  <c r="H18" i="239"/>
  <c r="H72" i="237"/>
  <c r="H69" i="237"/>
  <c r="H68" i="237"/>
  <c r="H66" i="237"/>
  <c r="H64" i="237"/>
  <c r="H61" i="237"/>
  <c r="H58" i="237"/>
  <c r="H45" i="237"/>
  <c r="H41" i="237"/>
  <c r="H40" i="237"/>
  <c r="H39" i="237"/>
  <c r="H37" i="237"/>
  <c r="H36" i="237"/>
  <c r="H35" i="237"/>
  <c r="H34" i="237"/>
  <c r="H33" i="237"/>
  <c r="H31" i="237"/>
  <c r="H30" i="237"/>
  <c r="H29" i="237"/>
  <c r="H27" i="237"/>
  <c r="H26" i="237"/>
  <c r="H25" i="237"/>
  <c r="H24" i="237"/>
  <c r="H23" i="237"/>
  <c r="H21" i="237"/>
  <c r="H20" i="237"/>
  <c r="H19" i="237"/>
  <c r="H18" i="237"/>
  <c r="H17" i="237"/>
  <c r="H16" i="237"/>
  <c r="H15" i="237"/>
  <c r="H14" i="237"/>
  <c r="H13" i="237"/>
  <c r="H12" i="237"/>
  <c r="H11" i="237"/>
  <c r="H72" i="236"/>
  <c r="H69" i="236"/>
  <c r="H68" i="236"/>
  <c r="H67" i="236"/>
  <c r="H66" i="236"/>
  <c r="H64" i="236"/>
  <c r="H61" i="236"/>
  <c r="H60" i="236"/>
  <c r="H58" i="236"/>
  <c r="H55" i="236"/>
  <c r="H45" i="236"/>
  <c r="H41" i="236"/>
  <c r="H40" i="236"/>
  <c r="H39" i="236"/>
  <c r="H38" i="236"/>
  <c r="H37" i="236"/>
  <c r="H36" i="236"/>
  <c r="H35" i="236"/>
  <c r="H34" i="236"/>
  <c r="H33" i="236"/>
  <c r="H31" i="236"/>
  <c r="H30" i="236"/>
  <c r="H29" i="236"/>
  <c r="H27" i="236"/>
  <c r="H26" i="236"/>
  <c r="H25" i="236"/>
  <c r="H24" i="236"/>
  <c r="H23" i="236"/>
  <c r="H21" i="236"/>
  <c r="H20" i="236"/>
  <c r="H19" i="236"/>
  <c r="H18" i="236"/>
  <c r="H17" i="236"/>
  <c r="H16" i="236"/>
  <c r="H15" i="236"/>
  <c r="H14" i="236"/>
  <c r="H13" i="236"/>
  <c r="H12" i="236"/>
  <c r="H11" i="236"/>
  <c r="H72" i="235"/>
  <c r="H69" i="235"/>
  <c r="H68" i="235"/>
  <c r="H67" i="235"/>
  <c r="H66" i="235"/>
  <c r="H64" i="235"/>
  <c r="H61" i="235"/>
  <c r="H60" i="235"/>
  <c r="H59" i="235"/>
  <c r="H58" i="235"/>
  <c r="H55" i="235"/>
  <c r="H45" i="235"/>
  <c r="H44" i="235"/>
  <c r="H41" i="235"/>
  <c r="H40" i="235"/>
  <c r="H39" i="235"/>
  <c r="H38" i="235"/>
  <c r="H37" i="235"/>
  <c r="H36" i="235"/>
  <c r="H35" i="235"/>
  <c r="H34" i="235"/>
  <c r="H33" i="235"/>
  <c r="H31" i="235"/>
  <c r="H30" i="235"/>
  <c r="H29" i="235"/>
  <c r="H27" i="235"/>
  <c r="H26" i="235"/>
  <c r="H25" i="235"/>
  <c r="H24" i="235"/>
  <c r="H23" i="235"/>
  <c r="H21" i="235"/>
  <c r="H20" i="235"/>
  <c r="H19" i="235"/>
  <c r="H18" i="235"/>
  <c r="H17" i="235"/>
  <c r="H16" i="235"/>
  <c r="H15" i="235"/>
  <c r="H14" i="235"/>
  <c r="H13" i="235"/>
  <c r="H12" i="235"/>
  <c r="H11" i="235"/>
  <c r="H72" i="234"/>
  <c r="H69" i="234"/>
  <c r="H68" i="234"/>
  <c r="H67" i="234"/>
  <c r="H66" i="234"/>
  <c r="H64" i="234"/>
  <c r="H61" i="234"/>
  <c r="H60" i="234"/>
  <c r="H58" i="234"/>
  <c r="H55" i="234"/>
  <c r="H45" i="234"/>
  <c r="H41" i="234"/>
  <c r="H40" i="234"/>
  <c r="H39" i="234"/>
  <c r="H38" i="234"/>
  <c r="H37" i="234"/>
  <c r="H36" i="234"/>
  <c r="H35" i="234"/>
  <c r="H34" i="234"/>
  <c r="H33" i="234"/>
  <c r="H31" i="234"/>
  <c r="H30" i="234"/>
  <c r="H29" i="234"/>
  <c r="H27" i="234"/>
  <c r="H26" i="234"/>
  <c r="H25" i="234"/>
  <c r="H24" i="234"/>
  <c r="H23" i="234"/>
  <c r="H21" i="234"/>
  <c r="H20" i="234"/>
  <c r="H19" i="234"/>
  <c r="H18" i="234"/>
  <c r="H17" i="234"/>
  <c r="H16" i="234"/>
  <c r="H15" i="234"/>
  <c r="H14" i="234"/>
  <c r="H13" i="234"/>
  <c r="H12" i="234"/>
  <c r="H11" i="234"/>
  <c r="H72" i="233"/>
  <c r="H69" i="233"/>
  <c r="H68" i="233"/>
  <c r="H67" i="233"/>
  <c r="H66" i="233"/>
  <c r="H64" i="233"/>
  <c r="H61" i="233"/>
  <c r="H58" i="233"/>
  <c r="H55" i="233"/>
  <c r="H45" i="233"/>
  <c r="H41" i="233"/>
  <c r="H40" i="233"/>
  <c r="H39" i="233"/>
  <c r="H37" i="233"/>
  <c r="H36" i="233"/>
  <c r="H35" i="233"/>
  <c r="H34" i="233"/>
  <c r="H33" i="233"/>
  <c r="H31" i="233"/>
  <c r="H30" i="233"/>
  <c r="H29" i="233"/>
  <c r="H27" i="233"/>
  <c r="H26" i="233"/>
  <c r="H25" i="233"/>
  <c r="H24" i="233"/>
  <c r="H23" i="233"/>
  <c r="H21" i="233"/>
  <c r="H20" i="233"/>
  <c r="H19" i="233"/>
  <c r="H18" i="233"/>
  <c r="H17" i="233"/>
  <c r="H16" i="233"/>
  <c r="H15" i="233"/>
  <c r="H14" i="233"/>
  <c r="H13" i="233"/>
  <c r="H12" i="233"/>
  <c r="H11" i="233"/>
  <c r="H40" i="232"/>
  <c r="H69" i="232"/>
  <c r="H68" i="232"/>
  <c r="H67" i="232"/>
  <c r="H66" i="232"/>
  <c r="H64" i="232"/>
  <c r="H61" i="232"/>
  <c r="H60" i="232"/>
  <c r="H58" i="232"/>
  <c r="H55" i="232"/>
  <c r="H45" i="232"/>
  <c r="H41" i="232"/>
  <c r="H39" i="232"/>
  <c r="H37" i="232"/>
  <c r="H35" i="232"/>
  <c r="H34" i="232"/>
  <c r="H33" i="232"/>
  <c r="H31" i="232"/>
  <c r="H30" i="232"/>
  <c r="H29" i="232"/>
  <c r="H27" i="232"/>
  <c r="H26" i="232"/>
  <c r="H25" i="232"/>
  <c r="H25" i="391" s="1"/>
  <c r="H24" i="232"/>
  <c r="H23" i="232"/>
  <c r="H21" i="232"/>
  <c r="H20" i="232"/>
  <c r="H19" i="232"/>
  <c r="H18" i="232"/>
  <c r="H17" i="232"/>
  <c r="H16" i="232"/>
  <c r="H15" i="232"/>
  <c r="H14" i="232"/>
  <c r="H13" i="232"/>
  <c r="H12" i="232"/>
  <c r="H11" i="232"/>
  <c r="H11" i="391" s="1"/>
  <c r="H8" i="58"/>
  <c r="H111" i="58"/>
  <c r="H108" i="58"/>
  <c r="H104" i="58"/>
  <c r="H102" i="58"/>
  <c r="H100" i="58"/>
  <c r="H98" i="58"/>
  <c r="H90" i="58"/>
  <c r="H87" i="58"/>
  <c r="H79" i="58"/>
  <c r="H78" i="58"/>
  <c r="H74" i="58"/>
  <c r="H71" i="58"/>
  <c r="H69" i="58"/>
  <c r="H68" i="58"/>
  <c r="H63" i="58"/>
  <c r="H59" i="58"/>
  <c r="H58" i="58"/>
  <c r="H57" i="58"/>
  <c r="H56" i="58"/>
  <c r="H54" i="58"/>
  <c r="H53" i="58"/>
  <c r="H44" i="58"/>
  <c r="H42" i="58"/>
  <c r="H36" i="58"/>
  <c r="H35" i="58"/>
  <c r="H33" i="58"/>
  <c r="H31" i="58"/>
  <c r="H30" i="58"/>
  <c r="H28" i="58"/>
  <c r="H27" i="58"/>
  <c r="H26" i="58"/>
  <c r="H25" i="58"/>
  <c r="H22" i="58"/>
  <c r="H21" i="58"/>
  <c r="H20" i="58"/>
  <c r="H17" i="58"/>
  <c r="H16" i="58"/>
  <c r="H14" i="58"/>
  <c r="H11" i="58"/>
  <c r="H9" i="58"/>
  <c r="E40" i="58"/>
  <c r="E24" i="58"/>
  <c r="G35" i="395" s="1"/>
  <c r="E7" i="58"/>
  <c r="H21" i="103"/>
  <c r="H20" i="103"/>
  <c r="H19" i="103"/>
  <c r="H18" i="103"/>
  <c r="H17" i="103"/>
  <c r="H15" i="103"/>
  <c r="H14" i="103"/>
  <c r="H13" i="103"/>
  <c r="H12" i="103"/>
  <c r="H11" i="103"/>
  <c r="H98" i="37"/>
  <c r="H96" i="37"/>
  <c r="H94" i="37"/>
  <c r="H91" i="37"/>
  <c r="H90" i="37"/>
  <c r="H89" i="37"/>
  <c r="H87" i="37"/>
  <c r="H86" i="37"/>
  <c r="H74" i="37"/>
  <c r="H65" i="37"/>
  <c r="H64" i="37"/>
  <c r="H62" i="37"/>
  <c r="H61" i="37"/>
  <c r="H60" i="37"/>
  <c r="H59" i="37"/>
  <c r="H56" i="37"/>
  <c r="H55" i="37"/>
  <c r="H54" i="37"/>
  <c r="H53" i="37"/>
  <c r="H47" i="37"/>
  <c r="H46" i="37"/>
  <c r="H45" i="37"/>
  <c r="H44" i="37"/>
  <c r="H41" i="37"/>
  <c r="H40" i="37"/>
  <c r="H39" i="37"/>
  <c r="H37" i="37"/>
  <c r="H36" i="37"/>
  <c r="H35" i="37"/>
  <c r="H33" i="37"/>
  <c r="H32" i="37"/>
  <c r="H31" i="37"/>
  <c r="H29" i="37"/>
  <c r="H28" i="37"/>
  <c r="H27" i="37"/>
  <c r="H26" i="37"/>
  <c r="H25" i="37"/>
  <c r="H23" i="37"/>
  <c r="H21" i="37"/>
  <c r="H12" i="37"/>
  <c r="H11" i="37"/>
  <c r="H10" i="37"/>
  <c r="H11" i="36"/>
  <c r="E20" i="36"/>
  <c r="H17" i="36"/>
  <c r="H16" i="36"/>
  <c r="H15" i="36"/>
  <c r="H14" i="36"/>
  <c r="H12" i="36"/>
  <c r="E20" i="239"/>
  <c r="E80" i="37"/>
  <c r="E81" i="37" s="1"/>
  <c r="E85" i="37"/>
  <c r="E88" i="37"/>
  <c r="E93" i="37"/>
  <c r="E95" i="37"/>
  <c r="E75" i="37"/>
  <c r="E60" i="237" s="1"/>
  <c r="H37" i="238" l="1"/>
  <c r="E83" i="37"/>
  <c r="E84" i="37"/>
  <c r="E92" i="37"/>
  <c r="E53" i="388"/>
  <c r="E12" i="239"/>
  <c r="D35" i="371"/>
  <c r="H35" i="371" s="1"/>
  <c r="D44" i="392"/>
  <c r="H44" i="392" s="1"/>
  <c r="E97" i="37" l="1"/>
  <c r="A60" i="394"/>
  <c r="D21" i="36" l="1"/>
  <c r="H21" i="36" s="1"/>
  <c r="D13" i="36"/>
  <c r="H13" i="36" s="1"/>
  <c r="D101" i="58"/>
  <c r="H101" i="58" l="1"/>
  <c r="F59" i="394"/>
  <c r="D106" i="239"/>
  <c r="H106" i="239" s="1"/>
  <c r="D57" i="233"/>
  <c r="H57" i="233" s="1"/>
  <c r="D24" i="239" l="1"/>
  <c r="H24" i="239" s="1"/>
  <c r="D31" i="239"/>
  <c r="H31" i="239" s="1"/>
  <c r="D30" i="239"/>
  <c r="H30" i="239" s="1"/>
  <c r="D72" i="232" l="1"/>
  <c r="H72" i="232" s="1"/>
  <c r="H72" i="391" s="1"/>
  <c r="A23" i="394" l="1"/>
  <c r="A22" i="394"/>
  <c r="D63" i="37" l="1"/>
  <c r="D58" i="37" l="1"/>
  <c r="H58" i="37" s="1"/>
  <c r="H63" i="37"/>
  <c r="H103" i="58"/>
  <c r="D99" i="58"/>
  <c r="F57" i="394" s="1"/>
  <c r="H99" i="58" l="1"/>
  <c r="D97" i="58"/>
  <c r="D12" i="58"/>
  <c r="D113" i="371"/>
  <c r="H113" i="371" s="1"/>
  <c r="D115" i="371"/>
  <c r="H115" i="371" s="1"/>
  <c r="D100" i="371"/>
  <c r="H100" i="371" s="1"/>
  <c r="D38" i="37"/>
  <c r="H38" i="37" s="1"/>
  <c r="H12" i="58" l="1"/>
  <c r="F13" i="394"/>
  <c r="H97" i="58"/>
  <c r="D52" i="37"/>
  <c r="D51" i="37" l="1"/>
  <c r="H51" i="37" s="1"/>
  <c r="H52" i="37"/>
  <c r="D34" i="58"/>
  <c r="D19" i="58"/>
  <c r="H19" i="58" l="1"/>
  <c r="F20" i="394"/>
  <c r="H34" i="58"/>
  <c r="F18" i="395"/>
  <c r="A19" i="395"/>
  <c r="B19" i="395"/>
  <c r="A20" i="395"/>
  <c r="A36" i="394"/>
  <c r="A37" i="394"/>
  <c r="A38" i="394"/>
  <c r="A33" i="394"/>
  <c r="F33" i="394"/>
  <c r="B33" i="394" s="1"/>
  <c r="A34" i="394"/>
  <c r="A35" i="394"/>
  <c r="A57" i="394"/>
  <c r="A58" i="394"/>
  <c r="A52" i="394"/>
  <c r="A45" i="394"/>
  <c r="A46" i="394"/>
  <c r="A42" i="394"/>
  <c r="A20" i="394"/>
  <c r="A21" i="394"/>
  <c r="D57" i="236" l="1"/>
  <c r="H57" i="236" s="1"/>
  <c r="D57" i="232"/>
  <c r="H57" i="232" s="1"/>
  <c r="D56" i="392" l="1"/>
  <c r="H56" i="392" s="1"/>
  <c r="D54" i="392"/>
  <c r="H54" i="392" s="1"/>
  <c r="D57" i="380"/>
  <c r="H57" i="380" s="1"/>
  <c r="D56" i="380"/>
  <c r="H56" i="380" s="1"/>
  <c r="D35" i="372" l="1"/>
  <c r="H35" i="372" s="1"/>
  <c r="D54" i="380"/>
  <c r="H54" i="380" s="1"/>
  <c r="D98" i="371"/>
  <c r="H98" i="371" l="1"/>
  <c r="D56" i="389"/>
  <c r="H56" i="389" s="1"/>
  <c r="D54" i="389"/>
  <c r="H54" i="389" s="1"/>
  <c r="D89" i="58" l="1"/>
  <c r="D88" i="58"/>
  <c r="F50" i="394" s="1"/>
  <c r="D57" i="383"/>
  <c r="H57" i="383" s="1"/>
  <c r="D56" i="383"/>
  <c r="H56" i="383" s="1"/>
  <c r="D54" i="383"/>
  <c r="H54" i="383" s="1"/>
  <c r="H89" i="58" l="1"/>
  <c r="F51" i="394"/>
  <c r="D86" i="58"/>
  <c r="H88" i="58"/>
  <c r="D80" i="58"/>
  <c r="H80" i="58" l="1"/>
  <c r="F47" i="394"/>
  <c r="D70" i="58"/>
  <c r="D107" i="239"/>
  <c r="H107" i="239" s="1"/>
  <c r="H70" i="58" l="1"/>
  <c r="F41" i="394"/>
  <c r="D14" i="37"/>
  <c r="H14" i="37" s="1"/>
  <c r="D16" i="103" l="1"/>
  <c r="H16" i="103" s="1"/>
  <c r="D9" i="103"/>
  <c r="H9" i="103" s="1"/>
  <c r="D42" i="37"/>
  <c r="H42" i="37" s="1"/>
  <c r="D93" i="239" l="1"/>
  <c r="H93" i="239" s="1"/>
  <c r="D91" i="239"/>
  <c r="H91" i="239" s="1"/>
  <c r="D30" i="37" l="1"/>
  <c r="H30" i="37" s="1"/>
  <c r="D132" i="239"/>
  <c r="H132" i="239" s="1"/>
  <c r="D57" i="237" l="1"/>
  <c r="H57" i="237" s="1"/>
  <c r="D56" i="237"/>
  <c r="H56" i="237" s="1"/>
  <c r="D18" i="36" l="1"/>
  <c r="H18" i="36" s="1"/>
  <c r="D55" i="58" l="1"/>
  <c r="H55" i="58" l="1"/>
  <c r="F34" i="394"/>
  <c r="D52" i="58"/>
  <c r="D15" i="239"/>
  <c r="H15" i="239" s="1"/>
  <c r="D81" i="239"/>
  <c r="H81" i="239" s="1"/>
  <c r="D41" i="58" l="1"/>
  <c r="F26" i="394" s="1"/>
  <c r="H41" i="58" l="1"/>
  <c r="D37" i="238"/>
  <c r="D61" i="240" s="1"/>
  <c r="H61" i="240" l="1"/>
  <c r="D12" i="242"/>
  <c r="D44" i="232"/>
  <c r="D54" i="232"/>
  <c r="H54" i="232" s="1"/>
  <c r="D56" i="232"/>
  <c r="H56" i="232" s="1"/>
  <c r="D44" i="237"/>
  <c r="H44" i="237" s="1"/>
  <c r="D55" i="237"/>
  <c r="H55" i="237" s="1"/>
  <c r="D54" i="237"/>
  <c r="H54" i="237" s="1"/>
  <c r="D54" i="233"/>
  <c r="H54" i="233" s="1"/>
  <c r="D80" i="37"/>
  <c r="H80" i="37" s="1"/>
  <c r="D56" i="233"/>
  <c r="H56" i="233" s="1"/>
  <c r="D44" i="233"/>
  <c r="H44" i="233" s="1"/>
  <c r="D54" i="236"/>
  <c r="H54" i="236" s="1"/>
  <c r="D56" i="236"/>
  <c r="H56" i="236" s="1"/>
  <c r="D44" i="234"/>
  <c r="H44" i="234" s="1"/>
  <c r="D57" i="234"/>
  <c r="H57" i="234" s="1"/>
  <c r="D56" i="234"/>
  <c r="H56" i="234" s="1"/>
  <c r="D54" i="234"/>
  <c r="H54" i="234" s="1"/>
  <c r="D44" i="236"/>
  <c r="H44" i="236" s="1"/>
  <c r="H44" i="232" l="1"/>
  <c r="D44" i="391"/>
  <c r="D56" i="235"/>
  <c r="H56" i="235" s="1"/>
  <c r="D54" i="235"/>
  <c r="H54" i="235" s="1"/>
  <c r="D22" i="37" l="1"/>
  <c r="H22" i="37" s="1"/>
  <c r="D24" i="37"/>
  <c r="H24" i="37" s="1"/>
  <c r="D57" i="235" l="1"/>
  <c r="H57" i="235" s="1"/>
  <c r="D74" i="239" l="1"/>
  <c r="H74" i="239" s="1"/>
  <c r="D17" i="239" l="1"/>
  <c r="H17" i="239" s="1"/>
  <c r="D16" i="239"/>
  <c r="H16" i="239" s="1"/>
  <c r="D14" i="239"/>
  <c r="H14" i="239" s="1"/>
  <c r="D13" i="239"/>
  <c r="H13" i="239" l="1"/>
  <c r="D11" i="240"/>
  <c r="D15" i="58"/>
  <c r="D32" i="58"/>
  <c r="H32" i="58" l="1"/>
  <c r="F16" i="395"/>
  <c r="H15" i="58"/>
  <c r="F16" i="394"/>
  <c r="D34" i="37"/>
  <c r="H34" i="37" s="1"/>
  <c r="D29" i="58" l="1"/>
  <c r="F13" i="395" s="1"/>
  <c r="F32" i="395" s="1"/>
  <c r="D18" i="58"/>
  <c r="H18" i="58" l="1"/>
  <c r="F19" i="394"/>
  <c r="H29" i="58"/>
  <c r="D24" i="58"/>
  <c r="A19" i="394"/>
  <c r="D13" i="58"/>
  <c r="A18" i="394"/>
  <c r="H24" i="58" l="1"/>
  <c r="F35" i="395"/>
  <c r="F37" i="395" s="1"/>
  <c r="H13" i="58"/>
  <c r="F14" i="394"/>
  <c r="D10" i="58"/>
  <c r="F11" i="394" s="1"/>
  <c r="A18" i="395"/>
  <c r="A17" i="394"/>
  <c r="A62" i="394"/>
  <c r="H10" i="58" l="1"/>
  <c r="D7" i="58"/>
  <c r="H7" i="58" s="1"/>
  <c r="B18" i="395"/>
  <c r="D109" i="239"/>
  <c r="D13" i="37"/>
  <c r="D43" i="58"/>
  <c r="F28" i="394" s="1"/>
  <c r="H43" i="58" l="1"/>
  <c r="D40" i="58"/>
  <c r="H40" i="58" s="1"/>
  <c r="H13" i="37"/>
  <c r="D9" i="37"/>
  <c r="H9" i="37" s="1"/>
  <c r="D43" i="37"/>
  <c r="H43" i="37" s="1"/>
  <c r="D25" i="374" l="1"/>
  <c r="H25" i="374" s="1"/>
  <c r="D61" i="388"/>
  <c r="H61" i="388" s="1"/>
  <c r="D58" i="388"/>
  <c r="H58" i="388" s="1"/>
  <c r="D57" i="388"/>
  <c r="H57" i="388" s="1"/>
  <c r="D56" i="388"/>
  <c r="H56" i="388" s="1"/>
  <c r="D55" i="388"/>
  <c r="H55" i="388" s="1"/>
  <c r="D54" i="388"/>
  <c r="H54" i="388" s="1"/>
  <c r="K62" i="392"/>
  <c r="J62" i="392"/>
  <c r="I62" i="392"/>
  <c r="G62" i="392"/>
  <c r="F62" i="392"/>
  <c r="E62" i="392"/>
  <c r="D62" i="392"/>
  <c r="D38" i="392"/>
  <c r="H38" i="392" s="1"/>
  <c r="D20" i="239"/>
  <c r="G20" i="36"/>
  <c r="F20" i="36"/>
  <c r="D20" i="36"/>
  <c r="H20" i="36" s="1"/>
  <c r="C20" i="36"/>
  <c r="D10" i="103"/>
  <c r="G69" i="388"/>
  <c r="F69" i="388"/>
  <c r="D12" i="239" l="1"/>
  <c r="H12" i="239" s="1"/>
  <c r="H20" i="239"/>
  <c r="H62" i="392"/>
  <c r="H54" i="238"/>
  <c r="D95" i="37"/>
  <c r="H95" i="37" s="1"/>
  <c r="D93" i="37"/>
  <c r="H93" i="37" s="1"/>
  <c r="D88" i="37"/>
  <c r="H88" i="37" s="1"/>
  <c r="D85" i="37"/>
  <c r="H85" i="37" s="1"/>
  <c r="D81" i="37"/>
  <c r="D75" i="37"/>
  <c r="H75" i="37" s="1"/>
  <c r="D83" i="37" l="1"/>
  <c r="H81" i="37"/>
  <c r="D60" i="233"/>
  <c r="H60" i="233" s="1"/>
  <c r="D60" i="237"/>
  <c r="H60" i="237" s="1"/>
  <c r="D92" i="37"/>
  <c r="H92" i="37" s="1"/>
  <c r="D84" i="37"/>
  <c r="H84" i="37" s="1"/>
  <c r="D60" i="388"/>
  <c r="H60" i="388" s="1"/>
  <c r="D59" i="233"/>
  <c r="H59" i="233" s="1"/>
  <c r="C37" i="238"/>
  <c r="C61" i="240" s="1"/>
  <c r="C39" i="391"/>
  <c r="C38" i="392"/>
  <c r="C38" i="391" s="1"/>
  <c r="C62" i="392"/>
  <c r="C38" i="232"/>
  <c r="D97" i="37" l="1"/>
  <c r="H97" i="37" s="1"/>
  <c r="D59" i="388"/>
  <c r="C36" i="239"/>
  <c r="H59" i="388" l="1"/>
  <c r="D53" i="388"/>
  <c r="H53" i="388" s="1"/>
  <c r="C105" i="239"/>
  <c r="C103" i="239" s="1"/>
  <c r="C21" i="403"/>
  <c r="C81" i="37" l="1"/>
  <c r="C75" i="37"/>
  <c r="C60" i="237" l="1"/>
  <c r="C83" i="37"/>
  <c r="C60" i="233"/>
  <c r="C20" i="403"/>
  <c r="B20" i="403"/>
  <c r="C41" i="366" l="1"/>
  <c r="C39" i="366"/>
  <c r="C34" i="366"/>
  <c r="C52" i="241" l="1"/>
  <c r="C9" i="37" l="1"/>
  <c r="C24" i="58"/>
  <c r="E35" i="395" s="1"/>
  <c r="E37" i="395" s="1"/>
  <c r="A14" i="395" l="1"/>
  <c r="B14" i="395"/>
  <c r="A16" i="394"/>
  <c r="B11" i="395" l="1"/>
  <c r="B12" i="395"/>
  <c r="B13" i="395"/>
  <c r="B15" i="395"/>
  <c r="B16" i="395"/>
  <c r="B17" i="395"/>
  <c r="A13" i="395"/>
  <c r="A15" i="395"/>
  <c r="B10" i="395"/>
  <c r="A9" i="395"/>
  <c r="A10" i="395"/>
  <c r="A9" i="394"/>
  <c r="C67" i="58"/>
  <c r="A50" i="394"/>
  <c r="C86" i="58"/>
  <c r="C40" i="58"/>
  <c r="C38" i="369"/>
  <c r="C40" i="374"/>
  <c r="C30" i="374"/>
  <c r="C25" i="374"/>
  <c r="C16" i="406" l="1"/>
  <c r="D16" i="406"/>
  <c r="B16" i="406"/>
  <c r="F15" i="406"/>
  <c r="F12" i="406"/>
  <c r="E11" i="406"/>
  <c r="E16" i="406" s="1"/>
  <c r="F11" i="406" l="1"/>
  <c r="F16" i="406" s="1"/>
  <c r="N17" i="405"/>
  <c r="K17" i="405"/>
  <c r="J17" i="405"/>
  <c r="I17" i="405"/>
  <c r="H17" i="405"/>
  <c r="G17" i="405"/>
  <c r="F17" i="405"/>
  <c r="E17" i="405"/>
  <c r="D17" i="405"/>
  <c r="C17" i="405"/>
  <c r="B17" i="405"/>
  <c r="M14" i="405"/>
  <c r="M17" i="405" s="1"/>
  <c r="L17" i="405"/>
  <c r="C27" i="404" l="1"/>
  <c r="C114" i="371" l="1"/>
  <c r="C59" i="237" l="1"/>
  <c r="C53" i="237" s="1"/>
  <c r="A15" i="394" l="1"/>
  <c r="A61" i="394"/>
  <c r="A59" i="394"/>
  <c r="C101" i="58" l="1"/>
  <c r="E59" i="394" s="1"/>
  <c r="C97" i="58" l="1"/>
  <c r="C8" i="58"/>
  <c r="E9" i="394" s="1"/>
  <c r="E66" i="394" s="1"/>
  <c r="C7" i="58" l="1"/>
  <c r="C20" i="239"/>
  <c r="C12" i="239" s="1"/>
  <c r="C44" i="239"/>
  <c r="C88" i="37" l="1"/>
  <c r="C116" i="239"/>
  <c r="C65" i="239" l="1"/>
  <c r="C10" i="103" l="1"/>
  <c r="C58" i="37" l="1"/>
  <c r="C22" i="103"/>
  <c r="C95" i="239" s="1"/>
  <c r="C61" i="58" l="1"/>
  <c r="K97" i="58" l="1"/>
  <c r="J97" i="58"/>
  <c r="I97" i="58"/>
  <c r="G97" i="58"/>
  <c r="F97" i="58"/>
  <c r="H135" i="372" l="1"/>
  <c r="H135" i="371"/>
  <c r="K45" i="374"/>
  <c r="K79" i="366" s="1"/>
  <c r="J45" i="374"/>
  <c r="J79" i="366" s="1"/>
  <c r="I45" i="374"/>
  <c r="I79" i="366" s="1"/>
  <c r="G45" i="374"/>
  <c r="G79" i="366" s="1"/>
  <c r="F45" i="374"/>
  <c r="F79" i="366" s="1"/>
  <c r="E45" i="374"/>
  <c r="D45" i="374"/>
  <c r="K44" i="374"/>
  <c r="J44" i="374"/>
  <c r="J78" i="366" s="1"/>
  <c r="I44" i="374"/>
  <c r="I78" i="366" s="1"/>
  <c r="G44" i="374"/>
  <c r="G78" i="366" s="1"/>
  <c r="F44" i="374"/>
  <c r="F78" i="366" s="1"/>
  <c r="E44" i="374"/>
  <c r="D44" i="374"/>
  <c r="K41" i="374"/>
  <c r="K40" i="374" s="1"/>
  <c r="J41" i="374"/>
  <c r="J40" i="374" s="1"/>
  <c r="J66" i="366" s="1"/>
  <c r="I41" i="374"/>
  <c r="I40" i="374" s="1"/>
  <c r="I66" i="366" s="1"/>
  <c r="G41" i="374"/>
  <c r="G40" i="374" s="1"/>
  <c r="G66" i="366" s="1"/>
  <c r="F41" i="374"/>
  <c r="F40" i="374" s="1"/>
  <c r="F66" i="366" s="1"/>
  <c r="E41" i="374"/>
  <c r="D41" i="374"/>
  <c r="K39" i="374"/>
  <c r="K65" i="366" s="1"/>
  <c r="J39" i="374"/>
  <c r="J65" i="366" s="1"/>
  <c r="I39" i="374"/>
  <c r="G39" i="374"/>
  <c r="G65" i="366" s="1"/>
  <c r="F39" i="374"/>
  <c r="F65" i="366" s="1"/>
  <c r="E39" i="374"/>
  <c r="D39" i="374"/>
  <c r="K37" i="374"/>
  <c r="K63" i="366" s="1"/>
  <c r="J37" i="374"/>
  <c r="J63" i="366" s="1"/>
  <c r="I37" i="374"/>
  <c r="I63" i="366" s="1"/>
  <c r="G37" i="374"/>
  <c r="F37" i="374"/>
  <c r="F63" i="366" s="1"/>
  <c r="E37" i="374"/>
  <c r="D37" i="374"/>
  <c r="D63" i="366" s="1"/>
  <c r="K36" i="374"/>
  <c r="J36" i="374"/>
  <c r="J62" i="366" s="1"/>
  <c r="I36" i="374"/>
  <c r="I62" i="366" s="1"/>
  <c r="G36" i="374"/>
  <c r="G62" i="366" s="1"/>
  <c r="F36" i="374"/>
  <c r="E36" i="374"/>
  <c r="D36" i="374"/>
  <c r="D62" i="366" s="1"/>
  <c r="K35" i="374"/>
  <c r="K57" i="366" s="1"/>
  <c r="J35" i="374"/>
  <c r="I35" i="374"/>
  <c r="I57" i="366" s="1"/>
  <c r="G35" i="374"/>
  <c r="G57" i="366" s="1"/>
  <c r="F35" i="374"/>
  <c r="F57" i="366" s="1"/>
  <c r="E35" i="374"/>
  <c r="D35" i="374"/>
  <c r="D57" i="366" s="1"/>
  <c r="K34" i="374"/>
  <c r="K56" i="366" s="1"/>
  <c r="J34" i="374"/>
  <c r="J56" i="366" s="1"/>
  <c r="I34" i="374"/>
  <c r="G34" i="374"/>
  <c r="G56" i="366" s="1"/>
  <c r="F34" i="374"/>
  <c r="F56" i="366" s="1"/>
  <c r="E34" i="374"/>
  <c r="D34" i="374"/>
  <c r="K33" i="374"/>
  <c r="K55" i="366" s="1"/>
  <c r="J33" i="374"/>
  <c r="J55" i="366" s="1"/>
  <c r="I33" i="374"/>
  <c r="I55" i="366" s="1"/>
  <c r="G33" i="374"/>
  <c r="F33" i="374"/>
  <c r="F55" i="366" s="1"/>
  <c r="E33" i="374"/>
  <c r="D33" i="374"/>
  <c r="D55" i="366" s="1"/>
  <c r="K31" i="374"/>
  <c r="K30" i="374" s="1"/>
  <c r="J31" i="374"/>
  <c r="J30" i="374" s="1"/>
  <c r="J30" i="366" s="1"/>
  <c r="I31" i="374"/>
  <c r="I30" i="374" s="1"/>
  <c r="I30" i="366" s="1"/>
  <c r="G31" i="374"/>
  <c r="G30" i="374" s="1"/>
  <c r="G30" i="366" s="1"/>
  <c r="F31" i="374"/>
  <c r="F30" i="374" s="1"/>
  <c r="E31" i="374"/>
  <c r="D31" i="374"/>
  <c r="K29" i="374"/>
  <c r="K28" i="374" s="1"/>
  <c r="J29" i="374"/>
  <c r="I29" i="374"/>
  <c r="G29" i="374"/>
  <c r="F29" i="374"/>
  <c r="E29" i="374"/>
  <c r="D29" i="374"/>
  <c r="K27" i="374"/>
  <c r="J27" i="374"/>
  <c r="I27" i="374"/>
  <c r="G27" i="374"/>
  <c r="F27" i="374"/>
  <c r="E27" i="374"/>
  <c r="H27" i="374" s="1"/>
  <c r="D27" i="374"/>
  <c r="K26" i="374"/>
  <c r="K25" i="374" s="1"/>
  <c r="K24" i="366" s="1"/>
  <c r="J26" i="374"/>
  <c r="J25" i="374" s="1"/>
  <c r="J24" i="366" s="1"/>
  <c r="I26" i="374"/>
  <c r="I25" i="374" s="1"/>
  <c r="I24" i="366" s="1"/>
  <c r="G26" i="374"/>
  <c r="G25" i="374" s="1"/>
  <c r="G24" i="366" s="1"/>
  <c r="F26" i="374"/>
  <c r="F25" i="366" s="1"/>
  <c r="E26" i="374"/>
  <c r="D26" i="374"/>
  <c r="K24" i="374"/>
  <c r="J24" i="374"/>
  <c r="I24" i="374"/>
  <c r="G24" i="374"/>
  <c r="F24" i="374"/>
  <c r="E24" i="374"/>
  <c r="D24" i="374"/>
  <c r="K23" i="374"/>
  <c r="J23" i="374"/>
  <c r="I23" i="374"/>
  <c r="G23" i="374"/>
  <c r="F23" i="374"/>
  <c r="E23" i="374"/>
  <c r="D23" i="374"/>
  <c r="K21" i="374"/>
  <c r="K53" i="366" s="1"/>
  <c r="J21" i="374"/>
  <c r="J53" i="366" s="1"/>
  <c r="I21" i="374"/>
  <c r="I53" i="366" s="1"/>
  <c r="G21" i="374"/>
  <c r="G53" i="366" s="1"/>
  <c r="F21" i="374"/>
  <c r="F53" i="366" s="1"/>
  <c r="E21" i="374"/>
  <c r="D21" i="374"/>
  <c r="K20" i="374"/>
  <c r="K52" i="366" s="1"/>
  <c r="J20" i="374"/>
  <c r="J52" i="366" s="1"/>
  <c r="I20" i="374"/>
  <c r="I52" i="366" s="1"/>
  <c r="G20" i="374"/>
  <c r="F20" i="374"/>
  <c r="F52" i="366" s="1"/>
  <c r="E20" i="374"/>
  <c r="D20" i="374"/>
  <c r="K19" i="374"/>
  <c r="K51" i="366" s="1"/>
  <c r="J19" i="374"/>
  <c r="J51" i="366" s="1"/>
  <c r="I19" i="374"/>
  <c r="I51" i="366" s="1"/>
  <c r="G19" i="374"/>
  <c r="G51" i="366" s="1"/>
  <c r="F19" i="374"/>
  <c r="E19" i="374"/>
  <c r="D19" i="374"/>
  <c r="K18" i="374"/>
  <c r="K50" i="366" s="1"/>
  <c r="J18" i="374"/>
  <c r="J50" i="366" s="1"/>
  <c r="I18" i="374"/>
  <c r="I50" i="366" s="1"/>
  <c r="G18" i="374"/>
  <c r="G50" i="366" s="1"/>
  <c r="F18" i="374"/>
  <c r="F50" i="366" s="1"/>
  <c r="E18" i="374"/>
  <c r="D18" i="374"/>
  <c r="K17" i="374"/>
  <c r="K49" i="366" s="1"/>
  <c r="J17" i="374"/>
  <c r="J49" i="366" s="1"/>
  <c r="I17" i="374"/>
  <c r="G17" i="374"/>
  <c r="G49" i="366" s="1"/>
  <c r="F17" i="374"/>
  <c r="F49" i="366" s="1"/>
  <c r="E17" i="374"/>
  <c r="D17" i="374"/>
  <c r="K16" i="374"/>
  <c r="K48" i="366" s="1"/>
  <c r="J16" i="374"/>
  <c r="J48" i="366" s="1"/>
  <c r="I16" i="374"/>
  <c r="I48" i="366" s="1"/>
  <c r="G16" i="374"/>
  <c r="G48" i="366" s="1"/>
  <c r="F16" i="374"/>
  <c r="F48" i="366" s="1"/>
  <c r="E16" i="374"/>
  <c r="D16" i="374"/>
  <c r="K15" i="374"/>
  <c r="J15" i="374"/>
  <c r="J47" i="366" s="1"/>
  <c r="I15" i="374"/>
  <c r="I47" i="366" s="1"/>
  <c r="G15" i="374"/>
  <c r="G47" i="366" s="1"/>
  <c r="F15" i="374"/>
  <c r="F47" i="366" s="1"/>
  <c r="E15" i="374"/>
  <c r="D15" i="374"/>
  <c r="K14" i="374"/>
  <c r="K46" i="366" s="1"/>
  <c r="J14" i="374"/>
  <c r="I14" i="374"/>
  <c r="I46" i="366" s="1"/>
  <c r="G14" i="374"/>
  <c r="G46" i="366" s="1"/>
  <c r="F14" i="374"/>
  <c r="F46" i="366" s="1"/>
  <c r="E14" i="374"/>
  <c r="D14" i="374"/>
  <c r="K13" i="374"/>
  <c r="K45" i="366" s="1"/>
  <c r="J13" i="374"/>
  <c r="J45" i="366" s="1"/>
  <c r="I13" i="374"/>
  <c r="I45" i="366" s="1"/>
  <c r="G13" i="374"/>
  <c r="G45" i="366" s="1"/>
  <c r="F13" i="374"/>
  <c r="F45" i="366" s="1"/>
  <c r="E13" i="374"/>
  <c r="D13" i="374"/>
  <c r="K12" i="374"/>
  <c r="K44" i="366" s="1"/>
  <c r="J12" i="374"/>
  <c r="J44" i="366" s="1"/>
  <c r="I12" i="374"/>
  <c r="I44" i="366" s="1"/>
  <c r="G12" i="374"/>
  <c r="F12" i="374"/>
  <c r="F44" i="366" s="1"/>
  <c r="E12" i="374"/>
  <c r="D12" i="374"/>
  <c r="K11" i="374"/>
  <c r="K43" i="366" s="1"/>
  <c r="J11" i="374"/>
  <c r="J43" i="366" s="1"/>
  <c r="I11" i="374"/>
  <c r="I43" i="366" s="1"/>
  <c r="G11" i="374"/>
  <c r="G43" i="366" s="1"/>
  <c r="F11" i="374"/>
  <c r="E11" i="374"/>
  <c r="D11" i="374"/>
  <c r="C37" i="374"/>
  <c r="C27" i="374"/>
  <c r="K121" i="372"/>
  <c r="J121" i="372"/>
  <c r="I121" i="372"/>
  <c r="G121" i="372"/>
  <c r="F121" i="372"/>
  <c r="E121" i="372"/>
  <c r="H121" i="372" s="1"/>
  <c r="D121" i="372"/>
  <c r="K117" i="372"/>
  <c r="J117" i="372"/>
  <c r="I117" i="372"/>
  <c r="G117" i="372"/>
  <c r="F117" i="372"/>
  <c r="E117" i="372"/>
  <c r="D117" i="372"/>
  <c r="K111" i="372"/>
  <c r="K106" i="372" s="1"/>
  <c r="J111" i="372"/>
  <c r="J106" i="372" s="1"/>
  <c r="I111" i="372"/>
  <c r="I106" i="372" s="1"/>
  <c r="G111" i="372"/>
  <c r="G106" i="372" s="1"/>
  <c r="F111" i="372"/>
  <c r="F106" i="372" s="1"/>
  <c r="E111" i="372"/>
  <c r="D111" i="372"/>
  <c r="D106" i="372" s="1"/>
  <c r="K103" i="372"/>
  <c r="K101" i="372" s="1"/>
  <c r="J103" i="372"/>
  <c r="J101" i="372" s="1"/>
  <c r="I103" i="372"/>
  <c r="I101" i="372" s="1"/>
  <c r="G103" i="372"/>
  <c r="G101" i="372" s="1"/>
  <c r="G94" i="372" s="1"/>
  <c r="G88" i="372" s="1"/>
  <c r="F103" i="372"/>
  <c r="F101" i="372" s="1"/>
  <c r="E103" i="372"/>
  <c r="D103" i="372"/>
  <c r="D101" i="372" s="1"/>
  <c r="C121" i="372"/>
  <c r="C117" i="372"/>
  <c r="C111" i="372"/>
  <c r="K79" i="372"/>
  <c r="J79" i="372"/>
  <c r="I79" i="372"/>
  <c r="G79" i="372"/>
  <c r="F79" i="372"/>
  <c r="E79" i="372"/>
  <c r="D79" i="372"/>
  <c r="K76" i="372"/>
  <c r="J76" i="372"/>
  <c r="I76" i="372"/>
  <c r="G76" i="372"/>
  <c r="F76" i="372"/>
  <c r="E76" i="372"/>
  <c r="D76" i="372"/>
  <c r="K72" i="372"/>
  <c r="J72" i="372"/>
  <c r="I72" i="372"/>
  <c r="G72" i="372"/>
  <c r="F72" i="372"/>
  <c r="E72" i="372"/>
  <c r="D72" i="372"/>
  <c r="K68" i="372"/>
  <c r="J68" i="372"/>
  <c r="I68" i="372"/>
  <c r="G68" i="372"/>
  <c r="F68" i="372"/>
  <c r="E68" i="372"/>
  <c r="H68" i="372" s="1"/>
  <c r="D68" i="372"/>
  <c r="K63" i="372"/>
  <c r="J63" i="372"/>
  <c r="I63" i="372"/>
  <c r="G63" i="372"/>
  <c r="F63" i="372"/>
  <c r="E63" i="372"/>
  <c r="D63" i="372"/>
  <c r="K59" i="372"/>
  <c r="J59" i="372"/>
  <c r="I59" i="372"/>
  <c r="G59" i="372"/>
  <c r="F59" i="372"/>
  <c r="E59" i="372"/>
  <c r="D59" i="372"/>
  <c r="K53" i="372"/>
  <c r="J53" i="372"/>
  <c r="I53" i="372"/>
  <c r="G53" i="372"/>
  <c r="F53" i="372"/>
  <c r="E53" i="372"/>
  <c r="H53" i="372" s="1"/>
  <c r="D53" i="372"/>
  <c r="K41" i="372"/>
  <c r="J41" i="372"/>
  <c r="I41" i="372"/>
  <c r="G41" i="372"/>
  <c r="F41" i="372"/>
  <c r="E41" i="372"/>
  <c r="H41" i="372" s="1"/>
  <c r="D41" i="372"/>
  <c r="K37" i="372"/>
  <c r="J37" i="372"/>
  <c r="I37" i="372"/>
  <c r="G37" i="372"/>
  <c r="F37" i="372"/>
  <c r="E37" i="372"/>
  <c r="D37" i="372"/>
  <c r="K34" i="372"/>
  <c r="J34" i="372"/>
  <c r="I34" i="372"/>
  <c r="G34" i="372"/>
  <c r="F34" i="372"/>
  <c r="E34" i="372"/>
  <c r="D34" i="372"/>
  <c r="K32" i="372"/>
  <c r="J32" i="372"/>
  <c r="I32" i="372"/>
  <c r="G32" i="372"/>
  <c r="F32" i="372"/>
  <c r="E32" i="372"/>
  <c r="H32" i="372" s="1"/>
  <c r="D32" i="372"/>
  <c r="K25" i="372"/>
  <c r="J25" i="372"/>
  <c r="I25" i="372"/>
  <c r="G25" i="372"/>
  <c r="F25" i="372"/>
  <c r="E25" i="372"/>
  <c r="H25" i="372" s="1"/>
  <c r="D25" i="372"/>
  <c r="K19" i="372"/>
  <c r="K11" i="372" s="1"/>
  <c r="J19" i="372"/>
  <c r="J11" i="372" s="1"/>
  <c r="I19" i="372"/>
  <c r="I11" i="372" s="1"/>
  <c r="G19" i="372"/>
  <c r="G11" i="372" s="1"/>
  <c r="F19" i="372"/>
  <c r="F11" i="372" s="1"/>
  <c r="E19" i="372"/>
  <c r="D19" i="372"/>
  <c r="C63" i="372"/>
  <c r="C59" i="372"/>
  <c r="C53" i="372"/>
  <c r="C41" i="372"/>
  <c r="C25" i="372"/>
  <c r="C19" i="372"/>
  <c r="C11" i="372" s="1"/>
  <c r="K121" i="371"/>
  <c r="J121" i="371"/>
  <c r="I121" i="371"/>
  <c r="G121" i="371"/>
  <c r="F121" i="371"/>
  <c r="E121" i="371"/>
  <c r="H121" i="371" s="1"/>
  <c r="D121" i="371"/>
  <c r="K117" i="371"/>
  <c r="J117" i="371"/>
  <c r="I117" i="371"/>
  <c r="G117" i="371"/>
  <c r="F117" i="371"/>
  <c r="E117" i="371"/>
  <c r="D117" i="371"/>
  <c r="K111" i="371"/>
  <c r="K106" i="371" s="1"/>
  <c r="J111" i="371"/>
  <c r="J106" i="371" s="1"/>
  <c r="I111" i="371"/>
  <c r="I106" i="371" s="1"/>
  <c r="G111" i="371"/>
  <c r="G106" i="371" s="1"/>
  <c r="F111" i="371"/>
  <c r="F106" i="371" s="1"/>
  <c r="E111" i="371"/>
  <c r="D111" i="371"/>
  <c r="D106" i="371" s="1"/>
  <c r="K103" i="371"/>
  <c r="K101" i="371" s="1"/>
  <c r="K94" i="371" s="1"/>
  <c r="K88" i="371" s="1"/>
  <c r="J103" i="371"/>
  <c r="J101" i="371" s="1"/>
  <c r="J94" i="371" s="1"/>
  <c r="J88" i="371" s="1"/>
  <c r="I103" i="371"/>
  <c r="I101" i="371" s="1"/>
  <c r="I94" i="371" s="1"/>
  <c r="I88" i="371" s="1"/>
  <c r="G103" i="371"/>
  <c r="G101" i="371" s="1"/>
  <c r="F103" i="371"/>
  <c r="F101" i="371" s="1"/>
  <c r="E103" i="371"/>
  <c r="D103" i="371"/>
  <c r="C121" i="371"/>
  <c r="C117" i="371"/>
  <c r="C111" i="371"/>
  <c r="C106" i="371" s="1"/>
  <c r="K79" i="371"/>
  <c r="J79" i="371"/>
  <c r="I79" i="371"/>
  <c r="G79" i="371"/>
  <c r="F79" i="371"/>
  <c r="E79" i="371"/>
  <c r="D79" i="371"/>
  <c r="K76" i="371"/>
  <c r="J76" i="371"/>
  <c r="I76" i="371"/>
  <c r="G76" i="371"/>
  <c r="F76" i="371"/>
  <c r="E76" i="371"/>
  <c r="D76" i="371"/>
  <c r="K72" i="371"/>
  <c r="J72" i="371"/>
  <c r="I72" i="371"/>
  <c r="G72" i="371"/>
  <c r="F72" i="371"/>
  <c r="E72" i="371"/>
  <c r="H72" i="371" s="1"/>
  <c r="D72" i="371"/>
  <c r="K68" i="371"/>
  <c r="J68" i="371"/>
  <c r="I68" i="371"/>
  <c r="G68" i="371"/>
  <c r="F68" i="371"/>
  <c r="E68" i="371"/>
  <c r="H68" i="371" s="1"/>
  <c r="D68" i="371"/>
  <c r="K63" i="371"/>
  <c r="J63" i="371"/>
  <c r="I63" i="371"/>
  <c r="G63" i="371"/>
  <c r="F63" i="371"/>
  <c r="E63" i="371"/>
  <c r="D63" i="371"/>
  <c r="K59" i="371"/>
  <c r="J59" i="371"/>
  <c r="I59" i="371"/>
  <c r="G59" i="371"/>
  <c r="F59" i="371"/>
  <c r="E59" i="371"/>
  <c r="D59" i="371"/>
  <c r="K53" i="371"/>
  <c r="J53" i="371"/>
  <c r="I53" i="371"/>
  <c r="G53" i="371"/>
  <c r="F53" i="371"/>
  <c r="E53" i="371"/>
  <c r="H53" i="371" s="1"/>
  <c r="D53" i="371"/>
  <c r="K41" i="371"/>
  <c r="J41" i="371"/>
  <c r="I41" i="371"/>
  <c r="G41" i="371"/>
  <c r="F41" i="371"/>
  <c r="E41" i="371"/>
  <c r="H41" i="371" s="1"/>
  <c r="D41" i="371"/>
  <c r="K37" i="371"/>
  <c r="J37" i="371"/>
  <c r="I37" i="371"/>
  <c r="G37" i="371"/>
  <c r="F37" i="371"/>
  <c r="E37" i="371"/>
  <c r="D37" i="371"/>
  <c r="K34" i="371"/>
  <c r="J34" i="371"/>
  <c r="I34" i="371"/>
  <c r="G34" i="371"/>
  <c r="F34" i="371"/>
  <c r="E34" i="371"/>
  <c r="D34" i="371"/>
  <c r="K32" i="371"/>
  <c r="J32" i="371"/>
  <c r="I32" i="371"/>
  <c r="G32" i="371"/>
  <c r="F32" i="371"/>
  <c r="E32" i="371"/>
  <c r="D32" i="371"/>
  <c r="K25" i="371"/>
  <c r="J25" i="371"/>
  <c r="I25" i="371"/>
  <c r="G25" i="371"/>
  <c r="F25" i="371"/>
  <c r="E25" i="371"/>
  <c r="H25" i="371" s="1"/>
  <c r="D25" i="371"/>
  <c r="K19" i="371"/>
  <c r="K19" i="366" s="1"/>
  <c r="J19" i="371"/>
  <c r="J11" i="371" s="1"/>
  <c r="I19" i="371"/>
  <c r="I11" i="371" s="1"/>
  <c r="G19" i="371"/>
  <c r="G11" i="371" s="1"/>
  <c r="F19" i="371"/>
  <c r="F17" i="370" s="1"/>
  <c r="E19" i="371"/>
  <c r="D19" i="371"/>
  <c r="C79" i="371"/>
  <c r="C76" i="371"/>
  <c r="C72" i="371"/>
  <c r="C68" i="371"/>
  <c r="C63" i="371"/>
  <c r="C59" i="371"/>
  <c r="C53" i="371"/>
  <c r="C41" i="371"/>
  <c r="C25" i="371"/>
  <c r="C19" i="371"/>
  <c r="C11" i="371" s="1"/>
  <c r="K134" i="370"/>
  <c r="J134" i="370"/>
  <c r="I134" i="370"/>
  <c r="G134" i="370"/>
  <c r="F134" i="370"/>
  <c r="E134" i="370"/>
  <c r="D134" i="370"/>
  <c r="K133" i="370"/>
  <c r="J133" i="370"/>
  <c r="I133" i="370"/>
  <c r="G133" i="370"/>
  <c r="F133" i="370"/>
  <c r="D133" i="370"/>
  <c r="H133" i="370" s="1"/>
  <c r="K129" i="370"/>
  <c r="J129" i="370"/>
  <c r="I129" i="370"/>
  <c r="G129" i="370"/>
  <c r="F129" i="370"/>
  <c r="D129" i="370"/>
  <c r="H129" i="370" s="1"/>
  <c r="K128" i="370"/>
  <c r="J128" i="370"/>
  <c r="I128" i="370"/>
  <c r="G128" i="370"/>
  <c r="F128" i="370"/>
  <c r="D128" i="370"/>
  <c r="H128" i="370" s="1"/>
  <c r="K127" i="370"/>
  <c r="J127" i="370"/>
  <c r="I127" i="370"/>
  <c r="G127" i="370"/>
  <c r="F127" i="370"/>
  <c r="D127" i="370"/>
  <c r="H127" i="370" s="1"/>
  <c r="K123" i="370"/>
  <c r="J123" i="370"/>
  <c r="I123" i="370"/>
  <c r="G123" i="370"/>
  <c r="F123" i="370"/>
  <c r="D123" i="370"/>
  <c r="H123" i="370" s="1"/>
  <c r="K122" i="370"/>
  <c r="J122" i="370"/>
  <c r="I122" i="370"/>
  <c r="G122" i="370"/>
  <c r="F122" i="370"/>
  <c r="D122" i="370"/>
  <c r="H122" i="370" s="1"/>
  <c r="K121" i="370"/>
  <c r="J121" i="370"/>
  <c r="I121" i="370"/>
  <c r="G121" i="370"/>
  <c r="F121" i="370"/>
  <c r="D121" i="370"/>
  <c r="H121" i="370" s="1"/>
  <c r="K119" i="370"/>
  <c r="J119" i="370"/>
  <c r="I119" i="370"/>
  <c r="G119" i="370"/>
  <c r="F119" i="370"/>
  <c r="D119" i="370"/>
  <c r="H119" i="370" s="1"/>
  <c r="K118" i="370"/>
  <c r="J118" i="370"/>
  <c r="I118" i="370"/>
  <c r="G118" i="370"/>
  <c r="F118" i="370"/>
  <c r="D118" i="370"/>
  <c r="H118" i="370" s="1"/>
  <c r="K117" i="370"/>
  <c r="J117" i="370"/>
  <c r="I117" i="370"/>
  <c r="G117" i="370"/>
  <c r="F117" i="370"/>
  <c r="D117" i="370"/>
  <c r="H117" i="370" s="1"/>
  <c r="K113" i="370"/>
  <c r="J113" i="370"/>
  <c r="I113" i="370"/>
  <c r="G113" i="370"/>
  <c r="F113" i="370"/>
  <c r="D113" i="370"/>
  <c r="H113" i="370" s="1"/>
  <c r="K111" i="370"/>
  <c r="J111" i="370"/>
  <c r="I111" i="370"/>
  <c r="G111" i="370"/>
  <c r="F111" i="370"/>
  <c r="D111" i="370"/>
  <c r="H111" i="370" s="1"/>
  <c r="K109" i="370"/>
  <c r="J109" i="370"/>
  <c r="I109" i="370"/>
  <c r="G109" i="370"/>
  <c r="F109" i="370"/>
  <c r="D109" i="370"/>
  <c r="H109" i="370" s="1"/>
  <c r="K107" i="370"/>
  <c r="J107" i="370"/>
  <c r="I107" i="370"/>
  <c r="G107" i="370"/>
  <c r="F107" i="370"/>
  <c r="D107" i="370"/>
  <c r="H107" i="370" s="1"/>
  <c r="K104" i="370"/>
  <c r="J104" i="370"/>
  <c r="I104" i="370"/>
  <c r="G104" i="370"/>
  <c r="F104" i="370"/>
  <c r="D104" i="370"/>
  <c r="H104" i="370" s="1"/>
  <c r="G103" i="370"/>
  <c r="F103" i="370"/>
  <c r="F102" i="370" s="1"/>
  <c r="D103" i="370"/>
  <c r="H103" i="370" s="1"/>
  <c r="G101" i="370"/>
  <c r="F101" i="370"/>
  <c r="D101" i="370"/>
  <c r="H101" i="370" s="1"/>
  <c r="K98" i="370"/>
  <c r="J98" i="370"/>
  <c r="I98" i="370"/>
  <c r="G98" i="370"/>
  <c r="F98" i="370"/>
  <c r="D98" i="370"/>
  <c r="H98" i="370" s="1"/>
  <c r="K96" i="370"/>
  <c r="J96" i="370"/>
  <c r="I96" i="370"/>
  <c r="G96" i="370"/>
  <c r="F96" i="370"/>
  <c r="D96" i="370"/>
  <c r="H96" i="370" s="1"/>
  <c r="K95" i="370"/>
  <c r="J95" i="370"/>
  <c r="I95" i="370"/>
  <c r="G95" i="370"/>
  <c r="F95" i="370"/>
  <c r="D95" i="370"/>
  <c r="H95" i="370" s="1"/>
  <c r="K94" i="370"/>
  <c r="J94" i="370"/>
  <c r="I94" i="370"/>
  <c r="G94" i="370"/>
  <c r="F94" i="370"/>
  <c r="D94" i="370"/>
  <c r="H94" i="370" s="1"/>
  <c r="K90" i="370"/>
  <c r="J90" i="370"/>
  <c r="I90" i="370"/>
  <c r="G90" i="370"/>
  <c r="F90" i="370"/>
  <c r="D90" i="370"/>
  <c r="H90" i="370" s="1"/>
  <c r="K89" i="370"/>
  <c r="J89" i="370"/>
  <c r="I89" i="370"/>
  <c r="G89" i="370"/>
  <c r="F89" i="370"/>
  <c r="D89" i="370"/>
  <c r="H89" i="370" s="1"/>
  <c r="K88" i="370"/>
  <c r="J88" i="370"/>
  <c r="I88" i="370"/>
  <c r="G88" i="370"/>
  <c r="F88" i="370"/>
  <c r="D88" i="370"/>
  <c r="H88" i="370" s="1"/>
  <c r="K81" i="370"/>
  <c r="J81" i="370"/>
  <c r="I81" i="370"/>
  <c r="G81" i="370"/>
  <c r="F81" i="370"/>
  <c r="D81" i="370"/>
  <c r="H81" i="370" s="1"/>
  <c r="K80" i="370"/>
  <c r="J80" i="370"/>
  <c r="I80" i="370"/>
  <c r="G80" i="370"/>
  <c r="F80" i="370"/>
  <c r="D80" i="370"/>
  <c r="H80" i="370" s="1"/>
  <c r="K79" i="370"/>
  <c r="J79" i="370"/>
  <c r="I79" i="370"/>
  <c r="G79" i="370"/>
  <c r="F79" i="370"/>
  <c r="D79" i="370"/>
  <c r="H79" i="370" s="1"/>
  <c r="K77" i="370"/>
  <c r="J77" i="370"/>
  <c r="I77" i="370"/>
  <c r="G77" i="370"/>
  <c r="F77" i="370"/>
  <c r="D77" i="370"/>
  <c r="H77" i="370" s="1"/>
  <c r="K76" i="370"/>
  <c r="J76" i="370"/>
  <c r="I76" i="370"/>
  <c r="G76" i="370"/>
  <c r="F76" i="370"/>
  <c r="D76" i="370"/>
  <c r="H76" i="370" s="1"/>
  <c r="K74" i="370"/>
  <c r="J74" i="370"/>
  <c r="I74" i="370"/>
  <c r="G74" i="370"/>
  <c r="F74" i="370"/>
  <c r="D74" i="370"/>
  <c r="H74" i="370" s="1"/>
  <c r="K73" i="370"/>
  <c r="J73" i="370"/>
  <c r="I73" i="370"/>
  <c r="G73" i="370"/>
  <c r="F73" i="370"/>
  <c r="D73" i="370"/>
  <c r="H73" i="370" s="1"/>
  <c r="K72" i="370"/>
  <c r="J72" i="370"/>
  <c r="I72" i="370"/>
  <c r="G72" i="370"/>
  <c r="F72" i="370"/>
  <c r="D72" i="370"/>
  <c r="H72" i="370" s="1"/>
  <c r="K70" i="370"/>
  <c r="J70" i="370"/>
  <c r="I70" i="370"/>
  <c r="G70" i="370"/>
  <c r="F70" i="370"/>
  <c r="D70" i="370"/>
  <c r="H70" i="370" s="1"/>
  <c r="K69" i="370"/>
  <c r="J69" i="370"/>
  <c r="I69" i="370"/>
  <c r="G69" i="370"/>
  <c r="F69" i="370"/>
  <c r="D69" i="370"/>
  <c r="H69" i="370" s="1"/>
  <c r="K68" i="370"/>
  <c r="J68" i="370"/>
  <c r="I68" i="370"/>
  <c r="G68" i="370"/>
  <c r="F68" i="370"/>
  <c r="D68" i="370"/>
  <c r="H68" i="370" s="1"/>
  <c r="K65" i="370"/>
  <c r="J65" i="370"/>
  <c r="I65" i="370"/>
  <c r="G65" i="370"/>
  <c r="F65" i="370"/>
  <c r="D65" i="370"/>
  <c r="H65" i="370" s="1"/>
  <c r="K64" i="370"/>
  <c r="J64" i="370"/>
  <c r="I64" i="370"/>
  <c r="G64" i="370"/>
  <c r="F64" i="370"/>
  <c r="D64" i="370"/>
  <c r="H64" i="370" s="1"/>
  <c r="K63" i="370"/>
  <c r="J63" i="370"/>
  <c r="I63" i="370"/>
  <c r="G63" i="370"/>
  <c r="F63" i="370"/>
  <c r="D63" i="370"/>
  <c r="H63" i="370" s="1"/>
  <c r="K61" i="370"/>
  <c r="J61" i="370"/>
  <c r="I61" i="370"/>
  <c r="G61" i="370"/>
  <c r="F61" i="370"/>
  <c r="D61" i="370"/>
  <c r="H61" i="370" s="1"/>
  <c r="K60" i="370"/>
  <c r="J60" i="370"/>
  <c r="I60" i="370"/>
  <c r="G60" i="370"/>
  <c r="F60" i="370"/>
  <c r="D60" i="370"/>
  <c r="H60" i="370" s="1"/>
  <c r="K59" i="370"/>
  <c r="J59" i="370"/>
  <c r="I59" i="370"/>
  <c r="G59" i="370"/>
  <c r="F59" i="370"/>
  <c r="D59" i="370"/>
  <c r="H59" i="370" s="1"/>
  <c r="K57" i="370"/>
  <c r="J57" i="370"/>
  <c r="I57" i="370"/>
  <c r="G57" i="370"/>
  <c r="F57" i="370"/>
  <c r="D57" i="370"/>
  <c r="H57" i="370" s="1"/>
  <c r="K56" i="370"/>
  <c r="J56" i="370"/>
  <c r="I56" i="370"/>
  <c r="G56" i="370"/>
  <c r="F56" i="370"/>
  <c r="D56" i="370"/>
  <c r="H56" i="370" s="1"/>
  <c r="K55" i="370"/>
  <c r="J55" i="370"/>
  <c r="I55" i="370"/>
  <c r="G55" i="370"/>
  <c r="F55" i="370"/>
  <c r="D55" i="370"/>
  <c r="H55" i="370" s="1"/>
  <c r="K54" i="370"/>
  <c r="J54" i="370"/>
  <c r="I54" i="370"/>
  <c r="G54" i="370"/>
  <c r="F54" i="370"/>
  <c r="D54" i="370"/>
  <c r="H54" i="370" s="1"/>
  <c r="K53" i="370"/>
  <c r="J53" i="370"/>
  <c r="I53" i="370"/>
  <c r="G53" i="370"/>
  <c r="F53" i="370"/>
  <c r="D53" i="370"/>
  <c r="H53" i="370" s="1"/>
  <c r="K51" i="370"/>
  <c r="J51" i="370"/>
  <c r="I51" i="370"/>
  <c r="G51" i="370"/>
  <c r="F51" i="370"/>
  <c r="D51" i="370"/>
  <c r="H51" i="370" s="1"/>
  <c r="K50" i="370"/>
  <c r="J50" i="370"/>
  <c r="I50" i="370"/>
  <c r="G50" i="370"/>
  <c r="F50" i="370"/>
  <c r="D50" i="370"/>
  <c r="H50" i="370" s="1"/>
  <c r="K49" i="370"/>
  <c r="J49" i="370"/>
  <c r="I49" i="370"/>
  <c r="G49" i="370"/>
  <c r="F49" i="370"/>
  <c r="D49" i="370"/>
  <c r="H49" i="370" s="1"/>
  <c r="K48" i="370"/>
  <c r="J48" i="370"/>
  <c r="I48" i="370"/>
  <c r="G48" i="370"/>
  <c r="F48" i="370"/>
  <c r="D48" i="370"/>
  <c r="H48" i="370" s="1"/>
  <c r="K47" i="370"/>
  <c r="J47" i="370"/>
  <c r="I47" i="370"/>
  <c r="G47" i="370"/>
  <c r="F47" i="370"/>
  <c r="D47" i="370"/>
  <c r="H47" i="370" s="1"/>
  <c r="K46" i="370"/>
  <c r="J46" i="370"/>
  <c r="I46" i="370"/>
  <c r="G46" i="370"/>
  <c r="F46" i="370"/>
  <c r="D46" i="370"/>
  <c r="H46" i="370" s="1"/>
  <c r="K45" i="370"/>
  <c r="J45" i="370"/>
  <c r="I45" i="370"/>
  <c r="G45" i="370"/>
  <c r="F45" i="370"/>
  <c r="D45" i="370"/>
  <c r="H45" i="370" s="1"/>
  <c r="K44" i="370"/>
  <c r="J44" i="370"/>
  <c r="I44" i="370"/>
  <c r="G44" i="370"/>
  <c r="F44" i="370"/>
  <c r="D44" i="370"/>
  <c r="H44" i="370" s="1"/>
  <c r="K43" i="370"/>
  <c r="J43" i="370"/>
  <c r="I43" i="370"/>
  <c r="G43" i="370"/>
  <c r="F43" i="370"/>
  <c r="D43" i="370"/>
  <c r="H43" i="370" s="1"/>
  <c r="K42" i="370"/>
  <c r="J42" i="370"/>
  <c r="I42" i="370"/>
  <c r="G42" i="370"/>
  <c r="F42" i="370"/>
  <c r="D42" i="370"/>
  <c r="H42" i="370" s="1"/>
  <c r="K41" i="370"/>
  <c r="J41" i="370"/>
  <c r="I41" i="370"/>
  <c r="G41" i="370"/>
  <c r="F41" i="370"/>
  <c r="D41" i="370"/>
  <c r="H41" i="370" s="1"/>
  <c r="K39" i="370"/>
  <c r="J39" i="370"/>
  <c r="I39" i="370"/>
  <c r="G39" i="370"/>
  <c r="F39" i="370"/>
  <c r="D39" i="370"/>
  <c r="H39" i="370" s="1"/>
  <c r="K38" i="370"/>
  <c r="J38" i="370"/>
  <c r="I38" i="370"/>
  <c r="G38" i="370"/>
  <c r="F38" i="370"/>
  <c r="D38" i="370"/>
  <c r="H38" i="370" s="1"/>
  <c r="K37" i="370"/>
  <c r="J37" i="370"/>
  <c r="I37" i="370"/>
  <c r="G37" i="370"/>
  <c r="F37" i="370"/>
  <c r="D37" i="370"/>
  <c r="H37" i="370" s="1"/>
  <c r="K35" i="370"/>
  <c r="J35" i="370"/>
  <c r="I35" i="370"/>
  <c r="G35" i="370"/>
  <c r="F35" i="370"/>
  <c r="D35" i="370"/>
  <c r="H35" i="370" s="1"/>
  <c r="K34" i="370"/>
  <c r="J34" i="370"/>
  <c r="I34" i="370"/>
  <c r="G34" i="370"/>
  <c r="F34" i="370"/>
  <c r="D34" i="370"/>
  <c r="H34" i="370" s="1"/>
  <c r="K32" i="370"/>
  <c r="J32" i="370"/>
  <c r="I32" i="370"/>
  <c r="G32" i="370"/>
  <c r="F32" i="370"/>
  <c r="D32" i="370"/>
  <c r="H32" i="370" s="1"/>
  <c r="K29" i="370"/>
  <c r="J29" i="370"/>
  <c r="I29" i="370"/>
  <c r="G29" i="370"/>
  <c r="F29" i="370"/>
  <c r="D29" i="370"/>
  <c r="H29" i="370" s="1"/>
  <c r="K28" i="370"/>
  <c r="J28" i="370"/>
  <c r="I28" i="370"/>
  <c r="G28" i="370"/>
  <c r="F28" i="370"/>
  <c r="D28" i="370"/>
  <c r="H28" i="370" s="1"/>
  <c r="K27" i="370"/>
  <c r="J27" i="370"/>
  <c r="I27" i="370"/>
  <c r="G27" i="370"/>
  <c r="F27" i="370"/>
  <c r="D27" i="370"/>
  <c r="H27" i="370" s="1"/>
  <c r="K26" i="370"/>
  <c r="J26" i="370"/>
  <c r="I26" i="370"/>
  <c r="G26" i="370"/>
  <c r="F26" i="370"/>
  <c r="D26" i="370"/>
  <c r="H26" i="370" s="1"/>
  <c r="K25" i="370"/>
  <c r="J25" i="370"/>
  <c r="I25" i="370"/>
  <c r="G25" i="370"/>
  <c r="F25" i="370"/>
  <c r="D25" i="370"/>
  <c r="H25" i="370" s="1"/>
  <c r="K23" i="370"/>
  <c r="J23" i="370"/>
  <c r="I23" i="370"/>
  <c r="G23" i="370"/>
  <c r="F23" i="370"/>
  <c r="D23" i="370"/>
  <c r="H23" i="370" s="1"/>
  <c r="K22" i="370"/>
  <c r="J22" i="370"/>
  <c r="I22" i="370"/>
  <c r="G22" i="370"/>
  <c r="F22" i="370"/>
  <c r="D22" i="370"/>
  <c r="H22" i="370" s="1"/>
  <c r="K21" i="370"/>
  <c r="J21" i="370"/>
  <c r="I21" i="370"/>
  <c r="G21" i="370"/>
  <c r="F21" i="370"/>
  <c r="D21" i="370"/>
  <c r="H21" i="370" s="1"/>
  <c r="K20" i="370"/>
  <c r="J20" i="370"/>
  <c r="I20" i="370"/>
  <c r="G20" i="370"/>
  <c r="F20" i="370"/>
  <c r="D20" i="370"/>
  <c r="H20" i="370" s="1"/>
  <c r="K19" i="370"/>
  <c r="J19" i="370"/>
  <c r="I19" i="370"/>
  <c r="G19" i="370"/>
  <c r="F19" i="370"/>
  <c r="D19" i="370"/>
  <c r="H19" i="370" s="1"/>
  <c r="K16" i="370"/>
  <c r="J16" i="370"/>
  <c r="I16" i="370"/>
  <c r="G16" i="370"/>
  <c r="F16" i="370"/>
  <c r="D16" i="370"/>
  <c r="H16" i="370" s="1"/>
  <c r="K15" i="370"/>
  <c r="J15" i="370"/>
  <c r="I15" i="370"/>
  <c r="G15" i="370"/>
  <c r="F15" i="370"/>
  <c r="D15" i="370"/>
  <c r="H15" i="370" s="1"/>
  <c r="K14" i="370"/>
  <c r="J14" i="370"/>
  <c r="I14" i="370"/>
  <c r="G14" i="370"/>
  <c r="F14" i="370"/>
  <c r="D14" i="370"/>
  <c r="H14" i="370" s="1"/>
  <c r="K13" i="370"/>
  <c r="J13" i="370"/>
  <c r="I13" i="370"/>
  <c r="G13" i="370"/>
  <c r="F13" i="370"/>
  <c r="D13" i="370"/>
  <c r="H13" i="370" s="1"/>
  <c r="K12" i="370"/>
  <c r="J12" i="370"/>
  <c r="I12" i="370"/>
  <c r="G12" i="370"/>
  <c r="F12" i="370"/>
  <c r="D12" i="370"/>
  <c r="H12" i="370" s="1"/>
  <c r="K11" i="370"/>
  <c r="J11" i="370"/>
  <c r="I11" i="370"/>
  <c r="G11" i="370"/>
  <c r="F11" i="370"/>
  <c r="D11" i="370"/>
  <c r="H11" i="370" s="1"/>
  <c r="K53" i="369"/>
  <c r="J53" i="369"/>
  <c r="I53" i="369"/>
  <c r="G53" i="369"/>
  <c r="F53" i="369"/>
  <c r="E53" i="369"/>
  <c r="H53" i="369" s="1"/>
  <c r="D53" i="369"/>
  <c r="K52" i="369"/>
  <c r="J52" i="369"/>
  <c r="I52" i="369"/>
  <c r="G52" i="369"/>
  <c r="F52" i="369"/>
  <c r="E52" i="369"/>
  <c r="H52" i="369" s="1"/>
  <c r="D52" i="369"/>
  <c r="K51" i="369"/>
  <c r="J51" i="369"/>
  <c r="I51" i="369"/>
  <c r="G51" i="369"/>
  <c r="F51" i="369"/>
  <c r="E51" i="369"/>
  <c r="D51" i="369"/>
  <c r="K47" i="369"/>
  <c r="J47" i="369"/>
  <c r="I47" i="369"/>
  <c r="G47" i="369"/>
  <c r="F47" i="369"/>
  <c r="E47" i="369"/>
  <c r="D47" i="369"/>
  <c r="K46" i="369"/>
  <c r="J46" i="369"/>
  <c r="I46" i="369"/>
  <c r="G46" i="369"/>
  <c r="F46" i="369"/>
  <c r="E46" i="369"/>
  <c r="H46" i="369" s="1"/>
  <c r="D46" i="369"/>
  <c r="K45" i="369"/>
  <c r="J45" i="369"/>
  <c r="I45" i="369"/>
  <c r="G45" i="369"/>
  <c r="F45" i="369"/>
  <c r="E45" i="369"/>
  <c r="H45" i="369" s="1"/>
  <c r="D45" i="369"/>
  <c r="K43" i="369"/>
  <c r="J43" i="369"/>
  <c r="I43" i="369"/>
  <c r="G43" i="369"/>
  <c r="F43" i="369"/>
  <c r="E43" i="369"/>
  <c r="D43" i="369"/>
  <c r="K42" i="369"/>
  <c r="J42" i="369"/>
  <c r="I42" i="369"/>
  <c r="G42" i="369"/>
  <c r="F42" i="369"/>
  <c r="E42" i="369"/>
  <c r="D42" i="369"/>
  <c r="K41" i="369"/>
  <c r="J41" i="369"/>
  <c r="I41" i="369"/>
  <c r="G41" i="369"/>
  <c r="F41" i="369"/>
  <c r="E41" i="369"/>
  <c r="H41" i="369" s="1"/>
  <c r="D41" i="369"/>
  <c r="K37" i="369"/>
  <c r="J37" i="369"/>
  <c r="I37" i="369"/>
  <c r="G37" i="369"/>
  <c r="F37" i="369"/>
  <c r="D37" i="369"/>
  <c r="H37" i="369" s="1"/>
  <c r="K35" i="369"/>
  <c r="J35" i="369"/>
  <c r="I35" i="369"/>
  <c r="G35" i="369"/>
  <c r="F35" i="369"/>
  <c r="D35" i="369"/>
  <c r="H35" i="369" s="1"/>
  <c r="K28" i="369"/>
  <c r="J28" i="369"/>
  <c r="I28" i="369"/>
  <c r="G28" i="369"/>
  <c r="F28" i="369"/>
  <c r="D28" i="369"/>
  <c r="H28" i="369" s="1"/>
  <c r="K27" i="369"/>
  <c r="J27" i="369"/>
  <c r="I27" i="369"/>
  <c r="G27" i="369"/>
  <c r="F27" i="369"/>
  <c r="D27" i="369"/>
  <c r="K25" i="369"/>
  <c r="J25" i="369"/>
  <c r="I25" i="369"/>
  <c r="G25" i="369"/>
  <c r="F25" i="369"/>
  <c r="D25" i="369"/>
  <c r="K22" i="369"/>
  <c r="J22" i="369"/>
  <c r="I22" i="369"/>
  <c r="G22" i="369"/>
  <c r="F22" i="369"/>
  <c r="D22" i="369"/>
  <c r="K21" i="369"/>
  <c r="J21" i="369"/>
  <c r="I21" i="369"/>
  <c r="K20" i="369"/>
  <c r="J20" i="369"/>
  <c r="I20" i="369"/>
  <c r="G20" i="369"/>
  <c r="F20" i="369"/>
  <c r="D20" i="369"/>
  <c r="H20" i="369" s="1"/>
  <c r="K19" i="369"/>
  <c r="J19" i="369"/>
  <c r="I19" i="369"/>
  <c r="G19" i="369"/>
  <c r="F19" i="369"/>
  <c r="D19" i="369"/>
  <c r="K18" i="369"/>
  <c r="J18" i="369"/>
  <c r="I18" i="369"/>
  <c r="G18" i="369"/>
  <c r="F18" i="369"/>
  <c r="D18" i="369"/>
  <c r="H18" i="369" s="1"/>
  <c r="K82" i="368"/>
  <c r="J82" i="368"/>
  <c r="I82" i="368"/>
  <c r="G82" i="368"/>
  <c r="F82" i="368"/>
  <c r="E82" i="368"/>
  <c r="H82" i="368" s="1"/>
  <c r="D82" i="368"/>
  <c r="K81" i="368"/>
  <c r="J81" i="368"/>
  <c r="I81" i="368"/>
  <c r="G81" i="368"/>
  <c r="F81" i="368"/>
  <c r="E81" i="368"/>
  <c r="H81" i="368" s="1"/>
  <c r="D81" i="368"/>
  <c r="K80" i="368"/>
  <c r="J80" i="368"/>
  <c r="I80" i="368"/>
  <c r="G80" i="368"/>
  <c r="F80" i="368"/>
  <c r="E80" i="368"/>
  <c r="D80" i="368"/>
  <c r="K75" i="368"/>
  <c r="J75" i="368"/>
  <c r="I75" i="368"/>
  <c r="G75" i="368"/>
  <c r="F75" i="368"/>
  <c r="E75" i="368"/>
  <c r="D75" i="368"/>
  <c r="K74" i="368"/>
  <c r="J74" i="368"/>
  <c r="I74" i="368"/>
  <c r="G74" i="368"/>
  <c r="F74" i="368"/>
  <c r="E74" i="368"/>
  <c r="H74" i="368" s="1"/>
  <c r="D74" i="368"/>
  <c r="K73" i="368"/>
  <c r="J73" i="368"/>
  <c r="I73" i="368"/>
  <c r="G73" i="368"/>
  <c r="F73" i="368"/>
  <c r="E73" i="368"/>
  <c r="H73" i="368" s="1"/>
  <c r="D73" i="368"/>
  <c r="K71" i="368"/>
  <c r="J71" i="368"/>
  <c r="I71" i="368"/>
  <c r="G71" i="368"/>
  <c r="F71" i="368"/>
  <c r="E71" i="368"/>
  <c r="D71" i="368"/>
  <c r="K70" i="368"/>
  <c r="J70" i="368"/>
  <c r="I70" i="368"/>
  <c r="G70" i="368"/>
  <c r="F70" i="368"/>
  <c r="E70" i="368"/>
  <c r="D70" i="368"/>
  <c r="K69" i="368"/>
  <c r="J69" i="368"/>
  <c r="I69" i="368"/>
  <c r="G69" i="368"/>
  <c r="F69" i="368"/>
  <c r="E69" i="368"/>
  <c r="D69" i="368"/>
  <c r="K60" i="368"/>
  <c r="J60" i="368"/>
  <c r="I60" i="368"/>
  <c r="G60" i="368"/>
  <c r="F60" i="368"/>
  <c r="E60" i="368"/>
  <c r="H60" i="368" s="1"/>
  <c r="D60" i="368"/>
  <c r="K58" i="368"/>
  <c r="J58" i="368"/>
  <c r="I58" i="368"/>
  <c r="G58" i="368"/>
  <c r="F58" i="368"/>
  <c r="E58" i="368"/>
  <c r="D58" i="368"/>
  <c r="K57" i="368"/>
  <c r="J57" i="368"/>
  <c r="I57" i="368"/>
  <c r="G57" i="368"/>
  <c r="F57" i="368"/>
  <c r="E57" i="368"/>
  <c r="D57" i="368"/>
  <c r="K39" i="368"/>
  <c r="J39" i="368"/>
  <c r="I39" i="368"/>
  <c r="G39" i="368"/>
  <c r="F39" i="368"/>
  <c r="E39" i="368"/>
  <c r="H39" i="368" s="1"/>
  <c r="D39" i="368"/>
  <c r="K38" i="368"/>
  <c r="J38" i="368"/>
  <c r="I38" i="368"/>
  <c r="G38" i="368"/>
  <c r="F38" i="368"/>
  <c r="E38" i="368"/>
  <c r="H38" i="368" s="1"/>
  <c r="D38" i="368"/>
  <c r="K36" i="368"/>
  <c r="J36" i="368"/>
  <c r="I36" i="368"/>
  <c r="G36" i="368"/>
  <c r="F36" i="368"/>
  <c r="E36" i="368"/>
  <c r="D36" i="368"/>
  <c r="K35" i="368"/>
  <c r="K34" i="368" s="1"/>
  <c r="J35" i="368"/>
  <c r="J34" i="368" s="1"/>
  <c r="I35" i="368"/>
  <c r="I34" i="368" s="1"/>
  <c r="G35" i="368"/>
  <c r="G34" i="368" s="1"/>
  <c r="F35" i="368"/>
  <c r="F34" i="368" s="1"/>
  <c r="E35" i="368"/>
  <c r="D35" i="368"/>
  <c r="K33" i="368"/>
  <c r="K32" i="368" s="1"/>
  <c r="J33" i="368"/>
  <c r="I33" i="368"/>
  <c r="I32" i="368" s="1"/>
  <c r="G33" i="368"/>
  <c r="G32" i="368" s="1"/>
  <c r="F33" i="368"/>
  <c r="E33" i="368"/>
  <c r="D33" i="368"/>
  <c r="K28" i="368"/>
  <c r="J28" i="368"/>
  <c r="I28" i="368"/>
  <c r="G28" i="368"/>
  <c r="F28" i="368"/>
  <c r="E28" i="368"/>
  <c r="H28" i="368" s="1"/>
  <c r="D28" i="368"/>
  <c r="K26" i="368"/>
  <c r="J26" i="368"/>
  <c r="I26" i="368"/>
  <c r="G26" i="368"/>
  <c r="F26" i="368"/>
  <c r="E26" i="368"/>
  <c r="D26" i="368"/>
  <c r="K22" i="368"/>
  <c r="J22" i="368"/>
  <c r="I22" i="368"/>
  <c r="G22" i="368"/>
  <c r="F22" i="368"/>
  <c r="E22" i="368"/>
  <c r="D22" i="368"/>
  <c r="K17" i="368"/>
  <c r="J17" i="368"/>
  <c r="I17" i="368"/>
  <c r="G17" i="368"/>
  <c r="F17" i="368"/>
  <c r="E17" i="368"/>
  <c r="D17" i="368"/>
  <c r="K16" i="368"/>
  <c r="J16" i="368"/>
  <c r="I16" i="368"/>
  <c r="G16" i="368"/>
  <c r="F16" i="368"/>
  <c r="E16" i="368"/>
  <c r="H16" i="368" s="1"/>
  <c r="D16" i="368"/>
  <c r="K15" i="368"/>
  <c r="J15" i="368"/>
  <c r="I15" i="368"/>
  <c r="G15" i="368"/>
  <c r="F15" i="368"/>
  <c r="E15" i="368"/>
  <c r="D15" i="368"/>
  <c r="K14" i="368"/>
  <c r="J14" i="368"/>
  <c r="I14" i="368"/>
  <c r="G14" i="368"/>
  <c r="F14" i="368"/>
  <c r="E14" i="368"/>
  <c r="D14" i="368"/>
  <c r="K13" i="368"/>
  <c r="J13" i="368"/>
  <c r="I13" i="368"/>
  <c r="G13" i="368"/>
  <c r="F13" i="368"/>
  <c r="E13" i="368"/>
  <c r="D13" i="368"/>
  <c r="K12" i="368"/>
  <c r="J12" i="368"/>
  <c r="I12" i="368"/>
  <c r="G12" i="368"/>
  <c r="F12" i="368"/>
  <c r="E12" i="368"/>
  <c r="H12" i="368" s="1"/>
  <c r="D12" i="368"/>
  <c r="K53" i="367"/>
  <c r="J53" i="367"/>
  <c r="I53" i="367"/>
  <c r="G53" i="367"/>
  <c r="F53" i="367"/>
  <c r="E53" i="367"/>
  <c r="D53" i="367"/>
  <c r="K52" i="367"/>
  <c r="J52" i="367"/>
  <c r="I52" i="367"/>
  <c r="G52" i="367"/>
  <c r="F52" i="367"/>
  <c r="E52" i="367"/>
  <c r="D52" i="367"/>
  <c r="K51" i="367"/>
  <c r="J51" i="367"/>
  <c r="I51" i="367"/>
  <c r="G51" i="367"/>
  <c r="F51" i="367"/>
  <c r="E51" i="367"/>
  <c r="D51" i="367"/>
  <c r="K47" i="367"/>
  <c r="J47" i="367"/>
  <c r="I47" i="367"/>
  <c r="G47" i="367"/>
  <c r="F47" i="367"/>
  <c r="E47" i="367"/>
  <c r="H47" i="367" s="1"/>
  <c r="D47" i="367"/>
  <c r="K46" i="367"/>
  <c r="J46" i="367"/>
  <c r="I46" i="367"/>
  <c r="G46" i="367"/>
  <c r="F46" i="367"/>
  <c r="E46" i="367"/>
  <c r="D46" i="367"/>
  <c r="K45" i="367"/>
  <c r="J45" i="367"/>
  <c r="I45" i="367"/>
  <c r="G45" i="367"/>
  <c r="F45" i="367"/>
  <c r="E45" i="367"/>
  <c r="D45" i="367"/>
  <c r="K43" i="367"/>
  <c r="J43" i="367"/>
  <c r="I43" i="367"/>
  <c r="G43" i="367"/>
  <c r="F43" i="367"/>
  <c r="E43" i="367"/>
  <c r="H43" i="367" s="1"/>
  <c r="D43" i="367"/>
  <c r="K42" i="367"/>
  <c r="J42" i="367"/>
  <c r="I42" i="367"/>
  <c r="G42" i="367"/>
  <c r="F42" i="367"/>
  <c r="E42" i="367"/>
  <c r="H42" i="367" s="1"/>
  <c r="D42" i="367"/>
  <c r="K41" i="367"/>
  <c r="J41" i="367"/>
  <c r="I41" i="367"/>
  <c r="G41" i="367"/>
  <c r="F41" i="367"/>
  <c r="E41" i="367"/>
  <c r="D41" i="367"/>
  <c r="K37" i="367"/>
  <c r="J37" i="367"/>
  <c r="I37" i="367"/>
  <c r="G37" i="367"/>
  <c r="F37" i="367"/>
  <c r="D37" i="367"/>
  <c r="H37" i="367" s="1"/>
  <c r="K35" i="367"/>
  <c r="J35" i="367"/>
  <c r="I35" i="367"/>
  <c r="G35" i="367"/>
  <c r="F35" i="367"/>
  <c r="D35" i="367"/>
  <c r="H35" i="367" s="1"/>
  <c r="K28" i="367"/>
  <c r="J28" i="367"/>
  <c r="I28" i="367"/>
  <c r="G28" i="367"/>
  <c r="F28" i="367"/>
  <c r="E28" i="367"/>
  <c r="D28" i="367"/>
  <c r="K27" i="367"/>
  <c r="J27" i="367"/>
  <c r="I27" i="367"/>
  <c r="G27" i="367"/>
  <c r="F27" i="367"/>
  <c r="E27" i="367"/>
  <c r="D27" i="367"/>
  <c r="K25" i="367"/>
  <c r="J25" i="367"/>
  <c r="I25" i="367"/>
  <c r="G25" i="367"/>
  <c r="F25" i="367"/>
  <c r="E25" i="367"/>
  <c r="H25" i="367" s="1"/>
  <c r="D25" i="367"/>
  <c r="K22" i="367"/>
  <c r="J22" i="367"/>
  <c r="I22" i="367"/>
  <c r="G22" i="367"/>
  <c r="F22" i="367"/>
  <c r="E22" i="367"/>
  <c r="H22" i="367" s="1"/>
  <c r="D22" i="367"/>
  <c r="K21" i="367"/>
  <c r="J21" i="367"/>
  <c r="I21" i="367"/>
  <c r="G21" i="367"/>
  <c r="F21" i="367"/>
  <c r="E21" i="367"/>
  <c r="D21" i="367"/>
  <c r="K19" i="367"/>
  <c r="J19" i="367"/>
  <c r="I19" i="367"/>
  <c r="G19" i="367"/>
  <c r="F19" i="367"/>
  <c r="E19" i="367"/>
  <c r="D19" i="367"/>
  <c r="K18" i="367"/>
  <c r="J18" i="367"/>
  <c r="I18" i="367"/>
  <c r="G18" i="367"/>
  <c r="F18" i="367"/>
  <c r="E18" i="367"/>
  <c r="D18" i="367"/>
  <c r="K83" i="366"/>
  <c r="J83" i="366"/>
  <c r="I83" i="366"/>
  <c r="G83" i="366"/>
  <c r="F83" i="366"/>
  <c r="E83" i="366"/>
  <c r="H83" i="366" s="1"/>
  <c r="D83" i="366"/>
  <c r="K82" i="366"/>
  <c r="J82" i="366"/>
  <c r="I82" i="366"/>
  <c r="G82" i="366"/>
  <c r="F82" i="366"/>
  <c r="E82" i="366"/>
  <c r="D82" i="366"/>
  <c r="K81" i="366"/>
  <c r="J81" i="366"/>
  <c r="I81" i="366"/>
  <c r="G81" i="366"/>
  <c r="F81" i="366"/>
  <c r="E81" i="366"/>
  <c r="D81" i="366"/>
  <c r="K78" i="366"/>
  <c r="K76" i="366"/>
  <c r="J76" i="366"/>
  <c r="I76" i="366"/>
  <c r="G76" i="366"/>
  <c r="F76" i="366"/>
  <c r="E76" i="366"/>
  <c r="D76" i="366"/>
  <c r="K75" i="366"/>
  <c r="J75" i="366"/>
  <c r="I75" i="366"/>
  <c r="G75" i="366"/>
  <c r="F75" i="366"/>
  <c r="E75" i="366"/>
  <c r="D75" i="366"/>
  <c r="K74" i="366"/>
  <c r="J74" i="366"/>
  <c r="I74" i="366"/>
  <c r="G74" i="366"/>
  <c r="F74" i="366"/>
  <c r="E74" i="366"/>
  <c r="H74" i="366" s="1"/>
  <c r="D74" i="366"/>
  <c r="K72" i="366"/>
  <c r="J72" i="366"/>
  <c r="I72" i="366"/>
  <c r="G72" i="366"/>
  <c r="F72" i="366"/>
  <c r="E72" i="366"/>
  <c r="D72" i="366"/>
  <c r="K71" i="366"/>
  <c r="J71" i="366"/>
  <c r="I71" i="366"/>
  <c r="G71" i="366"/>
  <c r="F71" i="366"/>
  <c r="E71" i="366"/>
  <c r="D71" i="366"/>
  <c r="K70" i="366"/>
  <c r="J70" i="366"/>
  <c r="I70" i="366"/>
  <c r="G70" i="366"/>
  <c r="F70" i="366"/>
  <c r="E70" i="366"/>
  <c r="D70" i="366"/>
  <c r="I65" i="366"/>
  <c r="G63" i="366"/>
  <c r="K62" i="366"/>
  <c r="F62" i="366"/>
  <c r="K61" i="366"/>
  <c r="J61" i="366"/>
  <c r="I61" i="366"/>
  <c r="G61" i="366"/>
  <c r="F61" i="366"/>
  <c r="E61" i="366"/>
  <c r="H61" i="366" s="1"/>
  <c r="D61" i="366"/>
  <c r="K59" i="366"/>
  <c r="J59" i="366"/>
  <c r="I59" i="366"/>
  <c r="G59" i="366"/>
  <c r="F59" i="366"/>
  <c r="E59" i="366"/>
  <c r="D59" i="366"/>
  <c r="K58" i="366"/>
  <c r="J58" i="366"/>
  <c r="I58" i="366"/>
  <c r="G58" i="366"/>
  <c r="F58" i="366"/>
  <c r="E58" i="366"/>
  <c r="D58" i="366"/>
  <c r="J57" i="366"/>
  <c r="E57" i="366"/>
  <c r="H57" i="366" s="1"/>
  <c r="I56" i="366"/>
  <c r="D56" i="366"/>
  <c r="G55" i="366"/>
  <c r="G52" i="366"/>
  <c r="F51" i="366"/>
  <c r="I49" i="366"/>
  <c r="K47" i="366"/>
  <c r="J46" i="366"/>
  <c r="E46" i="366"/>
  <c r="G44" i="366"/>
  <c r="F43" i="366"/>
  <c r="K41" i="366"/>
  <c r="J41" i="366"/>
  <c r="I41" i="366"/>
  <c r="G41" i="366"/>
  <c r="F41" i="366"/>
  <c r="E41" i="366"/>
  <c r="D41" i="366"/>
  <c r="K40" i="366"/>
  <c r="J40" i="366"/>
  <c r="I40" i="366"/>
  <c r="G40" i="366"/>
  <c r="F40" i="366"/>
  <c r="E40" i="366"/>
  <c r="D40" i="366"/>
  <c r="K39" i="366"/>
  <c r="J39" i="366"/>
  <c r="I39" i="366"/>
  <c r="G39" i="366"/>
  <c r="F39" i="366"/>
  <c r="E39" i="366"/>
  <c r="H39" i="366" s="1"/>
  <c r="D39" i="366"/>
  <c r="K37" i="366"/>
  <c r="J37" i="366"/>
  <c r="I37" i="366"/>
  <c r="G37" i="366"/>
  <c r="F37" i="366"/>
  <c r="E37" i="366"/>
  <c r="D37" i="366"/>
  <c r="K36" i="366"/>
  <c r="K35" i="366" s="1"/>
  <c r="J36" i="366"/>
  <c r="J35" i="366" s="1"/>
  <c r="I36" i="366"/>
  <c r="I35" i="366" s="1"/>
  <c r="G36" i="366"/>
  <c r="G35" i="366" s="1"/>
  <c r="F36" i="366"/>
  <c r="F35" i="366" s="1"/>
  <c r="E36" i="366"/>
  <c r="D36" i="366"/>
  <c r="K34" i="366"/>
  <c r="J34" i="366"/>
  <c r="J33" i="366" s="1"/>
  <c r="I34" i="366"/>
  <c r="I33" i="366" s="1"/>
  <c r="G34" i="366"/>
  <c r="G33" i="366" s="1"/>
  <c r="F34" i="366"/>
  <c r="F33" i="366" s="1"/>
  <c r="E34" i="366"/>
  <c r="D34" i="366"/>
  <c r="D33" i="366" s="1"/>
  <c r="K31" i="366"/>
  <c r="F31" i="366"/>
  <c r="K30" i="366"/>
  <c r="F30" i="366"/>
  <c r="K29" i="366"/>
  <c r="J29" i="366"/>
  <c r="I29" i="366"/>
  <c r="G29" i="366"/>
  <c r="F29" i="366"/>
  <c r="E29" i="366"/>
  <c r="H29" i="366" s="1"/>
  <c r="D29" i="366"/>
  <c r="K28" i="366"/>
  <c r="J28" i="366"/>
  <c r="I28" i="366"/>
  <c r="G28" i="366"/>
  <c r="F28" i="366"/>
  <c r="E28" i="366"/>
  <c r="D28" i="366"/>
  <c r="K27" i="366"/>
  <c r="J27" i="366"/>
  <c r="I27" i="366"/>
  <c r="G27" i="366"/>
  <c r="F27" i="366"/>
  <c r="E27" i="366"/>
  <c r="D27" i="366"/>
  <c r="K23" i="366"/>
  <c r="J23" i="366"/>
  <c r="I23" i="366"/>
  <c r="G23" i="366"/>
  <c r="F23" i="366"/>
  <c r="E23" i="366"/>
  <c r="H23" i="366" s="1"/>
  <c r="D23" i="366"/>
  <c r="K22" i="366"/>
  <c r="J22" i="366"/>
  <c r="I22" i="366"/>
  <c r="G22" i="366"/>
  <c r="F22" i="366"/>
  <c r="E22" i="366"/>
  <c r="H22" i="366" s="1"/>
  <c r="D22" i="366"/>
  <c r="K21" i="366"/>
  <c r="J21" i="366"/>
  <c r="I21" i="366"/>
  <c r="G21" i="366"/>
  <c r="F21" i="366"/>
  <c r="E21" i="366"/>
  <c r="D21" i="366"/>
  <c r="K18" i="366"/>
  <c r="J18" i="366"/>
  <c r="I18" i="366"/>
  <c r="G18" i="366"/>
  <c r="F18" i="366"/>
  <c r="E18" i="366"/>
  <c r="D18" i="366"/>
  <c r="K17" i="366"/>
  <c r="J17" i="366"/>
  <c r="I17" i="366"/>
  <c r="G17" i="366"/>
  <c r="F17" i="366"/>
  <c r="E17" i="366"/>
  <c r="D17" i="366"/>
  <c r="K16" i="366"/>
  <c r="J16" i="366"/>
  <c r="I16" i="366"/>
  <c r="G16" i="366"/>
  <c r="F16" i="366"/>
  <c r="E16" i="366"/>
  <c r="H16" i="366" s="1"/>
  <c r="D16" i="366"/>
  <c r="K15" i="366"/>
  <c r="J15" i="366"/>
  <c r="I15" i="366"/>
  <c r="G15" i="366"/>
  <c r="F15" i="366"/>
  <c r="E15" i="366"/>
  <c r="D15" i="366"/>
  <c r="K14" i="366"/>
  <c r="J14" i="366"/>
  <c r="I14" i="366"/>
  <c r="G14" i="366"/>
  <c r="F14" i="366"/>
  <c r="E14" i="366"/>
  <c r="D14" i="366"/>
  <c r="K13" i="366"/>
  <c r="J13" i="366"/>
  <c r="I13" i="366"/>
  <c r="G13" i="366"/>
  <c r="F13" i="366"/>
  <c r="E13" i="366"/>
  <c r="D13" i="366"/>
  <c r="C123" i="239"/>
  <c r="D73" i="239"/>
  <c r="C73" i="239"/>
  <c r="K12" i="239"/>
  <c r="G17" i="240"/>
  <c r="E79" i="366" l="1"/>
  <c r="H45" i="374"/>
  <c r="H36" i="368"/>
  <c r="E11" i="371"/>
  <c r="H19" i="371"/>
  <c r="E18" i="370"/>
  <c r="H37" i="371"/>
  <c r="E36" i="370"/>
  <c r="H63" i="371"/>
  <c r="H79" i="371"/>
  <c r="G88" i="371"/>
  <c r="G116" i="371" s="1"/>
  <c r="G94" i="371"/>
  <c r="H117" i="371"/>
  <c r="E11" i="372"/>
  <c r="H19" i="372"/>
  <c r="H37" i="372"/>
  <c r="H63" i="372"/>
  <c r="H79" i="372"/>
  <c r="H117" i="372"/>
  <c r="H11" i="374"/>
  <c r="E47" i="366"/>
  <c r="H15" i="374"/>
  <c r="E51" i="366"/>
  <c r="H19" i="374"/>
  <c r="H24" i="374"/>
  <c r="E30" i="374"/>
  <c r="H31" i="374"/>
  <c r="E78" i="366"/>
  <c r="H44" i="374"/>
  <c r="E24" i="366"/>
  <c r="H26" i="374"/>
  <c r="H72" i="366"/>
  <c r="H82" i="366"/>
  <c r="H53" i="367"/>
  <c r="H15" i="368"/>
  <c r="H71" i="368"/>
  <c r="H80" i="368"/>
  <c r="H14" i="366"/>
  <c r="H18" i="366"/>
  <c r="H27" i="366"/>
  <c r="H41" i="366"/>
  <c r="H46" i="366"/>
  <c r="H58" i="366"/>
  <c r="H71" i="366"/>
  <c r="H76" i="366"/>
  <c r="H81" i="366"/>
  <c r="H19" i="367"/>
  <c r="H27" i="367"/>
  <c r="H45" i="367"/>
  <c r="H52" i="367"/>
  <c r="H14" i="368"/>
  <c r="H22" i="368"/>
  <c r="H57" i="368"/>
  <c r="H70" i="368"/>
  <c r="H75" i="368"/>
  <c r="J17" i="370"/>
  <c r="J18" i="370" s="1"/>
  <c r="J10" i="370" s="1"/>
  <c r="F24" i="370"/>
  <c r="H59" i="371"/>
  <c r="H76" i="371"/>
  <c r="H34" i="372"/>
  <c r="H59" i="372"/>
  <c r="H76" i="372"/>
  <c r="E106" i="372"/>
  <c r="H106" i="372" s="1"/>
  <c r="E34" i="369"/>
  <c r="H111" i="372"/>
  <c r="H14" i="374"/>
  <c r="E50" i="366"/>
  <c r="H18" i="374"/>
  <c r="H23" i="374"/>
  <c r="H29" i="374"/>
  <c r="H35" i="374"/>
  <c r="F88" i="371"/>
  <c r="F116" i="371" s="1"/>
  <c r="F94" i="371"/>
  <c r="E44" i="366"/>
  <c r="H12" i="374"/>
  <c r="E48" i="366"/>
  <c r="H16" i="374"/>
  <c r="E52" i="366"/>
  <c r="H20" i="374"/>
  <c r="E55" i="366"/>
  <c r="H55" i="366" s="1"/>
  <c r="H33" i="374"/>
  <c r="H15" i="366"/>
  <c r="H21" i="366"/>
  <c r="H28" i="366"/>
  <c r="H37" i="366"/>
  <c r="H59" i="366"/>
  <c r="H28" i="367"/>
  <c r="H41" i="367"/>
  <c r="H46" i="367"/>
  <c r="H26" i="368"/>
  <c r="H58" i="368"/>
  <c r="I17" i="370"/>
  <c r="I18" i="370" s="1"/>
  <c r="I10" i="370" s="1"/>
  <c r="H13" i="366"/>
  <c r="H17" i="366"/>
  <c r="E33" i="366"/>
  <c r="H33" i="366" s="1"/>
  <c r="H34" i="366"/>
  <c r="H40" i="366"/>
  <c r="H70" i="366"/>
  <c r="H75" i="366"/>
  <c r="H18" i="367"/>
  <c r="H51" i="367"/>
  <c r="H13" i="368"/>
  <c r="H17" i="368"/>
  <c r="E32" i="368"/>
  <c r="H32" i="368" s="1"/>
  <c r="H33" i="368"/>
  <c r="H69" i="368"/>
  <c r="G24" i="370"/>
  <c r="H32" i="371"/>
  <c r="E31" i="370"/>
  <c r="E88" i="371"/>
  <c r="H103" i="371"/>
  <c r="H72" i="372"/>
  <c r="E101" i="372"/>
  <c r="H103" i="372"/>
  <c r="E45" i="366"/>
  <c r="H13" i="374"/>
  <c r="E49" i="366"/>
  <c r="H17" i="374"/>
  <c r="E53" i="366"/>
  <c r="H21" i="374"/>
  <c r="E56" i="366"/>
  <c r="H56" i="366" s="1"/>
  <c r="H34" i="374"/>
  <c r="E65" i="366"/>
  <c r="H39" i="374"/>
  <c r="H21" i="367"/>
  <c r="H43" i="369"/>
  <c r="H51" i="369"/>
  <c r="H42" i="369"/>
  <c r="H47" i="369"/>
  <c r="H34" i="371"/>
  <c r="E31" i="371"/>
  <c r="E33" i="370"/>
  <c r="E62" i="366"/>
  <c r="H62" i="366" s="1"/>
  <c r="H36" i="374"/>
  <c r="E63" i="366"/>
  <c r="H63" i="366" s="1"/>
  <c r="H37" i="374"/>
  <c r="E40" i="374"/>
  <c r="H41" i="374"/>
  <c r="E35" i="366"/>
  <c r="H36" i="366"/>
  <c r="E34" i="368"/>
  <c r="H35" i="368"/>
  <c r="E106" i="371"/>
  <c r="H106" i="371" s="1"/>
  <c r="H111" i="371"/>
  <c r="K25" i="366"/>
  <c r="E31" i="366"/>
  <c r="H31" i="366" s="1"/>
  <c r="I67" i="366"/>
  <c r="G116" i="372"/>
  <c r="G67" i="366"/>
  <c r="C106" i="372"/>
  <c r="I38" i="374"/>
  <c r="G31" i="366"/>
  <c r="J67" i="366"/>
  <c r="K18" i="368"/>
  <c r="K19" i="368" s="1"/>
  <c r="J19" i="366"/>
  <c r="J20" i="366" s="1"/>
  <c r="J12" i="366" s="1"/>
  <c r="E67" i="366"/>
  <c r="G23" i="369"/>
  <c r="F25" i="374"/>
  <c r="F24" i="366" s="1"/>
  <c r="K94" i="372"/>
  <c r="K88" i="372" s="1"/>
  <c r="K116" i="372" s="1"/>
  <c r="K23" i="369"/>
  <c r="E10" i="374"/>
  <c r="E25" i="366"/>
  <c r="H25" i="366" s="1"/>
  <c r="E19" i="366"/>
  <c r="I26" i="367"/>
  <c r="I24" i="367" s="1"/>
  <c r="I19" i="366"/>
  <c r="J25" i="366"/>
  <c r="F18" i="368"/>
  <c r="F19" i="368" s="1"/>
  <c r="F19" i="366"/>
  <c r="F20" i="366" s="1"/>
  <c r="J77" i="366"/>
  <c r="I15" i="364"/>
  <c r="I25" i="366"/>
  <c r="J31" i="366"/>
  <c r="I32" i="374"/>
  <c r="J38" i="374"/>
  <c r="J64" i="366"/>
  <c r="I37" i="368"/>
  <c r="E37" i="368"/>
  <c r="H37" i="368" s="1"/>
  <c r="J37" i="368"/>
  <c r="F11" i="371"/>
  <c r="K42" i="366"/>
  <c r="G42" i="366"/>
  <c r="E38" i="366"/>
  <c r="J38" i="366"/>
  <c r="G18" i="368"/>
  <c r="G19" i="368" s="1"/>
  <c r="J26" i="369"/>
  <c r="J24" i="369" s="1"/>
  <c r="K17" i="370"/>
  <c r="K18" i="370" s="1"/>
  <c r="K10" i="370" s="1"/>
  <c r="G58" i="370"/>
  <c r="G75" i="370"/>
  <c r="K11" i="371"/>
  <c r="G44" i="369"/>
  <c r="F42" i="366"/>
  <c r="J15" i="364"/>
  <c r="D26" i="369"/>
  <c r="I26" i="369"/>
  <c r="G68" i="368"/>
  <c r="F72" i="368"/>
  <c r="K72" i="368"/>
  <c r="K67" i="370"/>
  <c r="G78" i="370"/>
  <c r="K31" i="371"/>
  <c r="I26" i="366"/>
  <c r="K38" i="374"/>
  <c r="K38" i="366"/>
  <c r="K60" i="366"/>
  <c r="G69" i="366"/>
  <c r="D26" i="367"/>
  <c r="D24" i="367" s="1"/>
  <c r="J18" i="368"/>
  <c r="J19" i="368" s="1"/>
  <c r="K37" i="368"/>
  <c r="E79" i="368"/>
  <c r="H79" i="368" s="1"/>
  <c r="J79" i="368"/>
  <c r="K58" i="370"/>
  <c r="D62" i="370"/>
  <c r="H62" i="370" s="1"/>
  <c r="I62" i="370"/>
  <c r="G71" i="370"/>
  <c r="F75" i="370"/>
  <c r="K75" i="370"/>
  <c r="K15" i="364"/>
  <c r="I31" i="366"/>
  <c r="F38" i="366"/>
  <c r="F32" i="366" s="1"/>
  <c r="F60" i="366"/>
  <c r="K80" i="366"/>
  <c r="D44" i="367"/>
  <c r="I44" i="367"/>
  <c r="E18" i="368"/>
  <c r="D68" i="368"/>
  <c r="I68" i="368"/>
  <c r="D72" i="368"/>
  <c r="J78" i="370"/>
  <c r="J94" i="372"/>
  <c r="J88" i="372" s="1"/>
  <c r="J116" i="372" s="1"/>
  <c r="J23" i="369"/>
  <c r="I116" i="371"/>
  <c r="E43" i="366"/>
  <c r="F67" i="366"/>
  <c r="K67" i="366"/>
  <c r="G73" i="366"/>
  <c r="G80" i="366"/>
  <c r="F52" i="370"/>
  <c r="K52" i="370"/>
  <c r="G52" i="370"/>
  <c r="I52" i="370"/>
  <c r="F58" i="370"/>
  <c r="J62" i="370"/>
  <c r="G116" i="370"/>
  <c r="J120" i="370"/>
  <c r="F31" i="371"/>
  <c r="F67" i="371" s="1"/>
  <c r="G19" i="366"/>
  <c r="K77" i="366"/>
  <c r="G79" i="368"/>
  <c r="G17" i="370"/>
  <c r="G18" i="370" s="1"/>
  <c r="G10" i="370" s="1"/>
  <c r="D40" i="370"/>
  <c r="H40" i="370" s="1"/>
  <c r="I40" i="370"/>
  <c r="G40" i="370"/>
  <c r="I78" i="370"/>
  <c r="F78" i="370"/>
  <c r="K78" i="370"/>
  <c r="K116" i="371"/>
  <c r="E94" i="372"/>
  <c r="G25" i="366"/>
  <c r="I54" i="366"/>
  <c r="E60" i="366"/>
  <c r="G64" i="366"/>
  <c r="K66" i="366"/>
  <c r="F80" i="366"/>
  <c r="J26" i="367"/>
  <c r="J24" i="367" s="1"/>
  <c r="I18" i="368"/>
  <c r="I19" i="368" s="1"/>
  <c r="F26" i="369"/>
  <c r="F24" i="369" s="1"/>
  <c r="K24" i="370"/>
  <c r="J24" i="370"/>
  <c r="J58" i="370"/>
  <c r="F67" i="370"/>
  <c r="D116" i="370"/>
  <c r="I116" i="370"/>
  <c r="G31" i="371"/>
  <c r="G67" i="371" s="1"/>
  <c r="F83" i="371"/>
  <c r="K83" i="371"/>
  <c r="E31" i="372"/>
  <c r="H31" i="372" s="1"/>
  <c r="J31" i="372"/>
  <c r="J67" i="372" s="1"/>
  <c r="D38" i="366"/>
  <c r="I38" i="366"/>
  <c r="I32" i="366" s="1"/>
  <c r="J42" i="366"/>
  <c r="J54" i="366"/>
  <c r="F94" i="372"/>
  <c r="F88" i="372" s="1"/>
  <c r="F116" i="372" s="1"/>
  <c r="F23" i="369"/>
  <c r="I42" i="366"/>
  <c r="J26" i="366"/>
  <c r="F26" i="366"/>
  <c r="G26" i="366"/>
  <c r="I77" i="366"/>
  <c r="F77" i="366"/>
  <c r="I24" i="369"/>
  <c r="I20" i="366"/>
  <c r="I12" i="366" s="1"/>
  <c r="J32" i="366"/>
  <c r="K64" i="366"/>
  <c r="I23" i="369"/>
  <c r="I94" i="372"/>
  <c r="I88" i="372" s="1"/>
  <c r="I116" i="372" s="1"/>
  <c r="E38" i="374"/>
  <c r="J60" i="366"/>
  <c r="E73" i="366"/>
  <c r="H73" i="366" s="1"/>
  <c r="J73" i="366"/>
  <c r="F73" i="366"/>
  <c r="K73" i="366"/>
  <c r="E44" i="367"/>
  <c r="H44" i="367" s="1"/>
  <c r="J44" i="367"/>
  <c r="G44" i="367"/>
  <c r="E68" i="368"/>
  <c r="J68" i="368"/>
  <c r="F68" i="368"/>
  <c r="K68" i="368"/>
  <c r="F79" i="368"/>
  <c r="K79" i="368"/>
  <c r="K26" i="369"/>
  <c r="K24" i="369" s="1"/>
  <c r="K17" i="369" s="1"/>
  <c r="I44" i="369"/>
  <c r="F44" i="369"/>
  <c r="K44" i="369"/>
  <c r="F18" i="370"/>
  <c r="F10" i="370" s="1"/>
  <c r="J40" i="370"/>
  <c r="F40" i="370"/>
  <c r="K40" i="370"/>
  <c r="F62" i="370"/>
  <c r="K62" i="370"/>
  <c r="I71" i="370"/>
  <c r="J71" i="370"/>
  <c r="F71" i="370"/>
  <c r="K71" i="370"/>
  <c r="I75" i="370"/>
  <c r="J75" i="370"/>
  <c r="J116" i="370"/>
  <c r="F120" i="370"/>
  <c r="K120" i="370"/>
  <c r="I120" i="370"/>
  <c r="I31" i="371"/>
  <c r="I67" i="371" s="1"/>
  <c r="J31" i="371"/>
  <c r="J67" i="371" s="1"/>
  <c r="F31" i="372"/>
  <c r="F67" i="372" s="1"/>
  <c r="K31" i="372"/>
  <c r="E83" i="372"/>
  <c r="J83" i="372"/>
  <c r="F10" i="374"/>
  <c r="K10" i="374"/>
  <c r="G10" i="374"/>
  <c r="I10" i="374"/>
  <c r="J10" i="374"/>
  <c r="E22" i="374"/>
  <c r="J22" i="374"/>
  <c r="G28" i="374"/>
  <c r="E28" i="374"/>
  <c r="H28" i="374" s="1"/>
  <c r="E32" i="374"/>
  <c r="J32" i="374"/>
  <c r="F38" i="374"/>
  <c r="G38" i="374"/>
  <c r="I40" i="367"/>
  <c r="G72" i="368"/>
  <c r="G40" i="369"/>
  <c r="I24" i="370"/>
  <c r="G67" i="370"/>
  <c r="I67" i="370"/>
  <c r="F116" i="370"/>
  <c r="K116" i="370"/>
  <c r="G120" i="370"/>
  <c r="C83" i="371"/>
  <c r="J116" i="371"/>
  <c r="K67" i="372"/>
  <c r="G31" i="372"/>
  <c r="G67" i="372" s="1"/>
  <c r="I31" i="372"/>
  <c r="I67" i="372" s="1"/>
  <c r="K22" i="374"/>
  <c r="I28" i="374"/>
  <c r="F28" i="374"/>
  <c r="E26" i="367"/>
  <c r="E40" i="367"/>
  <c r="J40" i="367"/>
  <c r="F40" i="367"/>
  <c r="K40" i="367"/>
  <c r="G40" i="367"/>
  <c r="E19" i="368"/>
  <c r="I72" i="368"/>
  <c r="I40" i="369"/>
  <c r="E40" i="369"/>
  <c r="F40" i="369"/>
  <c r="K40" i="369"/>
  <c r="J52" i="370"/>
  <c r="I58" i="370"/>
  <c r="J28" i="374"/>
  <c r="G38" i="366"/>
  <c r="G32" i="366" s="1"/>
  <c r="G60" i="366"/>
  <c r="E69" i="366"/>
  <c r="H69" i="366" s="1"/>
  <c r="J69" i="366"/>
  <c r="F69" i="366"/>
  <c r="K69" i="366"/>
  <c r="K26" i="366"/>
  <c r="D35" i="366"/>
  <c r="F26" i="367"/>
  <c r="F24" i="367" s="1"/>
  <c r="K26" i="367"/>
  <c r="K33" i="366"/>
  <c r="D60" i="366"/>
  <c r="I60" i="366"/>
  <c r="F64" i="366"/>
  <c r="D73" i="366"/>
  <c r="I73" i="366"/>
  <c r="D69" i="366"/>
  <c r="I69" i="366"/>
  <c r="G20" i="366"/>
  <c r="G12" i="366" s="1"/>
  <c r="F54" i="366"/>
  <c r="K54" i="366"/>
  <c r="I64" i="366"/>
  <c r="E77" i="366"/>
  <c r="D80" i="366"/>
  <c r="I80" i="366"/>
  <c r="E80" i="366"/>
  <c r="J80" i="366"/>
  <c r="G54" i="366"/>
  <c r="D44" i="369"/>
  <c r="K20" i="366"/>
  <c r="K12" i="366" s="1"/>
  <c r="D40" i="367"/>
  <c r="F44" i="367"/>
  <c r="K44" i="367"/>
  <c r="D32" i="368"/>
  <c r="F37" i="368"/>
  <c r="D40" i="369"/>
  <c r="G37" i="368"/>
  <c r="J40" i="369"/>
  <c r="E44" i="369"/>
  <c r="H44" i="369" s="1"/>
  <c r="J44" i="369"/>
  <c r="J32" i="368"/>
  <c r="E72" i="368"/>
  <c r="H72" i="368" s="1"/>
  <c r="J72" i="368"/>
  <c r="F32" i="368"/>
  <c r="D34" i="368"/>
  <c r="D37" i="368"/>
  <c r="D79" i="368"/>
  <c r="I79" i="368"/>
  <c r="G26" i="369"/>
  <c r="G24" i="369" s="1"/>
  <c r="D24" i="370"/>
  <c r="H24" i="370" s="1"/>
  <c r="D58" i="370"/>
  <c r="H58" i="370" s="1"/>
  <c r="D71" i="370"/>
  <c r="H71" i="370" s="1"/>
  <c r="D75" i="370"/>
  <c r="H75" i="370" s="1"/>
  <c r="D17" i="370"/>
  <c r="H17" i="370" s="1"/>
  <c r="D11" i="371"/>
  <c r="D101" i="371"/>
  <c r="D45" i="366"/>
  <c r="D49" i="366"/>
  <c r="D53" i="366"/>
  <c r="G22" i="374"/>
  <c r="G62" i="370"/>
  <c r="D67" i="370"/>
  <c r="E116" i="371"/>
  <c r="I22" i="374"/>
  <c r="D65" i="366"/>
  <c r="D52" i="370"/>
  <c r="H52" i="370" s="1"/>
  <c r="D78" i="370"/>
  <c r="H78" i="370" s="1"/>
  <c r="G102" i="370"/>
  <c r="G100" i="370" s="1"/>
  <c r="F32" i="374"/>
  <c r="K32" i="374"/>
  <c r="G32" i="374"/>
  <c r="G83" i="371"/>
  <c r="D18" i="368"/>
  <c r="F83" i="372"/>
  <c r="K83" i="372"/>
  <c r="D44" i="366"/>
  <c r="D48" i="366"/>
  <c r="D52" i="366"/>
  <c r="D22" i="374"/>
  <c r="D40" i="374"/>
  <c r="D38" i="374" s="1"/>
  <c r="D79" i="366"/>
  <c r="J67" i="370"/>
  <c r="D102" i="370"/>
  <c r="D100" i="370" s="1"/>
  <c r="D120" i="370"/>
  <c r="H120" i="370" s="1"/>
  <c r="D31" i="371"/>
  <c r="D83" i="371"/>
  <c r="I83" i="371"/>
  <c r="D11" i="372"/>
  <c r="G83" i="372"/>
  <c r="D23" i="369"/>
  <c r="D43" i="366"/>
  <c r="D47" i="366"/>
  <c r="D51" i="366"/>
  <c r="D30" i="374"/>
  <c r="D28" i="374" s="1"/>
  <c r="D78" i="366"/>
  <c r="F100" i="370"/>
  <c r="E83" i="371"/>
  <c r="H83" i="371" s="1"/>
  <c r="J83" i="371"/>
  <c r="D31" i="372"/>
  <c r="D83" i="372"/>
  <c r="I83" i="372"/>
  <c r="D46" i="366"/>
  <c r="D50" i="366"/>
  <c r="D32" i="374"/>
  <c r="G77" i="366"/>
  <c r="D10" i="374"/>
  <c r="D25" i="366"/>
  <c r="D31" i="366"/>
  <c r="D54" i="366"/>
  <c r="D67" i="366"/>
  <c r="D94" i="372"/>
  <c r="G26" i="367"/>
  <c r="D19" i="366"/>
  <c r="D20" i="366" s="1"/>
  <c r="K81" i="240"/>
  <c r="K82" i="364" s="1"/>
  <c r="J81" i="240"/>
  <c r="J82" i="364" s="1"/>
  <c r="I81" i="240"/>
  <c r="I82" i="364" s="1"/>
  <c r="G81" i="240"/>
  <c r="G82" i="364" s="1"/>
  <c r="F81" i="240"/>
  <c r="F82" i="364" s="1"/>
  <c r="E81" i="240"/>
  <c r="D81" i="240"/>
  <c r="D82" i="364" s="1"/>
  <c r="K80" i="240"/>
  <c r="K81" i="364" s="1"/>
  <c r="J80" i="240"/>
  <c r="J81" i="364" s="1"/>
  <c r="I80" i="240"/>
  <c r="I81" i="364" s="1"/>
  <c r="G80" i="240"/>
  <c r="G81" i="364" s="1"/>
  <c r="F80" i="240"/>
  <c r="F81" i="364" s="1"/>
  <c r="E80" i="240"/>
  <c r="D80" i="240"/>
  <c r="D81" i="364" s="1"/>
  <c r="K79" i="240"/>
  <c r="K80" i="364" s="1"/>
  <c r="K79" i="364" s="1"/>
  <c r="J79" i="240"/>
  <c r="J80" i="364" s="1"/>
  <c r="I79" i="240"/>
  <c r="I80" i="364" s="1"/>
  <c r="G79" i="240"/>
  <c r="G80" i="364" s="1"/>
  <c r="F79" i="240"/>
  <c r="F80" i="364" s="1"/>
  <c r="F79" i="364" s="1"/>
  <c r="E79" i="240"/>
  <c r="D79" i="240"/>
  <c r="K74" i="240"/>
  <c r="K75" i="364" s="1"/>
  <c r="J74" i="240"/>
  <c r="J75" i="364" s="1"/>
  <c r="I74" i="240"/>
  <c r="I75" i="364" s="1"/>
  <c r="G74" i="240"/>
  <c r="G75" i="364" s="1"/>
  <c r="F74" i="240"/>
  <c r="F75" i="364" s="1"/>
  <c r="E74" i="240"/>
  <c r="D74" i="240"/>
  <c r="D75" i="364" s="1"/>
  <c r="K73" i="240"/>
  <c r="J73" i="240"/>
  <c r="J74" i="364" s="1"/>
  <c r="I73" i="240"/>
  <c r="I74" i="364" s="1"/>
  <c r="G73" i="240"/>
  <c r="G74" i="364" s="1"/>
  <c r="F73" i="240"/>
  <c r="F74" i="364" s="1"/>
  <c r="E73" i="240"/>
  <c r="D73" i="240"/>
  <c r="D74" i="364" s="1"/>
  <c r="K72" i="240"/>
  <c r="K73" i="364" s="1"/>
  <c r="J72" i="240"/>
  <c r="J73" i="364" s="1"/>
  <c r="I72" i="240"/>
  <c r="I73" i="364" s="1"/>
  <c r="G72" i="240"/>
  <c r="G73" i="364" s="1"/>
  <c r="F72" i="240"/>
  <c r="F73" i="364" s="1"/>
  <c r="E72" i="240"/>
  <c r="D72" i="240"/>
  <c r="D73" i="364" s="1"/>
  <c r="K70" i="240"/>
  <c r="K71" i="364" s="1"/>
  <c r="J70" i="240"/>
  <c r="J71" i="364" s="1"/>
  <c r="I70" i="240"/>
  <c r="I71" i="364" s="1"/>
  <c r="G70" i="240"/>
  <c r="G71" i="364" s="1"/>
  <c r="F70" i="240"/>
  <c r="F71" i="364" s="1"/>
  <c r="E70" i="240"/>
  <c r="D70" i="240"/>
  <c r="D71" i="364" s="1"/>
  <c r="K69" i="240"/>
  <c r="K70" i="364" s="1"/>
  <c r="J69" i="240"/>
  <c r="J70" i="364" s="1"/>
  <c r="I69" i="240"/>
  <c r="I70" i="364" s="1"/>
  <c r="G69" i="240"/>
  <c r="G70" i="364" s="1"/>
  <c r="F69" i="240"/>
  <c r="F70" i="364" s="1"/>
  <c r="E69" i="240"/>
  <c r="D69" i="240"/>
  <c r="D70" i="364" s="1"/>
  <c r="K68" i="240"/>
  <c r="K69" i="364" s="1"/>
  <c r="J68" i="240"/>
  <c r="J69" i="364" s="1"/>
  <c r="I68" i="240"/>
  <c r="I69" i="364" s="1"/>
  <c r="G68" i="240"/>
  <c r="G69" i="364" s="1"/>
  <c r="F68" i="240"/>
  <c r="F69" i="364" s="1"/>
  <c r="E68" i="240"/>
  <c r="D68" i="240"/>
  <c r="D69" i="364" s="1"/>
  <c r="K27" i="241"/>
  <c r="J27" i="241"/>
  <c r="J28" i="365" s="1"/>
  <c r="I27" i="241"/>
  <c r="G27" i="241"/>
  <c r="G28" i="365" s="1"/>
  <c r="F27" i="241"/>
  <c r="F28" i="365" s="1"/>
  <c r="E27" i="241"/>
  <c r="D27" i="241"/>
  <c r="G26" i="241"/>
  <c r="G27" i="365" s="1"/>
  <c r="F26" i="241"/>
  <c r="F27" i="365" s="1"/>
  <c r="E26" i="241"/>
  <c r="D26" i="241"/>
  <c r="G24" i="241"/>
  <c r="G25" i="365" s="1"/>
  <c r="F24" i="241"/>
  <c r="F25" i="365" s="1"/>
  <c r="E24" i="241"/>
  <c r="D24" i="241"/>
  <c r="D25" i="365" s="1"/>
  <c r="H48" i="366" l="1"/>
  <c r="E69" i="364"/>
  <c r="H68" i="240"/>
  <c r="H40" i="369"/>
  <c r="H40" i="367"/>
  <c r="H68" i="368"/>
  <c r="E42" i="366"/>
  <c r="H43" i="366"/>
  <c r="H18" i="368"/>
  <c r="F12" i="366"/>
  <c r="H10" i="374"/>
  <c r="H34" i="368"/>
  <c r="H49" i="366"/>
  <c r="H50" i="366"/>
  <c r="E30" i="366"/>
  <c r="H30" i="374"/>
  <c r="H11" i="372"/>
  <c r="E75" i="364"/>
  <c r="H75" i="364" s="1"/>
  <c r="H74" i="240"/>
  <c r="H51" i="366"/>
  <c r="H11" i="371"/>
  <c r="E74" i="364"/>
  <c r="H74" i="364" s="1"/>
  <c r="H73" i="240"/>
  <c r="G79" i="364"/>
  <c r="J67" i="240"/>
  <c r="K68" i="364"/>
  <c r="E73" i="364"/>
  <c r="H73" i="364" s="1"/>
  <c r="H72" i="240"/>
  <c r="J72" i="364"/>
  <c r="E81" i="364"/>
  <c r="H81" i="364" s="1"/>
  <c r="H80" i="240"/>
  <c r="H80" i="366"/>
  <c r="E24" i="367"/>
  <c r="H24" i="367" s="1"/>
  <c r="H26" i="367"/>
  <c r="H83" i="372"/>
  <c r="H38" i="374"/>
  <c r="H67" i="366"/>
  <c r="H101" i="372"/>
  <c r="H52" i="366"/>
  <c r="H44" i="366"/>
  <c r="H47" i="366"/>
  <c r="E10" i="370"/>
  <c r="H24" i="241"/>
  <c r="E28" i="365"/>
  <c r="H27" i="241"/>
  <c r="E70" i="364"/>
  <c r="H70" i="364" s="1"/>
  <c r="H69" i="240"/>
  <c r="H60" i="366"/>
  <c r="E82" i="364"/>
  <c r="H82" i="364" s="1"/>
  <c r="H81" i="240"/>
  <c r="K67" i="240"/>
  <c r="G68" i="364"/>
  <c r="E71" i="364"/>
  <c r="H71" i="364" s="1"/>
  <c r="H70" i="240"/>
  <c r="J79" i="364"/>
  <c r="E54" i="366"/>
  <c r="H54" i="366" s="1"/>
  <c r="H101" i="371"/>
  <c r="D94" i="371"/>
  <c r="H94" i="371" s="1"/>
  <c r="H32" i="374"/>
  <c r="E88" i="372"/>
  <c r="H94" i="372"/>
  <c r="E32" i="366"/>
  <c r="H38" i="366"/>
  <c r="E20" i="366"/>
  <c r="H19" i="366"/>
  <c r="H35" i="366"/>
  <c r="H65" i="366"/>
  <c r="H53" i="366"/>
  <c r="H45" i="366"/>
  <c r="H78" i="366"/>
  <c r="H79" i="366"/>
  <c r="D24" i="369"/>
  <c r="E30" i="370"/>
  <c r="E66" i="366"/>
  <c r="H40" i="374"/>
  <c r="E80" i="364"/>
  <c r="H79" i="240"/>
  <c r="H26" i="241"/>
  <c r="E67" i="371"/>
  <c r="H67" i="371" s="1"/>
  <c r="H31" i="371"/>
  <c r="E67" i="372"/>
  <c r="E42" i="374"/>
  <c r="H22" i="374"/>
  <c r="D28" i="365"/>
  <c r="H28" i="365" s="1"/>
  <c r="D80" i="364"/>
  <c r="I67" i="240"/>
  <c r="J68" i="364"/>
  <c r="G67" i="240"/>
  <c r="I79" i="364"/>
  <c r="F67" i="240"/>
  <c r="E67" i="240"/>
  <c r="H67" i="240" s="1"/>
  <c r="D67" i="240"/>
  <c r="I68" i="364"/>
  <c r="G72" i="364"/>
  <c r="J78" i="240"/>
  <c r="D77" i="366"/>
  <c r="D84" i="366" s="1"/>
  <c r="I78" i="240"/>
  <c r="K78" i="240"/>
  <c r="F22" i="374"/>
  <c r="F42" i="374" s="1"/>
  <c r="K67" i="371"/>
  <c r="K84" i="371" s="1"/>
  <c r="G18" i="364"/>
  <c r="J17" i="369"/>
  <c r="I82" i="370"/>
  <c r="I42" i="374"/>
  <c r="F68" i="364"/>
  <c r="D71" i="240"/>
  <c r="G82" i="370"/>
  <c r="K84" i="372"/>
  <c r="F84" i="371"/>
  <c r="K82" i="370"/>
  <c r="F84" i="366"/>
  <c r="F82" i="370"/>
  <c r="K84" i="366"/>
  <c r="F72" i="364"/>
  <c r="D25" i="241"/>
  <c r="I17" i="369"/>
  <c r="G25" i="241"/>
  <c r="G23" i="241" s="1"/>
  <c r="E78" i="240"/>
  <c r="G84" i="366"/>
  <c r="K42" i="374"/>
  <c r="J84" i="366"/>
  <c r="I68" i="366"/>
  <c r="D82" i="370"/>
  <c r="J68" i="366"/>
  <c r="G68" i="366"/>
  <c r="F84" i="372"/>
  <c r="G84" i="372"/>
  <c r="I84" i="371"/>
  <c r="E71" i="240"/>
  <c r="H71" i="240" s="1"/>
  <c r="F78" i="240"/>
  <c r="I71" i="240"/>
  <c r="G78" i="240"/>
  <c r="J84" i="372"/>
  <c r="G42" i="374"/>
  <c r="I84" i="366"/>
  <c r="F25" i="241"/>
  <c r="F23" i="241" s="1"/>
  <c r="F24" i="365" s="1"/>
  <c r="D78" i="240"/>
  <c r="E84" i="372"/>
  <c r="J82" i="370"/>
  <c r="J84" i="371"/>
  <c r="F68" i="366"/>
  <c r="J42" i="374"/>
  <c r="D68" i="364"/>
  <c r="J71" i="240"/>
  <c r="K71" i="240"/>
  <c r="K74" i="364"/>
  <c r="K72" i="364" s="1"/>
  <c r="D42" i="366"/>
  <c r="D67" i="372"/>
  <c r="D19" i="368"/>
  <c r="H19" i="368" s="1"/>
  <c r="I28" i="365"/>
  <c r="D79" i="364"/>
  <c r="D18" i="370"/>
  <c r="H18" i="370" s="1"/>
  <c r="D27" i="365"/>
  <c r="G71" i="240"/>
  <c r="D72" i="364"/>
  <c r="F71" i="240"/>
  <c r="E25" i="241"/>
  <c r="K28" i="365"/>
  <c r="I72" i="364"/>
  <c r="D88" i="372"/>
  <c r="D30" i="366"/>
  <c r="D24" i="366"/>
  <c r="H24" i="366" s="1"/>
  <c r="D67" i="371"/>
  <c r="K32" i="366"/>
  <c r="K68" i="366" s="1"/>
  <c r="E84" i="366"/>
  <c r="H84" i="366" s="1"/>
  <c r="G84" i="371"/>
  <c r="D66" i="366"/>
  <c r="I84" i="372"/>
  <c r="K24" i="367"/>
  <c r="D32" i="366"/>
  <c r="D42" i="374"/>
  <c r="G24" i="367"/>
  <c r="C37" i="372"/>
  <c r="L19" i="372"/>
  <c r="C103" i="372"/>
  <c r="C103" i="371"/>
  <c r="L19" i="371"/>
  <c r="L73" i="370"/>
  <c r="L14" i="370"/>
  <c r="C34" i="370"/>
  <c r="H78" i="240" l="1"/>
  <c r="H42" i="374"/>
  <c r="H30" i="366"/>
  <c r="E26" i="366"/>
  <c r="H26" i="366" s="1"/>
  <c r="H42" i="366"/>
  <c r="E116" i="372"/>
  <c r="H88" i="372"/>
  <c r="H67" i="372"/>
  <c r="H32" i="366"/>
  <c r="E68" i="364"/>
  <c r="H68" i="364" s="1"/>
  <c r="H69" i="364"/>
  <c r="E12" i="366"/>
  <c r="H20" i="366"/>
  <c r="E72" i="364"/>
  <c r="H72" i="364" s="1"/>
  <c r="H77" i="366"/>
  <c r="E66" i="370"/>
  <c r="H66" i="366"/>
  <c r="E64" i="366"/>
  <c r="E79" i="364"/>
  <c r="H79" i="364" s="1"/>
  <c r="H80" i="364"/>
  <c r="E23" i="241"/>
  <c r="H23" i="241" s="1"/>
  <c r="H25" i="241"/>
  <c r="E84" i="371"/>
  <c r="D23" i="241"/>
  <c r="D26" i="365"/>
  <c r="K85" i="366"/>
  <c r="I85" i="366"/>
  <c r="G85" i="366"/>
  <c r="F26" i="365"/>
  <c r="G26" i="365"/>
  <c r="F85" i="366"/>
  <c r="C101" i="371"/>
  <c r="C94" i="371" s="1"/>
  <c r="C88" i="371" s="1"/>
  <c r="C116" i="371" s="1"/>
  <c r="J85" i="366"/>
  <c r="C101" i="372"/>
  <c r="D84" i="372"/>
  <c r="H84" i="372" s="1"/>
  <c r="D26" i="366"/>
  <c r="D88" i="371"/>
  <c r="H88" i="371" s="1"/>
  <c r="D84" i="371"/>
  <c r="D116" i="372"/>
  <c r="D12" i="366"/>
  <c r="D64" i="366"/>
  <c r="D10" i="370"/>
  <c r="H10" i="370" s="1"/>
  <c r="G24" i="365"/>
  <c r="H116" i="372" l="1"/>
  <c r="H84" i="371"/>
  <c r="H12" i="366"/>
  <c r="H64" i="366"/>
  <c r="E68" i="366"/>
  <c r="D24" i="365"/>
  <c r="C94" i="372"/>
  <c r="D68" i="366"/>
  <c r="D116" i="371"/>
  <c r="H116" i="371" s="1"/>
  <c r="K27" i="375"/>
  <c r="J27" i="375"/>
  <c r="I27" i="375"/>
  <c r="G27" i="375"/>
  <c r="F27" i="375"/>
  <c r="E27" i="375"/>
  <c r="H27" i="375" s="1"/>
  <c r="D27" i="375"/>
  <c r="K72" i="374"/>
  <c r="K58" i="367" s="1"/>
  <c r="J72" i="374"/>
  <c r="J58" i="367" s="1"/>
  <c r="I72" i="374"/>
  <c r="I58" i="367" s="1"/>
  <c r="G72" i="374"/>
  <c r="G58" i="367" s="1"/>
  <c r="F72" i="374"/>
  <c r="F58" i="367" s="1"/>
  <c r="E72" i="374"/>
  <c r="E58" i="367" s="1"/>
  <c r="D72" i="374"/>
  <c r="K71" i="374"/>
  <c r="K57" i="367" s="1"/>
  <c r="J71" i="374"/>
  <c r="J57" i="367" s="1"/>
  <c r="I71" i="374"/>
  <c r="I57" i="367" s="1"/>
  <c r="G71" i="374"/>
  <c r="G57" i="367" s="1"/>
  <c r="F71" i="374"/>
  <c r="F57" i="367" s="1"/>
  <c r="E71" i="374"/>
  <c r="D71" i="374"/>
  <c r="K68" i="374"/>
  <c r="K38" i="367" s="1"/>
  <c r="J68" i="374"/>
  <c r="J38" i="367" s="1"/>
  <c r="I68" i="374"/>
  <c r="I38" i="367" s="1"/>
  <c r="G68" i="374"/>
  <c r="G38" i="367" s="1"/>
  <c r="F68" i="374"/>
  <c r="F38" i="367" s="1"/>
  <c r="E68" i="374"/>
  <c r="D68" i="374"/>
  <c r="K67" i="374"/>
  <c r="K36" i="367" s="1"/>
  <c r="J67" i="374"/>
  <c r="J36" i="367" s="1"/>
  <c r="I67" i="374"/>
  <c r="I36" i="367" s="1"/>
  <c r="G67" i="374"/>
  <c r="G36" i="367" s="1"/>
  <c r="F67" i="374"/>
  <c r="F36" i="367" s="1"/>
  <c r="E67" i="374"/>
  <c r="D67" i="374"/>
  <c r="K65" i="374"/>
  <c r="K33" i="367" s="1"/>
  <c r="J65" i="374"/>
  <c r="J33" i="367" s="1"/>
  <c r="I65" i="374"/>
  <c r="I33" i="367" s="1"/>
  <c r="G65" i="374"/>
  <c r="G33" i="367" s="1"/>
  <c r="F65" i="374"/>
  <c r="F33" i="367" s="1"/>
  <c r="E65" i="374"/>
  <c r="D65" i="374"/>
  <c r="K64" i="374"/>
  <c r="K32" i="367" s="1"/>
  <c r="J64" i="374"/>
  <c r="J32" i="367" s="1"/>
  <c r="I64" i="374"/>
  <c r="I32" i="367" s="1"/>
  <c r="G64" i="374"/>
  <c r="G32" i="367" s="1"/>
  <c r="F64" i="374"/>
  <c r="F32" i="367" s="1"/>
  <c r="E64" i="374"/>
  <c r="D64" i="374"/>
  <c r="K63" i="374"/>
  <c r="K31" i="367" s="1"/>
  <c r="J63" i="374"/>
  <c r="J31" i="367" s="1"/>
  <c r="I63" i="374"/>
  <c r="I31" i="367" s="1"/>
  <c r="G63" i="374"/>
  <c r="G31" i="367" s="1"/>
  <c r="F63" i="374"/>
  <c r="F31" i="367" s="1"/>
  <c r="E63" i="374"/>
  <c r="D63" i="374"/>
  <c r="K62" i="374"/>
  <c r="K30" i="367" s="1"/>
  <c r="J62" i="374"/>
  <c r="J30" i="367" s="1"/>
  <c r="I62" i="374"/>
  <c r="I30" i="367" s="1"/>
  <c r="G62" i="374"/>
  <c r="G30" i="367" s="1"/>
  <c r="F62" i="374"/>
  <c r="F30" i="367" s="1"/>
  <c r="E62" i="374"/>
  <c r="H62" i="374" s="1"/>
  <c r="D62" i="374"/>
  <c r="K60" i="374"/>
  <c r="K23" i="367" s="1"/>
  <c r="K17" i="367" s="1"/>
  <c r="J60" i="374"/>
  <c r="J23" i="367" s="1"/>
  <c r="J17" i="367" s="1"/>
  <c r="I60" i="374"/>
  <c r="I23" i="367" s="1"/>
  <c r="I17" i="367" s="1"/>
  <c r="G60" i="374"/>
  <c r="G23" i="367" s="1"/>
  <c r="G17" i="367" s="1"/>
  <c r="F60" i="374"/>
  <c r="F23" i="367" s="1"/>
  <c r="F17" i="367" s="1"/>
  <c r="E60" i="374"/>
  <c r="D60" i="374"/>
  <c r="K59" i="374"/>
  <c r="J59" i="374"/>
  <c r="I59" i="374"/>
  <c r="G59" i="374"/>
  <c r="F59" i="374"/>
  <c r="E59" i="374"/>
  <c r="H59" i="374" s="1"/>
  <c r="D59" i="374"/>
  <c r="K57" i="374"/>
  <c r="K16" i="367" s="1"/>
  <c r="J57" i="374"/>
  <c r="J16" i="367" s="1"/>
  <c r="I57" i="374"/>
  <c r="I16" i="367" s="1"/>
  <c r="G57" i="374"/>
  <c r="G16" i="367" s="1"/>
  <c r="F57" i="374"/>
  <c r="F16" i="367" s="1"/>
  <c r="E57" i="374"/>
  <c r="D57" i="374"/>
  <c r="K56" i="374"/>
  <c r="K15" i="367" s="1"/>
  <c r="J56" i="374"/>
  <c r="J15" i="367" s="1"/>
  <c r="I56" i="374"/>
  <c r="I15" i="367" s="1"/>
  <c r="G56" i="374"/>
  <c r="G15" i="367" s="1"/>
  <c r="F56" i="374"/>
  <c r="F15" i="367" s="1"/>
  <c r="E56" i="374"/>
  <c r="D56" i="374"/>
  <c r="K55" i="374"/>
  <c r="K14" i="367" s="1"/>
  <c r="J55" i="374"/>
  <c r="J14" i="367" s="1"/>
  <c r="I55" i="374"/>
  <c r="I14" i="367" s="1"/>
  <c r="G55" i="374"/>
  <c r="G14" i="367" s="1"/>
  <c r="F55" i="374"/>
  <c r="F14" i="367" s="1"/>
  <c r="E55" i="374"/>
  <c r="D55" i="374"/>
  <c r="K54" i="374"/>
  <c r="K13" i="367" s="1"/>
  <c r="J54" i="374"/>
  <c r="J13" i="367" s="1"/>
  <c r="I54" i="374"/>
  <c r="I13" i="367" s="1"/>
  <c r="G54" i="374"/>
  <c r="G13" i="367" s="1"/>
  <c r="F54" i="374"/>
  <c r="F13" i="367" s="1"/>
  <c r="E54" i="374"/>
  <c r="D54" i="374"/>
  <c r="K53" i="374"/>
  <c r="K12" i="367" s="1"/>
  <c r="J53" i="374"/>
  <c r="J12" i="367" s="1"/>
  <c r="I53" i="374"/>
  <c r="I12" i="367" s="1"/>
  <c r="G53" i="374"/>
  <c r="G12" i="367" s="1"/>
  <c r="F53" i="374"/>
  <c r="F12" i="367" s="1"/>
  <c r="E53" i="374"/>
  <c r="D53" i="374"/>
  <c r="D53" i="392"/>
  <c r="K32" i="392"/>
  <c r="J32" i="392"/>
  <c r="I32" i="392"/>
  <c r="G32" i="392"/>
  <c r="F32" i="392"/>
  <c r="E32" i="392"/>
  <c r="D32" i="392"/>
  <c r="D47" i="392" s="1"/>
  <c r="K28" i="392"/>
  <c r="J28" i="392"/>
  <c r="I28" i="392"/>
  <c r="G28" i="392"/>
  <c r="F28" i="392"/>
  <c r="E28" i="392"/>
  <c r="D28" i="392"/>
  <c r="K22" i="392"/>
  <c r="J22" i="392"/>
  <c r="I22" i="392"/>
  <c r="G22" i="392"/>
  <c r="F22" i="392"/>
  <c r="E22" i="392"/>
  <c r="D22" i="392"/>
  <c r="K10" i="392"/>
  <c r="K42" i="392" s="1"/>
  <c r="J10" i="392"/>
  <c r="I10" i="392"/>
  <c r="G10" i="392"/>
  <c r="F10" i="392"/>
  <c r="F42" i="392" s="1"/>
  <c r="E10" i="392"/>
  <c r="H10" i="392" s="1"/>
  <c r="D10" i="392"/>
  <c r="C22" i="392"/>
  <c r="C10" i="392"/>
  <c r="G42" i="392" l="1"/>
  <c r="E36" i="367"/>
  <c r="H67" i="374"/>
  <c r="D42" i="392"/>
  <c r="I42" i="392"/>
  <c r="H22" i="392"/>
  <c r="E23" i="367"/>
  <c r="E17" i="367" s="1"/>
  <c r="H60" i="374"/>
  <c r="E33" i="367"/>
  <c r="H65" i="374"/>
  <c r="H32" i="392"/>
  <c r="E47" i="392"/>
  <c r="H47" i="392" s="1"/>
  <c r="H28" i="392"/>
  <c r="E32" i="367"/>
  <c r="H64" i="374"/>
  <c r="E57" i="367"/>
  <c r="H57" i="367" s="1"/>
  <c r="H71" i="374"/>
  <c r="E16" i="367"/>
  <c r="H57" i="374"/>
  <c r="E31" i="367"/>
  <c r="H31" i="367" s="1"/>
  <c r="H63" i="374"/>
  <c r="E38" i="367"/>
  <c r="H38" i="367" s="1"/>
  <c r="H68" i="374"/>
  <c r="E15" i="367"/>
  <c r="H56" i="374"/>
  <c r="H68" i="366"/>
  <c r="E85" i="366"/>
  <c r="E30" i="367"/>
  <c r="H30" i="367" s="1"/>
  <c r="E13" i="367"/>
  <c r="H54" i="374"/>
  <c r="E14" i="367"/>
  <c r="H14" i="367" s="1"/>
  <c r="H55" i="374"/>
  <c r="E12" i="367"/>
  <c r="H53" i="374"/>
  <c r="E42" i="392"/>
  <c r="G58" i="374"/>
  <c r="G52" i="374" s="1"/>
  <c r="J42" i="392"/>
  <c r="I58" i="374"/>
  <c r="D66" i="374"/>
  <c r="I34" i="367"/>
  <c r="I29" i="367" s="1"/>
  <c r="E58" i="374"/>
  <c r="J58" i="374"/>
  <c r="J52" i="374" s="1"/>
  <c r="F58" i="374"/>
  <c r="F52" i="374" s="1"/>
  <c r="K58" i="374"/>
  <c r="K52" i="374" s="1"/>
  <c r="G66" i="374"/>
  <c r="G61" i="374" s="1"/>
  <c r="G34" i="367"/>
  <c r="G29" i="367" s="1"/>
  <c r="D61" i="374"/>
  <c r="D58" i="374"/>
  <c r="D52" i="374" s="1"/>
  <c r="D70" i="392"/>
  <c r="I52" i="374"/>
  <c r="I66" i="374"/>
  <c r="I61" i="374" s="1"/>
  <c r="J34" i="367"/>
  <c r="J29" i="367" s="1"/>
  <c r="I11" i="367"/>
  <c r="J66" i="374"/>
  <c r="J61" i="374" s="1"/>
  <c r="F34" i="367"/>
  <c r="F29" i="367" s="1"/>
  <c r="K34" i="367"/>
  <c r="K29" i="367" s="1"/>
  <c r="E66" i="374"/>
  <c r="K66" i="374"/>
  <c r="K61" i="374" s="1"/>
  <c r="D13" i="367"/>
  <c r="K11" i="367"/>
  <c r="D30" i="367"/>
  <c r="D57" i="367"/>
  <c r="G40" i="368"/>
  <c r="G31" i="368" s="1"/>
  <c r="G24" i="368"/>
  <c r="D12" i="367"/>
  <c r="D16" i="367"/>
  <c r="G11" i="367"/>
  <c r="D33" i="367"/>
  <c r="D24" i="368"/>
  <c r="D40" i="368"/>
  <c r="I24" i="368"/>
  <c r="I40" i="368"/>
  <c r="I31" i="368" s="1"/>
  <c r="D85" i="366"/>
  <c r="J11" i="367"/>
  <c r="D15" i="367"/>
  <c r="D23" i="367"/>
  <c r="D32" i="367"/>
  <c r="F66" i="374"/>
  <c r="F61" i="374" s="1"/>
  <c r="D38" i="367"/>
  <c r="E40" i="368"/>
  <c r="E24" i="368"/>
  <c r="H24" i="368" s="1"/>
  <c r="J40" i="368"/>
  <c r="J31" i="368" s="1"/>
  <c r="J24" i="368"/>
  <c r="F11" i="367"/>
  <c r="D14" i="367"/>
  <c r="D31" i="367"/>
  <c r="D36" i="367"/>
  <c r="D58" i="367"/>
  <c r="F40" i="368"/>
  <c r="F24" i="368"/>
  <c r="K40" i="368"/>
  <c r="K31" i="368" s="1"/>
  <c r="K24" i="368"/>
  <c r="C88" i="372"/>
  <c r="H13" i="367" l="1"/>
  <c r="E61" i="374"/>
  <c r="H61" i="374" s="1"/>
  <c r="H66" i="374"/>
  <c r="H23" i="367"/>
  <c r="H85" i="366"/>
  <c r="P41" i="369" s="1"/>
  <c r="H16" i="367"/>
  <c r="H32" i="367"/>
  <c r="E34" i="367"/>
  <c r="H36" i="367"/>
  <c r="E31" i="368"/>
  <c r="H31" i="368" s="1"/>
  <c r="H40" i="368"/>
  <c r="E52" i="374"/>
  <c r="H52" i="374" s="1"/>
  <c r="H58" i="374"/>
  <c r="H12" i="367"/>
  <c r="H15" i="367"/>
  <c r="H33" i="367"/>
  <c r="E11" i="367"/>
  <c r="E29" i="367"/>
  <c r="H42" i="392"/>
  <c r="D46" i="392"/>
  <c r="G39" i="367"/>
  <c r="J39" i="367"/>
  <c r="I39" i="367"/>
  <c r="F39" i="367"/>
  <c r="K39" i="367"/>
  <c r="D17" i="367"/>
  <c r="H17" i="367" s="1"/>
  <c r="D31" i="368"/>
  <c r="F31" i="368"/>
  <c r="C116" i="372"/>
  <c r="D34" i="367"/>
  <c r="H34" i="367" s="1"/>
  <c r="C20" i="37"/>
  <c r="C19" i="37" s="1"/>
  <c r="D11" i="367" l="1"/>
  <c r="H11" i="367" s="1"/>
  <c r="E39" i="367"/>
  <c r="D43" i="392"/>
  <c r="D29" i="367"/>
  <c r="H29" i="367" s="1"/>
  <c r="C17" i="241"/>
  <c r="G12" i="407"/>
  <c r="G13" i="407"/>
  <c r="G14" i="407"/>
  <c r="G15" i="407"/>
  <c r="G11" i="407"/>
  <c r="D48" i="392" l="1"/>
  <c r="G16" i="407"/>
  <c r="D39" i="367"/>
  <c r="H39" i="367" s="1"/>
  <c r="F16" i="407"/>
  <c r="E16" i="407"/>
  <c r="D16" i="407"/>
  <c r="C23" i="408" l="1"/>
  <c r="C42" i="370"/>
  <c r="C95" i="370" l="1"/>
  <c r="C18" i="368" l="1"/>
  <c r="C117" i="239"/>
  <c r="G27" i="395" l="1"/>
  <c r="A12" i="395"/>
  <c r="A16" i="395"/>
  <c r="A17" i="395"/>
  <c r="A51" i="394"/>
  <c r="A47" i="394"/>
  <c r="A41" i="394"/>
  <c r="F32" i="394"/>
  <c r="F66" i="394" s="1"/>
  <c r="A27" i="394"/>
  <c r="A28" i="394"/>
  <c r="A29" i="394"/>
  <c r="A11" i="394"/>
  <c r="A12" i="394"/>
  <c r="A13" i="394"/>
  <c r="A14" i="394"/>
  <c r="H67" i="393" l="1"/>
  <c r="H62" i="393" s="1"/>
  <c r="H59" i="393"/>
  <c r="H53" i="393" s="1"/>
  <c r="L62" i="392"/>
  <c r="K47" i="392"/>
  <c r="J47" i="392"/>
  <c r="I47" i="392"/>
  <c r="G47" i="392"/>
  <c r="F47" i="392"/>
  <c r="L53" i="392"/>
  <c r="K53" i="392"/>
  <c r="J53" i="392"/>
  <c r="I53" i="392"/>
  <c r="G53" i="392"/>
  <c r="F53" i="392"/>
  <c r="E53" i="392"/>
  <c r="H53" i="392" s="1"/>
  <c r="C53" i="392"/>
  <c r="C70" i="392" s="1"/>
  <c r="L32" i="392"/>
  <c r="C32" i="392"/>
  <c r="L28" i="392"/>
  <c r="C28" i="392"/>
  <c r="C42" i="392" s="1"/>
  <c r="L22" i="392"/>
  <c r="L10" i="392"/>
  <c r="K73" i="391"/>
  <c r="J73" i="391"/>
  <c r="I73" i="391"/>
  <c r="H73" i="391"/>
  <c r="G73" i="391"/>
  <c r="F73" i="391"/>
  <c r="E73" i="391"/>
  <c r="D73" i="391"/>
  <c r="C73" i="391"/>
  <c r="K72" i="391"/>
  <c r="J72" i="391"/>
  <c r="I72" i="391"/>
  <c r="G72" i="391"/>
  <c r="F72" i="391"/>
  <c r="E72" i="391"/>
  <c r="D72" i="391"/>
  <c r="C72" i="391"/>
  <c r="K69" i="391"/>
  <c r="J69" i="391"/>
  <c r="I69" i="391"/>
  <c r="H69" i="391"/>
  <c r="G69" i="391"/>
  <c r="F69" i="391"/>
  <c r="E69" i="391"/>
  <c r="D69" i="391"/>
  <c r="C69" i="391"/>
  <c r="K68" i="391"/>
  <c r="J68" i="391"/>
  <c r="I68" i="391"/>
  <c r="H68" i="391"/>
  <c r="G68" i="391"/>
  <c r="F68" i="391"/>
  <c r="E68" i="391"/>
  <c r="D68" i="391"/>
  <c r="C68" i="391"/>
  <c r="K67" i="391"/>
  <c r="J67" i="391"/>
  <c r="I67" i="391"/>
  <c r="H67" i="391"/>
  <c r="G67" i="391"/>
  <c r="F67" i="391"/>
  <c r="E67" i="391"/>
  <c r="D67" i="391"/>
  <c r="C67" i="391"/>
  <c r="K66" i="391"/>
  <c r="J66" i="391"/>
  <c r="I66" i="391"/>
  <c r="H66" i="391"/>
  <c r="G66" i="391"/>
  <c r="F66" i="391"/>
  <c r="E66" i="391"/>
  <c r="D66" i="391"/>
  <c r="C66" i="391"/>
  <c r="K64" i="391"/>
  <c r="J64" i="391"/>
  <c r="I64" i="391"/>
  <c r="H64" i="391"/>
  <c r="G64" i="391"/>
  <c r="F64" i="391"/>
  <c r="E64" i="391"/>
  <c r="D64" i="391"/>
  <c r="C64" i="391"/>
  <c r="K61" i="391"/>
  <c r="J61" i="391"/>
  <c r="I61" i="391"/>
  <c r="H61" i="391"/>
  <c r="G61" i="391"/>
  <c r="F61" i="391"/>
  <c r="E61" i="391"/>
  <c r="D61" i="391"/>
  <c r="C61" i="391"/>
  <c r="K60" i="391"/>
  <c r="J60" i="391"/>
  <c r="I60" i="391"/>
  <c r="H60" i="391"/>
  <c r="G60" i="391"/>
  <c r="F60" i="391"/>
  <c r="E60" i="391"/>
  <c r="D60" i="391"/>
  <c r="C60" i="391"/>
  <c r="K58" i="391"/>
  <c r="J58" i="391"/>
  <c r="I58" i="391"/>
  <c r="H58" i="391"/>
  <c r="G58" i="391"/>
  <c r="F58" i="391"/>
  <c r="E58" i="391"/>
  <c r="D58" i="391"/>
  <c r="C58" i="391"/>
  <c r="K57" i="391"/>
  <c r="J57" i="391"/>
  <c r="I57" i="391"/>
  <c r="H57" i="391"/>
  <c r="G57" i="391"/>
  <c r="F57" i="391"/>
  <c r="E57" i="391"/>
  <c r="D57" i="391"/>
  <c r="C57" i="391"/>
  <c r="K56" i="391"/>
  <c r="J56" i="391"/>
  <c r="I56" i="391"/>
  <c r="H56" i="391"/>
  <c r="G56" i="391"/>
  <c r="F56" i="391"/>
  <c r="E56" i="391"/>
  <c r="D56" i="391"/>
  <c r="C56" i="391"/>
  <c r="K55" i="391"/>
  <c r="J55" i="391"/>
  <c r="I55" i="391"/>
  <c r="H55" i="391"/>
  <c r="G55" i="391"/>
  <c r="F55" i="391"/>
  <c r="E55" i="391"/>
  <c r="D55" i="391"/>
  <c r="C55" i="391"/>
  <c r="K54" i="391"/>
  <c r="J54" i="391"/>
  <c r="I54" i="391"/>
  <c r="H54" i="391"/>
  <c r="G54" i="391"/>
  <c r="F54" i="391"/>
  <c r="E54" i="391"/>
  <c r="D54" i="391"/>
  <c r="C54" i="391"/>
  <c r="K45" i="391"/>
  <c r="J45" i="391"/>
  <c r="I45" i="391"/>
  <c r="H45" i="391"/>
  <c r="G45" i="391"/>
  <c r="F45" i="391"/>
  <c r="E45" i="391"/>
  <c r="D45" i="391"/>
  <c r="C45" i="391"/>
  <c r="K44" i="391"/>
  <c r="J44" i="391"/>
  <c r="I44" i="391"/>
  <c r="H44" i="391"/>
  <c r="G44" i="391"/>
  <c r="F44" i="391"/>
  <c r="E44" i="391"/>
  <c r="C44" i="391"/>
  <c r="K41" i="391"/>
  <c r="J41" i="391"/>
  <c r="I41" i="391"/>
  <c r="H41" i="391"/>
  <c r="G41" i="391"/>
  <c r="F41" i="391"/>
  <c r="E41" i="391"/>
  <c r="D41" i="391"/>
  <c r="C41" i="391"/>
  <c r="K40" i="391"/>
  <c r="J40" i="391"/>
  <c r="I40" i="391"/>
  <c r="H40" i="391"/>
  <c r="G40" i="391"/>
  <c r="F40" i="391"/>
  <c r="E40" i="391"/>
  <c r="D40" i="391"/>
  <c r="C40" i="391"/>
  <c r="K39" i="391"/>
  <c r="J39" i="391"/>
  <c r="I39" i="391"/>
  <c r="H39" i="391"/>
  <c r="G39" i="391"/>
  <c r="F39" i="391"/>
  <c r="E39" i="391"/>
  <c r="D39" i="391"/>
  <c r="K37" i="391"/>
  <c r="J37" i="391"/>
  <c r="I37" i="391"/>
  <c r="H37" i="391"/>
  <c r="G37" i="391"/>
  <c r="F37" i="391"/>
  <c r="E37" i="391"/>
  <c r="D37" i="391"/>
  <c r="C37" i="391"/>
  <c r="K36" i="391"/>
  <c r="J36" i="391"/>
  <c r="I36" i="391"/>
  <c r="H36" i="391"/>
  <c r="G36" i="391"/>
  <c r="F36" i="391"/>
  <c r="E36" i="391"/>
  <c r="D36" i="391"/>
  <c r="C36" i="391"/>
  <c r="K35" i="391"/>
  <c r="J35" i="391"/>
  <c r="I35" i="391"/>
  <c r="H35" i="391"/>
  <c r="G35" i="391"/>
  <c r="F35" i="391"/>
  <c r="E35" i="391"/>
  <c r="D35" i="391"/>
  <c r="C35" i="391"/>
  <c r="K34" i="391"/>
  <c r="J34" i="391"/>
  <c r="I34" i="391"/>
  <c r="H34" i="391"/>
  <c r="G34" i="391"/>
  <c r="F34" i="391"/>
  <c r="E34" i="391"/>
  <c r="D34" i="391"/>
  <c r="C34" i="391"/>
  <c r="K33" i="391"/>
  <c r="J33" i="391"/>
  <c r="I33" i="391"/>
  <c r="H33" i="391"/>
  <c r="G33" i="391"/>
  <c r="F33" i="391"/>
  <c r="E33" i="391"/>
  <c r="D33" i="391"/>
  <c r="C33" i="391"/>
  <c r="K31" i="391"/>
  <c r="J31" i="391"/>
  <c r="I31" i="391"/>
  <c r="H31" i="391"/>
  <c r="G31" i="391"/>
  <c r="F31" i="391"/>
  <c r="E31" i="391"/>
  <c r="D31" i="391"/>
  <c r="C31" i="391"/>
  <c r="K30" i="391"/>
  <c r="J30" i="391"/>
  <c r="I30" i="391"/>
  <c r="H30" i="391"/>
  <c r="G30" i="391"/>
  <c r="F30" i="391"/>
  <c r="E30" i="391"/>
  <c r="D30" i="391"/>
  <c r="C30" i="391"/>
  <c r="K29" i="391"/>
  <c r="J29" i="391"/>
  <c r="I29" i="391"/>
  <c r="H29" i="391"/>
  <c r="G29" i="391"/>
  <c r="F29" i="391"/>
  <c r="E29" i="391"/>
  <c r="D29" i="391"/>
  <c r="C29" i="391"/>
  <c r="K27" i="391"/>
  <c r="J27" i="391"/>
  <c r="I27" i="391"/>
  <c r="H27" i="391"/>
  <c r="G27" i="391"/>
  <c r="F27" i="391"/>
  <c r="E27" i="391"/>
  <c r="D27" i="391"/>
  <c r="C27" i="391"/>
  <c r="K26" i="391"/>
  <c r="J26" i="391"/>
  <c r="I26" i="391"/>
  <c r="H26" i="391"/>
  <c r="G26" i="391"/>
  <c r="F26" i="391"/>
  <c r="E26" i="391"/>
  <c r="D26" i="391"/>
  <c r="C26" i="391"/>
  <c r="K25" i="391"/>
  <c r="J25" i="391"/>
  <c r="I25" i="391"/>
  <c r="G25" i="391"/>
  <c r="F25" i="391"/>
  <c r="E25" i="391"/>
  <c r="D25" i="391"/>
  <c r="C25" i="391"/>
  <c r="K24" i="391"/>
  <c r="J24" i="391"/>
  <c r="I24" i="391"/>
  <c r="H24" i="391"/>
  <c r="G24" i="391"/>
  <c r="F24" i="391"/>
  <c r="E24" i="391"/>
  <c r="D24" i="391"/>
  <c r="C24" i="391"/>
  <c r="K23" i="391"/>
  <c r="J23" i="391"/>
  <c r="I23" i="391"/>
  <c r="H23" i="391"/>
  <c r="G23" i="391"/>
  <c r="F23" i="391"/>
  <c r="E23" i="391"/>
  <c r="D23" i="391"/>
  <c r="C23" i="391"/>
  <c r="K21" i="391"/>
  <c r="J21" i="391"/>
  <c r="I21" i="391"/>
  <c r="H21" i="391"/>
  <c r="G21" i="391"/>
  <c r="F21" i="391"/>
  <c r="E21" i="391"/>
  <c r="D21" i="391"/>
  <c r="C21" i="391"/>
  <c r="K20" i="391"/>
  <c r="J20" i="391"/>
  <c r="I20" i="391"/>
  <c r="H20" i="391"/>
  <c r="G20" i="391"/>
  <c r="F20" i="391"/>
  <c r="E20" i="391"/>
  <c r="D20" i="391"/>
  <c r="C20" i="391"/>
  <c r="K19" i="391"/>
  <c r="J19" i="391"/>
  <c r="I19" i="391"/>
  <c r="H19" i="391"/>
  <c r="G19" i="391"/>
  <c r="F19" i="391"/>
  <c r="E19" i="391"/>
  <c r="D19" i="391"/>
  <c r="C19" i="391"/>
  <c r="K18" i="391"/>
  <c r="J18" i="391"/>
  <c r="I18" i="391"/>
  <c r="H18" i="391"/>
  <c r="G18" i="391"/>
  <c r="F18" i="391"/>
  <c r="E18" i="391"/>
  <c r="D18" i="391"/>
  <c r="C18" i="391"/>
  <c r="K17" i="391"/>
  <c r="J17" i="391"/>
  <c r="I17" i="391"/>
  <c r="H17" i="391"/>
  <c r="G17" i="391"/>
  <c r="F17" i="391"/>
  <c r="E17" i="391"/>
  <c r="D17" i="391"/>
  <c r="C17" i="391"/>
  <c r="K16" i="391"/>
  <c r="J16" i="391"/>
  <c r="I16" i="391"/>
  <c r="H16" i="391"/>
  <c r="G16" i="391"/>
  <c r="F16" i="391"/>
  <c r="E16" i="391"/>
  <c r="D16" i="391"/>
  <c r="C16" i="391"/>
  <c r="K15" i="391"/>
  <c r="J15" i="391"/>
  <c r="I15" i="391"/>
  <c r="H15" i="391"/>
  <c r="G15" i="391"/>
  <c r="F15" i="391"/>
  <c r="E15" i="391"/>
  <c r="D15" i="391"/>
  <c r="C15" i="391"/>
  <c r="K14" i="391"/>
  <c r="J14" i="391"/>
  <c r="I14" i="391"/>
  <c r="H14" i="391"/>
  <c r="G14" i="391"/>
  <c r="F14" i="391"/>
  <c r="E14" i="391"/>
  <c r="D14" i="391"/>
  <c r="C14" i="391"/>
  <c r="K13" i="391"/>
  <c r="J13" i="391"/>
  <c r="I13" i="391"/>
  <c r="H13" i="391"/>
  <c r="G13" i="391"/>
  <c r="F13" i="391"/>
  <c r="E13" i="391"/>
  <c r="D13" i="391"/>
  <c r="C13" i="391"/>
  <c r="K12" i="391"/>
  <c r="J12" i="391"/>
  <c r="I12" i="391"/>
  <c r="H12" i="391"/>
  <c r="G12" i="391"/>
  <c r="F12" i="391"/>
  <c r="E12" i="391"/>
  <c r="D12" i="391"/>
  <c r="C12" i="391"/>
  <c r="K11" i="391"/>
  <c r="J11" i="391"/>
  <c r="I11" i="391"/>
  <c r="G11" i="391"/>
  <c r="F11" i="391"/>
  <c r="E11" i="391"/>
  <c r="D11" i="391"/>
  <c r="C11" i="391"/>
  <c r="H69" i="390"/>
  <c r="H68" i="390"/>
  <c r="D67" i="390"/>
  <c r="C67" i="390"/>
  <c r="C62" i="390" s="1"/>
  <c r="H66" i="390"/>
  <c r="H65" i="390"/>
  <c r="H64" i="390"/>
  <c r="H63" i="390"/>
  <c r="H61" i="390"/>
  <c r="H60" i="390"/>
  <c r="D59" i="390"/>
  <c r="D53" i="390" s="1"/>
  <c r="C59" i="390"/>
  <c r="H58" i="390"/>
  <c r="H57" i="390"/>
  <c r="H56" i="390"/>
  <c r="H55" i="390"/>
  <c r="H54" i="390"/>
  <c r="H47" i="390"/>
  <c r="H46" i="390"/>
  <c r="H45" i="390"/>
  <c r="H44" i="390"/>
  <c r="D43" i="390"/>
  <c r="C43" i="390"/>
  <c r="H41" i="390"/>
  <c r="H40" i="390"/>
  <c r="H39" i="390"/>
  <c r="D38" i="390"/>
  <c r="C38" i="390"/>
  <c r="H37" i="390"/>
  <c r="H36" i="390"/>
  <c r="H35" i="390"/>
  <c r="H34" i="390"/>
  <c r="H33" i="390"/>
  <c r="D32" i="390"/>
  <c r="C32" i="390"/>
  <c r="H31" i="390"/>
  <c r="H30" i="390"/>
  <c r="H29" i="390"/>
  <c r="D28" i="390"/>
  <c r="C28" i="390"/>
  <c r="H27" i="390"/>
  <c r="H26" i="390"/>
  <c r="H25" i="390"/>
  <c r="H24" i="390"/>
  <c r="H23" i="390"/>
  <c r="D22" i="390"/>
  <c r="C22" i="390"/>
  <c r="H21" i="390"/>
  <c r="H20" i="390"/>
  <c r="H19" i="390"/>
  <c r="H18" i="390"/>
  <c r="H17" i="390"/>
  <c r="H16" i="390"/>
  <c r="H15" i="390"/>
  <c r="H14" i="390"/>
  <c r="H13" i="390"/>
  <c r="H12" i="390"/>
  <c r="H11" i="390"/>
  <c r="D10" i="390"/>
  <c r="C10" i="390"/>
  <c r="L67" i="389"/>
  <c r="L62" i="389" s="1"/>
  <c r="L47" i="389" s="1"/>
  <c r="K67" i="389"/>
  <c r="J67" i="389"/>
  <c r="J62" i="389" s="1"/>
  <c r="J47" i="389" s="1"/>
  <c r="I67" i="389"/>
  <c r="G67" i="389"/>
  <c r="F67" i="389"/>
  <c r="E67" i="389"/>
  <c r="E67" i="388" s="1"/>
  <c r="D67" i="389"/>
  <c r="D67" i="388" s="1"/>
  <c r="C67" i="389"/>
  <c r="L53" i="389"/>
  <c r="K53" i="389"/>
  <c r="J53" i="389"/>
  <c r="I53" i="389"/>
  <c r="G53" i="389"/>
  <c r="F53" i="389"/>
  <c r="E53" i="389"/>
  <c r="H53" i="389" s="1"/>
  <c r="D53" i="389"/>
  <c r="C53" i="389"/>
  <c r="L32" i="389"/>
  <c r="K32" i="389"/>
  <c r="J32" i="389"/>
  <c r="I32" i="389"/>
  <c r="G32" i="389"/>
  <c r="F32" i="389"/>
  <c r="E32" i="389"/>
  <c r="H32" i="389" s="1"/>
  <c r="D32" i="389"/>
  <c r="C32" i="389"/>
  <c r="L28" i="389"/>
  <c r="K28" i="389"/>
  <c r="J28" i="389"/>
  <c r="I28" i="389"/>
  <c r="G28" i="389"/>
  <c r="F28" i="389"/>
  <c r="E28" i="389"/>
  <c r="D28" i="389"/>
  <c r="C28" i="389"/>
  <c r="L22" i="389"/>
  <c r="K22" i="389"/>
  <c r="J22" i="389"/>
  <c r="I22" i="389"/>
  <c r="G22" i="389"/>
  <c r="F22" i="389"/>
  <c r="E22" i="389"/>
  <c r="D22" i="389"/>
  <c r="C22" i="389"/>
  <c r="L10" i="389"/>
  <c r="K10" i="389"/>
  <c r="J10" i="389"/>
  <c r="I10" i="389"/>
  <c r="G10" i="389"/>
  <c r="F10" i="389"/>
  <c r="E10" i="389"/>
  <c r="H10" i="389" s="1"/>
  <c r="D10" i="389"/>
  <c r="C10" i="389"/>
  <c r="C73" i="388"/>
  <c r="K72" i="388"/>
  <c r="J72" i="388"/>
  <c r="I72" i="388"/>
  <c r="G72" i="388"/>
  <c r="F72" i="388"/>
  <c r="C72" i="388"/>
  <c r="K68" i="388"/>
  <c r="J68" i="388"/>
  <c r="I68" i="388"/>
  <c r="G68" i="388"/>
  <c r="F68" i="388"/>
  <c r="K67" i="388"/>
  <c r="J67" i="388"/>
  <c r="I67" i="388"/>
  <c r="G67" i="388"/>
  <c r="F67" i="388"/>
  <c r="K65" i="388"/>
  <c r="J65" i="388"/>
  <c r="I65" i="388"/>
  <c r="G65" i="388"/>
  <c r="F65" i="388"/>
  <c r="K63" i="388"/>
  <c r="J63" i="388"/>
  <c r="I63" i="388"/>
  <c r="G63" i="388"/>
  <c r="F63" i="388"/>
  <c r="C61" i="388"/>
  <c r="K60" i="388"/>
  <c r="J60" i="388"/>
  <c r="I60" i="388"/>
  <c r="G60" i="388"/>
  <c r="F60" i="388"/>
  <c r="K59" i="388"/>
  <c r="J59" i="388"/>
  <c r="I59" i="388"/>
  <c r="G59" i="388"/>
  <c r="F59" i="388"/>
  <c r="C58" i="388"/>
  <c r="K57" i="388"/>
  <c r="J57" i="388"/>
  <c r="I57" i="388"/>
  <c r="G57" i="388"/>
  <c r="F57" i="388"/>
  <c r="C57" i="388"/>
  <c r="K56" i="388"/>
  <c r="J56" i="388"/>
  <c r="I56" i="388"/>
  <c r="G56" i="388"/>
  <c r="F56" i="388"/>
  <c r="C56" i="388"/>
  <c r="K55" i="388"/>
  <c r="J55" i="388"/>
  <c r="I55" i="388"/>
  <c r="G55" i="388"/>
  <c r="F55" i="388"/>
  <c r="C55" i="388"/>
  <c r="K54" i="388"/>
  <c r="J54" i="388"/>
  <c r="I54" i="388"/>
  <c r="G54" i="388"/>
  <c r="F54" i="388"/>
  <c r="C54" i="388"/>
  <c r="K53" i="388"/>
  <c r="J53" i="388"/>
  <c r="I53" i="388"/>
  <c r="G53" i="388"/>
  <c r="F53" i="388"/>
  <c r="K45" i="388"/>
  <c r="J45" i="388"/>
  <c r="I45" i="388"/>
  <c r="G45" i="388"/>
  <c r="F45" i="388"/>
  <c r="E45" i="388"/>
  <c r="H45" i="388" s="1"/>
  <c r="D45" i="388"/>
  <c r="C45" i="388"/>
  <c r="K44" i="388"/>
  <c r="J44" i="388"/>
  <c r="I44" i="388"/>
  <c r="G44" i="388"/>
  <c r="F44" i="388"/>
  <c r="E44" i="388"/>
  <c r="H44" i="388" s="1"/>
  <c r="D44" i="388"/>
  <c r="C44" i="388"/>
  <c r="K41" i="388"/>
  <c r="J41" i="388"/>
  <c r="I41" i="388"/>
  <c r="G41" i="388"/>
  <c r="F41" i="388"/>
  <c r="E41" i="388"/>
  <c r="H41" i="388" s="1"/>
  <c r="D41" i="388"/>
  <c r="C41" i="388"/>
  <c r="K40" i="388"/>
  <c r="J40" i="388"/>
  <c r="I40" i="388"/>
  <c r="G40" i="388"/>
  <c r="F40" i="388"/>
  <c r="E40" i="388"/>
  <c r="H40" i="388" s="1"/>
  <c r="D40" i="388"/>
  <c r="C40" i="388"/>
  <c r="K39" i="388"/>
  <c r="J39" i="388"/>
  <c r="I39" i="388"/>
  <c r="G39" i="388"/>
  <c r="F39" i="388"/>
  <c r="E39" i="388"/>
  <c r="H39" i="388" s="1"/>
  <c r="D39" i="388"/>
  <c r="C39" i="388"/>
  <c r="K37" i="388"/>
  <c r="J37" i="388"/>
  <c r="I37" i="388"/>
  <c r="G37" i="388"/>
  <c r="F37" i="388"/>
  <c r="E37" i="388"/>
  <c r="H37" i="388" s="1"/>
  <c r="D37" i="388"/>
  <c r="C37" i="388"/>
  <c r="K36" i="388"/>
  <c r="J36" i="388"/>
  <c r="I36" i="388"/>
  <c r="G36" i="388"/>
  <c r="F36" i="388"/>
  <c r="E36" i="388"/>
  <c r="H36" i="388" s="1"/>
  <c r="D36" i="388"/>
  <c r="C36" i="388"/>
  <c r="K35" i="388"/>
  <c r="J35" i="388"/>
  <c r="I35" i="388"/>
  <c r="G35" i="388"/>
  <c r="F35" i="388"/>
  <c r="E35" i="388"/>
  <c r="H35" i="388" s="1"/>
  <c r="D35" i="388"/>
  <c r="C35" i="388"/>
  <c r="K34" i="388"/>
  <c r="J34" i="388"/>
  <c r="I34" i="388"/>
  <c r="G34" i="388"/>
  <c r="F34" i="388"/>
  <c r="E34" i="388"/>
  <c r="H34" i="388" s="1"/>
  <c r="D34" i="388"/>
  <c r="C34" i="388"/>
  <c r="K33" i="388"/>
  <c r="J33" i="388"/>
  <c r="I33" i="388"/>
  <c r="G33" i="388"/>
  <c r="F33" i="388"/>
  <c r="E33" i="388"/>
  <c r="H33" i="388" s="1"/>
  <c r="D33" i="388"/>
  <c r="C33" i="388"/>
  <c r="K31" i="388"/>
  <c r="J31" i="388"/>
  <c r="I31" i="388"/>
  <c r="G31" i="388"/>
  <c r="F31" i="388"/>
  <c r="E31" i="388"/>
  <c r="H31" i="388" s="1"/>
  <c r="D31" i="388"/>
  <c r="C31" i="388"/>
  <c r="K30" i="388"/>
  <c r="J30" i="388"/>
  <c r="I30" i="388"/>
  <c r="G30" i="388"/>
  <c r="F30" i="388"/>
  <c r="E30" i="388"/>
  <c r="H30" i="388" s="1"/>
  <c r="D30" i="388"/>
  <c r="C30" i="388"/>
  <c r="K29" i="388"/>
  <c r="J29" i="388"/>
  <c r="I29" i="388"/>
  <c r="G29" i="388"/>
  <c r="F29" i="388"/>
  <c r="E29" i="388"/>
  <c r="H29" i="388" s="1"/>
  <c r="D29" i="388"/>
  <c r="C29" i="388"/>
  <c r="K27" i="388"/>
  <c r="J27" i="388"/>
  <c r="I27" i="388"/>
  <c r="G27" i="388"/>
  <c r="F27" i="388"/>
  <c r="E27" i="388"/>
  <c r="H27" i="388" s="1"/>
  <c r="D27" i="388"/>
  <c r="C27" i="388"/>
  <c r="K26" i="388"/>
  <c r="J26" i="388"/>
  <c r="I26" i="388"/>
  <c r="G26" i="388"/>
  <c r="F26" i="388"/>
  <c r="E26" i="388"/>
  <c r="H26" i="388" s="1"/>
  <c r="D26" i="388"/>
  <c r="C26" i="388"/>
  <c r="K25" i="388"/>
  <c r="J25" i="388"/>
  <c r="I25" i="388"/>
  <c r="G25" i="388"/>
  <c r="F25" i="388"/>
  <c r="E25" i="388"/>
  <c r="H25" i="388" s="1"/>
  <c r="D25" i="388"/>
  <c r="C25" i="388"/>
  <c r="K24" i="388"/>
  <c r="J24" i="388"/>
  <c r="I24" i="388"/>
  <c r="G24" i="388"/>
  <c r="F24" i="388"/>
  <c r="E24" i="388"/>
  <c r="H24" i="388" s="1"/>
  <c r="D24" i="388"/>
  <c r="C24" i="388"/>
  <c r="K23" i="388"/>
  <c r="J23" i="388"/>
  <c r="I23" i="388"/>
  <c r="G23" i="388"/>
  <c r="F23" i="388"/>
  <c r="E23" i="388"/>
  <c r="H23" i="388" s="1"/>
  <c r="D23" i="388"/>
  <c r="C23" i="388"/>
  <c r="K21" i="388"/>
  <c r="J21" i="388"/>
  <c r="I21" i="388"/>
  <c r="G21" i="388"/>
  <c r="F21" i="388"/>
  <c r="E21" i="388"/>
  <c r="H21" i="388" s="1"/>
  <c r="D21" i="388"/>
  <c r="C21" i="388"/>
  <c r="K20" i="388"/>
  <c r="J20" i="388"/>
  <c r="I20" i="388"/>
  <c r="G20" i="388"/>
  <c r="F20" i="388"/>
  <c r="E20" i="388"/>
  <c r="H20" i="388" s="1"/>
  <c r="D20" i="388"/>
  <c r="C20" i="388"/>
  <c r="K19" i="388"/>
  <c r="J19" i="388"/>
  <c r="I19" i="388"/>
  <c r="G19" i="388"/>
  <c r="F19" i="388"/>
  <c r="E19" i="388"/>
  <c r="H19" i="388" s="1"/>
  <c r="D19" i="388"/>
  <c r="C19" i="388"/>
  <c r="K18" i="388"/>
  <c r="J18" i="388"/>
  <c r="I18" i="388"/>
  <c r="G18" i="388"/>
  <c r="F18" i="388"/>
  <c r="E18" i="388"/>
  <c r="H18" i="388" s="1"/>
  <c r="D18" i="388"/>
  <c r="C18" i="388"/>
  <c r="K17" i="388"/>
  <c r="J17" i="388"/>
  <c r="I17" i="388"/>
  <c r="G17" i="388"/>
  <c r="F17" i="388"/>
  <c r="E17" i="388"/>
  <c r="H17" i="388" s="1"/>
  <c r="D17" i="388"/>
  <c r="C17" i="388"/>
  <c r="K16" i="388"/>
  <c r="J16" i="388"/>
  <c r="I16" i="388"/>
  <c r="G16" i="388"/>
  <c r="F16" i="388"/>
  <c r="E16" i="388"/>
  <c r="H16" i="388" s="1"/>
  <c r="D16" i="388"/>
  <c r="C16" i="388"/>
  <c r="K15" i="388"/>
  <c r="J15" i="388"/>
  <c r="I15" i="388"/>
  <c r="G15" i="388"/>
  <c r="F15" i="388"/>
  <c r="E15" i="388"/>
  <c r="H15" i="388" s="1"/>
  <c r="D15" i="388"/>
  <c r="C15" i="388"/>
  <c r="K14" i="388"/>
  <c r="J14" i="388"/>
  <c r="I14" i="388"/>
  <c r="G14" i="388"/>
  <c r="F14" i="388"/>
  <c r="E14" i="388"/>
  <c r="H14" i="388" s="1"/>
  <c r="D14" i="388"/>
  <c r="C14" i="388"/>
  <c r="K13" i="388"/>
  <c r="J13" i="388"/>
  <c r="I13" i="388"/>
  <c r="G13" i="388"/>
  <c r="F13" i="388"/>
  <c r="E13" i="388"/>
  <c r="H13" i="388" s="1"/>
  <c r="D13" i="388"/>
  <c r="C13" i="388"/>
  <c r="K12" i="388"/>
  <c r="J12" i="388"/>
  <c r="I12" i="388"/>
  <c r="G12" i="388"/>
  <c r="F12" i="388"/>
  <c r="E12" i="388"/>
  <c r="H12" i="388" s="1"/>
  <c r="D12" i="388"/>
  <c r="C12" i="388"/>
  <c r="K11" i="388"/>
  <c r="J11" i="388"/>
  <c r="I11" i="388"/>
  <c r="G11" i="388"/>
  <c r="F11" i="388"/>
  <c r="E11" i="388"/>
  <c r="H11" i="388" s="1"/>
  <c r="D11" i="388"/>
  <c r="C11" i="388"/>
  <c r="H67" i="387"/>
  <c r="H62" i="387" s="1"/>
  <c r="D67" i="387"/>
  <c r="D62" i="387" s="1"/>
  <c r="C67" i="387"/>
  <c r="C62" i="387" s="1"/>
  <c r="H59" i="387"/>
  <c r="H53" i="387" s="1"/>
  <c r="D59" i="387"/>
  <c r="D53" i="387" s="1"/>
  <c r="C59" i="387"/>
  <c r="C53" i="387" s="1"/>
  <c r="H43" i="387"/>
  <c r="D43" i="387"/>
  <c r="C43" i="387"/>
  <c r="H38" i="387"/>
  <c r="D38" i="387"/>
  <c r="C38" i="387"/>
  <c r="H32" i="387"/>
  <c r="D32" i="387"/>
  <c r="C32" i="387"/>
  <c r="H28" i="387"/>
  <c r="D28" i="387"/>
  <c r="C28" i="387"/>
  <c r="H22" i="387"/>
  <c r="D22" i="387"/>
  <c r="C22" i="387"/>
  <c r="H10" i="387"/>
  <c r="D10" i="387"/>
  <c r="C10" i="387"/>
  <c r="L67" i="386"/>
  <c r="L62" i="386" s="1"/>
  <c r="L47" i="386" s="1"/>
  <c r="K67" i="386"/>
  <c r="J67" i="386"/>
  <c r="I67" i="386"/>
  <c r="I67" i="385" s="1"/>
  <c r="G67" i="386"/>
  <c r="F67" i="386"/>
  <c r="E67" i="386"/>
  <c r="D67" i="386"/>
  <c r="C67" i="386"/>
  <c r="L59" i="386"/>
  <c r="L53" i="386" s="1"/>
  <c r="K59" i="386"/>
  <c r="K53" i="386" s="1"/>
  <c r="J59" i="386"/>
  <c r="I59" i="386"/>
  <c r="I53" i="386" s="1"/>
  <c r="G59" i="386"/>
  <c r="G53" i="386" s="1"/>
  <c r="F59" i="386"/>
  <c r="E59" i="386"/>
  <c r="D59" i="386"/>
  <c r="D53" i="386" s="1"/>
  <c r="C59" i="386"/>
  <c r="C53" i="386" s="1"/>
  <c r="L32" i="386"/>
  <c r="K32" i="386"/>
  <c r="J32" i="386"/>
  <c r="I32" i="386"/>
  <c r="G32" i="386"/>
  <c r="F32" i="386"/>
  <c r="E32" i="386"/>
  <c r="D32" i="386"/>
  <c r="C32" i="386"/>
  <c r="L28" i="386"/>
  <c r="K28" i="386"/>
  <c r="J28" i="386"/>
  <c r="I28" i="386"/>
  <c r="G28" i="386"/>
  <c r="F28" i="386"/>
  <c r="E28" i="386"/>
  <c r="H28" i="386" s="1"/>
  <c r="D28" i="386"/>
  <c r="C28" i="386"/>
  <c r="L22" i="386"/>
  <c r="K22" i="386"/>
  <c r="J22" i="386"/>
  <c r="I22" i="386"/>
  <c r="G22" i="386"/>
  <c r="F22" i="386"/>
  <c r="E22" i="386"/>
  <c r="H22" i="386" s="1"/>
  <c r="D22" i="386"/>
  <c r="C22" i="386"/>
  <c r="L10" i="386"/>
  <c r="K10" i="386"/>
  <c r="J10" i="386"/>
  <c r="I10" i="386"/>
  <c r="G10" i="386"/>
  <c r="F10" i="386"/>
  <c r="E10" i="386"/>
  <c r="D10" i="386"/>
  <c r="C10" i="386"/>
  <c r="K73" i="385"/>
  <c r="J73" i="385"/>
  <c r="I73" i="385"/>
  <c r="H73" i="385"/>
  <c r="G73" i="385"/>
  <c r="F73" i="385"/>
  <c r="E73" i="385"/>
  <c r="D73" i="385"/>
  <c r="C73" i="385"/>
  <c r="K72" i="385"/>
  <c r="J72" i="385"/>
  <c r="I72" i="385"/>
  <c r="G72" i="385"/>
  <c r="F72" i="385"/>
  <c r="E72" i="385"/>
  <c r="D72" i="385"/>
  <c r="C72" i="385"/>
  <c r="K69" i="385"/>
  <c r="J69" i="385"/>
  <c r="I69" i="385"/>
  <c r="G69" i="385"/>
  <c r="F69" i="385"/>
  <c r="E69" i="385"/>
  <c r="D69" i="385"/>
  <c r="C69" i="385"/>
  <c r="K68" i="385"/>
  <c r="J68" i="385"/>
  <c r="I68" i="385"/>
  <c r="G68" i="385"/>
  <c r="F68" i="385"/>
  <c r="E68" i="385"/>
  <c r="D68" i="385"/>
  <c r="C68" i="385"/>
  <c r="K66" i="385"/>
  <c r="J66" i="385"/>
  <c r="I66" i="385"/>
  <c r="G66" i="385"/>
  <c r="F66" i="385"/>
  <c r="E66" i="385"/>
  <c r="D66" i="385"/>
  <c r="C66" i="385"/>
  <c r="K64" i="385"/>
  <c r="J64" i="385"/>
  <c r="I64" i="385"/>
  <c r="G64" i="385"/>
  <c r="F64" i="385"/>
  <c r="E64" i="385"/>
  <c r="D64" i="385"/>
  <c r="C64" i="385"/>
  <c r="K61" i="385"/>
  <c r="J61" i="385"/>
  <c r="I61" i="385"/>
  <c r="G61" i="385"/>
  <c r="F61" i="385"/>
  <c r="E61" i="385"/>
  <c r="D61" i="385"/>
  <c r="C61" i="385"/>
  <c r="K60" i="385"/>
  <c r="J60" i="385"/>
  <c r="I60" i="385"/>
  <c r="G60" i="385"/>
  <c r="F60" i="385"/>
  <c r="E60" i="385"/>
  <c r="D60" i="385"/>
  <c r="C60" i="385"/>
  <c r="K58" i="385"/>
  <c r="J58" i="385"/>
  <c r="I58" i="385"/>
  <c r="G58" i="385"/>
  <c r="F58" i="385"/>
  <c r="E58" i="385"/>
  <c r="D58" i="385"/>
  <c r="C58" i="385"/>
  <c r="K57" i="385"/>
  <c r="J57" i="385"/>
  <c r="I57" i="385"/>
  <c r="G57" i="385"/>
  <c r="F57" i="385"/>
  <c r="E57" i="385"/>
  <c r="D57" i="385"/>
  <c r="C57" i="385"/>
  <c r="K56" i="385"/>
  <c r="J56" i="385"/>
  <c r="I56" i="385"/>
  <c r="G56" i="385"/>
  <c r="F56" i="385"/>
  <c r="E56" i="385"/>
  <c r="D56" i="385"/>
  <c r="C56" i="385"/>
  <c r="K55" i="385"/>
  <c r="J55" i="385"/>
  <c r="I55" i="385"/>
  <c r="G55" i="385"/>
  <c r="F55" i="385"/>
  <c r="E55" i="385"/>
  <c r="D55" i="385"/>
  <c r="C55" i="385"/>
  <c r="K54" i="385"/>
  <c r="J54" i="385"/>
  <c r="I54" i="385"/>
  <c r="G54" i="385"/>
  <c r="F54" i="385"/>
  <c r="E54" i="385"/>
  <c r="D54" i="385"/>
  <c r="C54" i="385"/>
  <c r="K45" i="385"/>
  <c r="J45" i="385"/>
  <c r="I45" i="385"/>
  <c r="G45" i="385"/>
  <c r="F45" i="385"/>
  <c r="E45" i="385"/>
  <c r="D45" i="385"/>
  <c r="C45" i="385"/>
  <c r="K44" i="385"/>
  <c r="J44" i="385"/>
  <c r="I44" i="385"/>
  <c r="G44" i="385"/>
  <c r="F44" i="385"/>
  <c r="E44" i="385"/>
  <c r="D44" i="385"/>
  <c r="C44" i="385"/>
  <c r="K41" i="385"/>
  <c r="J41" i="385"/>
  <c r="I41" i="385"/>
  <c r="G41" i="385"/>
  <c r="F41" i="385"/>
  <c r="E41" i="385"/>
  <c r="D41" i="385"/>
  <c r="C41" i="385"/>
  <c r="K40" i="385"/>
  <c r="J40" i="385"/>
  <c r="I40" i="385"/>
  <c r="G40" i="385"/>
  <c r="F40" i="385"/>
  <c r="E40" i="385"/>
  <c r="D40" i="385"/>
  <c r="C40" i="385"/>
  <c r="K39" i="385"/>
  <c r="J39" i="385"/>
  <c r="I39" i="385"/>
  <c r="G39" i="385"/>
  <c r="F39" i="385"/>
  <c r="E39" i="385"/>
  <c r="D39" i="385"/>
  <c r="C39" i="385"/>
  <c r="K38" i="385"/>
  <c r="J38" i="385"/>
  <c r="I38" i="385"/>
  <c r="G38" i="385"/>
  <c r="F38" i="385"/>
  <c r="E38" i="385"/>
  <c r="D38" i="385"/>
  <c r="C38" i="385"/>
  <c r="K37" i="385"/>
  <c r="J37" i="385"/>
  <c r="I37" i="385"/>
  <c r="G37" i="385"/>
  <c r="F37" i="385"/>
  <c r="E37" i="385"/>
  <c r="D37" i="385"/>
  <c r="C37" i="385"/>
  <c r="K36" i="385"/>
  <c r="J36" i="385"/>
  <c r="I36" i="385"/>
  <c r="G36" i="385"/>
  <c r="F36" i="385"/>
  <c r="E36" i="385"/>
  <c r="D36" i="385"/>
  <c r="C36" i="385"/>
  <c r="K35" i="385"/>
  <c r="J35" i="385"/>
  <c r="I35" i="385"/>
  <c r="G35" i="385"/>
  <c r="F35" i="385"/>
  <c r="E35" i="385"/>
  <c r="D35" i="385"/>
  <c r="C35" i="385"/>
  <c r="K34" i="385"/>
  <c r="J34" i="385"/>
  <c r="I34" i="385"/>
  <c r="G34" i="385"/>
  <c r="F34" i="385"/>
  <c r="E34" i="385"/>
  <c r="D34" i="385"/>
  <c r="C34" i="385"/>
  <c r="K33" i="385"/>
  <c r="J33" i="385"/>
  <c r="I33" i="385"/>
  <c r="G33" i="385"/>
  <c r="F33" i="385"/>
  <c r="E33" i="385"/>
  <c r="D33" i="385"/>
  <c r="C33" i="385"/>
  <c r="K31" i="385"/>
  <c r="J31" i="385"/>
  <c r="I31" i="385"/>
  <c r="G31" i="385"/>
  <c r="F31" i="385"/>
  <c r="E31" i="385"/>
  <c r="D31" i="385"/>
  <c r="C31" i="385"/>
  <c r="K30" i="385"/>
  <c r="J30" i="385"/>
  <c r="I30" i="385"/>
  <c r="G30" i="385"/>
  <c r="F30" i="385"/>
  <c r="E30" i="385"/>
  <c r="D30" i="385"/>
  <c r="C30" i="385"/>
  <c r="K29" i="385"/>
  <c r="J29" i="385"/>
  <c r="I29" i="385"/>
  <c r="G29" i="385"/>
  <c r="F29" i="385"/>
  <c r="E29" i="385"/>
  <c r="D29" i="385"/>
  <c r="C29" i="385"/>
  <c r="K27" i="385"/>
  <c r="J27" i="385"/>
  <c r="I27" i="385"/>
  <c r="G27" i="385"/>
  <c r="F27" i="385"/>
  <c r="E27" i="385"/>
  <c r="D27" i="385"/>
  <c r="C27" i="385"/>
  <c r="K26" i="385"/>
  <c r="J26" i="385"/>
  <c r="I26" i="385"/>
  <c r="G26" i="385"/>
  <c r="F26" i="385"/>
  <c r="E26" i="385"/>
  <c r="D26" i="385"/>
  <c r="C26" i="385"/>
  <c r="K25" i="385"/>
  <c r="J25" i="385"/>
  <c r="I25" i="385"/>
  <c r="G25" i="385"/>
  <c r="F25" i="385"/>
  <c r="E25" i="385"/>
  <c r="D25" i="385"/>
  <c r="C25" i="385"/>
  <c r="K24" i="385"/>
  <c r="J24" i="385"/>
  <c r="I24" i="385"/>
  <c r="G24" i="385"/>
  <c r="F24" i="385"/>
  <c r="E24" i="385"/>
  <c r="D24" i="385"/>
  <c r="C24" i="385"/>
  <c r="K23" i="385"/>
  <c r="J23" i="385"/>
  <c r="I23" i="385"/>
  <c r="G23" i="385"/>
  <c r="F23" i="385"/>
  <c r="E23" i="385"/>
  <c r="D23" i="385"/>
  <c r="C23" i="385"/>
  <c r="K21" i="385"/>
  <c r="J21" i="385"/>
  <c r="I21" i="385"/>
  <c r="G21" i="385"/>
  <c r="F21" i="385"/>
  <c r="E21" i="385"/>
  <c r="D21" i="385"/>
  <c r="C21" i="385"/>
  <c r="K20" i="385"/>
  <c r="J20" i="385"/>
  <c r="I20" i="385"/>
  <c r="G20" i="385"/>
  <c r="F20" i="385"/>
  <c r="E20" i="385"/>
  <c r="D20" i="385"/>
  <c r="C20" i="385"/>
  <c r="K19" i="385"/>
  <c r="J19" i="385"/>
  <c r="I19" i="385"/>
  <c r="G19" i="385"/>
  <c r="F19" i="385"/>
  <c r="E19" i="385"/>
  <c r="D19" i="385"/>
  <c r="C19" i="385"/>
  <c r="K18" i="385"/>
  <c r="J18" i="385"/>
  <c r="I18" i="385"/>
  <c r="G18" i="385"/>
  <c r="F18" i="385"/>
  <c r="E18" i="385"/>
  <c r="D18" i="385"/>
  <c r="C18" i="385"/>
  <c r="K17" i="385"/>
  <c r="J17" i="385"/>
  <c r="I17" i="385"/>
  <c r="G17" i="385"/>
  <c r="F17" i="385"/>
  <c r="E17" i="385"/>
  <c r="D17" i="385"/>
  <c r="C17" i="385"/>
  <c r="K16" i="385"/>
  <c r="J16" i="385"/>
  <c r="I16" i="385"/>
  <c r="G16" i="385"/>
  <c r="F16" i="385"/>
  <c r="E16" i="385"/>
  <c r="D16" i="385"/>
  <c r="C16" i="385"/>
  <c r="K15" i="385"/>
  <c r="J15" i="385"/>
  <c r="I15" i="385"/>
  <c r="G15" i="385"/>
  <c r="F15" i="385"/>
  <c r="E15" i="385"/>
  <c r="D15" i="385"/>
  <c r="C15" i="385"/>
  <c r="K14" i="385"/>
  <c r="J14" i="385"/>
  <c r="I14" i="385"/>
  <c r="G14" i="385"/>
  <c r="F14" i="385"/>
  <c r="E14" i="385"/>
  <c r="D14" i="385"/>
  <c r="C14" i="385"/>
  <c r="K13" i="385"/>
  <c r="J13" i="385"/>
  <c r="I13" i="385"/>
  <c r="G13" i="385"/>
  <c r="F13" i="385"/>
  <c r="E13" i="385"/>
  <c r="D13" i="385"/>
  <c r="C13" i="385"/>
  <c r="K12" i="385"/>
  <c r="J12" i="385"/>
  <c r="I12" i="385"/>
  <c r="G12" i="385"/>
  <c r="F12" i="385"/>
  <c r="E12" i="385"/>
  <c r="D12" i="385"/>
  <c r="C12" i="385"/>
  <c r="K11" i="385"/>
  <c r="J11" i="385"/>
  <c r="I11" i="385"/>
  <c r="G11" i="385"/>
  <c r="F11" i="385"/>
  <c r="E11" i="385"/>
  <c r="D11" i="385"/>
  <c r="C11" i="385"/>
  <c r="L67" i="383"/>
  <c r="K67" i="383"/>
  <c r="K67" i="382" s="1"/>
  <c r="J67" i="383"/>
  <c r="J62" i="383" s="1"/>
  <c r="J47" i="383" s="1"/>
  <c r="I67" i="383"/>
  <c r="I67" i="382" s="1"/>
  <c r="G67" i="383"/>
  <c r="G62" i="383" s="1"/>
  <c r="G47" i="383" s="1"/>
  <c r="F67" i="383"/>
  <c r="E67" i="383"/>
  <c r="D67" i="383"/>
  <c r="C67" i="383"/>
  <c r="C62" i="383" s="1"/>
  <c r="C47" i="383" s="1"/>
  <c r="L59" i="383"/>
  <c r="L53" i="383" s="1"/>
  <c r="K59" i="383"/>
  <c r="J59" i="383"/>
  <c r="J59" i="382" s="1"/>
  <c r="I59" i="383"/>
  <c r="I59" i="382" s="1"/>
  <c r="G59" i="383"/>
  <c r="F59" i="383"/>
  <c r="F53" i="383" s="1"/>
  <c r="E59" i="383"/>
  <c r="D59" i="383"/>
  <c r="C53" i="383"/>
  <c r="J53" i="383"/>
  <c r="I53" i="383"/>
  <c r="L32" i="383"/>
  <c r="K32" i="383"/>
  <c r="J32" i="383"/>
  <c r="I32" i="383"/>
  <c r="G32" i="383"/>
  <c r="F32" i="383"/>
  <c r="E32" i="383"/>
  <c r="H32" i="383" s="1"/>
  <c r="D32" i="383"/>
  <c r="C32" i="383"/>
  <c r="L28" i="383"/>
  <c r="K28" i="383"/>
  <c r="J28" i="383"/>
  <c r="I28" i="383"/>
  <c r="G28" i="383"/>
  <c r="F28" i="383"/>
  <c r="E28" i="383"/>
  <c r="H28" i="383" s="1"/>
  <c r="D28" i="383"/>
  <c r="C28" i="383"/>
  <c r="L22" i="383"/>
  <c r="K22" i="383"/>
  <c r="J22" i="383"/>
  <c r="I22" i="383"/>
  <c r="G22" i="383"/>
  <c r="F22" i="383"/>
  <c r="E22" i="383"/>
  <c r="D22" i="383"/>
  <c r="C22" i="383"/>
  <c r="L10" i="383"/>
  <c r="K10" i="383"/>
  <c r="J10" i="383"/>
  <c r="I10" i="383"/>
  <c r="G10" i="383"/>
  <c r="F10" i="383"/>
  <c r="E10" i="383"/>
  <c r="D10" i="383"/>
  <c r="C10" i="383"/>
  <c r="K73" i="382"/>
  <c r="J73" i="382"/>
  <c r="I73" i="382"/>
  <c r="H73" i="382"/>
  <c r="G73" i="382"/>
  <c r="F73" i="382"/>
  <c r="E73" i="382"/>
  <c r="D73" i="382"/>
  <c r="C73" i="382"/>
  <c r="K72" i="382"/>
  <c r="J72" i="382"/>
  <c r="I72" i="382"/>
  <c r="G72" i="382"/>
  <c r="F72" i="382"/>
  <c r="E72" i="382"/>
  <c r="H72" i="382" s="1"/>
  <c r="D72" i="382"/>
  <c r="C72" i="382"/>
  <c r="K69" i="382"/>
  <c r="J69" i="382"/>
  <c r="I69" i="382"/>
  <c r="G69" i="382"/>
  <c r="F69" i="382"/>
  <c r="E69" i="382"/>
  <c r="H69" i="382" s="1"/>
  <c r="D69" i="382"/>
  <c r="C69" i="382"/>
  <c r="K68" i="382"/>
  <c r="J68" i="382"/>
  <c r="I68" i="382"/>
  <c r="G68" i="382"/>
  <c r="F68" i="382"/>
  <c r="E68" i="382"/>
  <c r="H68" i="382" s="1"/>
  <c r="D68" i="382"/>
  <c r="C68" i="382"/>
  <c r="K66" i="382"/>
  <c r="J66" i="382"/>
  <c r="I66" i="382"/>
  <c r="G66" i="382"/>
  <c r="F66" i="382"/>
  <c r="E66" i="382"/>
  <c r="H66" i="382" s="1"/>
  <c r="D66" i="382"/>
  <c r="C66" i="382"/>
  <c r="K64" i="382"/>
  <c r="J64" i="382"/>
  <c r="I64" i="382"/>
  <c r="G64" i="382"/>
  <c r="F64" i="382"/>
  <c r="E64" i="382"/>
  <c r="H64" i="382" s="1"/>
  <c r="D64" i="382"/>
  <c r="C64" i="382"/>
  <c r="K61" i="382"/>
  <c r="J61" i="382"/>
  <c r="I61" i="382"/>
  <c r="G61" i="382"/>
  <c r="F61" i="382"/>
  <c r="E61" i="382"/>
  <c r="H61" i="382" s="1"/>
  <c r="D61" i="382"/>
  <c r="C61" i="382"/>
  <c r="K60" i="382"/>
  <c r="J60" i="382"/>
  <c r="I60" i="382"/>
  <c r="G60" i="382"/>
  <c r="F60" i="382"/>
  <c r="E60" i="382"/>
  <c r="H60" i="382" s="1"/>
  <c r="D60" i="382"/>
  <c r="C60" i="382"/>
  <c r="K58" i="382"/>
  <c r="J58" i="382"/>
  <c r="I58" i="382"/>
  <c r="G58" i="382"/>
  <c r="F58" i="382"/>
  <c r="E58" i="382"/>
  <c r="H58" i="382" s="1"/>
  <c r="D58" i="382"/>
  <c r="C58" i="382"/>
  <c r="K57" i="382"/>
  <c r="J57" i="382"/>
  <c r="I57" i="382"/>
  <c r="G57" i="382"/>
  <c r="F57" i="382"/>
  <c r="E57" i="382"/>
  <c r="H57" i="382" s="1"/>
  <c r="D57" i="382"/>
  <c r="C57" i="382"/>
  <c r="K56" i="382"/>
  <c r="J56" i="382"/>
  <c r="I56" i="382"/>
  <c r="G56" i="382"/>
  <c r="F56" i="382"/>
  <c r="E56" i="382"/>
  <c r="H56" i="382" s="1"/>
  <c r="D56" i="382"/>
  <c r="C56" i="382"/>
  <c r="K55" i="382"/>
  <c r="J55" i="382"/>
  <c r="I55" i="382"/>
  <c r="G55" i="382"/>
  <c r="F55" i="382"/>
  <c r="E55" i="382"/>
  <c r="H55" i="382" s="1"/>
  <c r="D55" i="382"/>
  <c r="C55" i="382"/>
  <c r="K54" i="382"/>
  <c r="J54" i="382"/>
  <c r="I54" i="382"/>
  <c r="G54" i="382"/>
  <c r="F54" i="382"/>
  <c r="E54" i="382"/>
  <c r="H54" i="382" s="1"/>
  <c r="D54" i="382"/>
  <c r="C54" i="382"/>
  <c r="K45" i="382"/>
  <c r="J45" i="382"/>
  <c r="I45" i="382"/>
  <c r="G45" i="382"/>
  <c r="F45" i="382"/>
  <c r="E45" i="382"/>
  <c r="H45" i="382" s="1"/>
  <c r="D45" i="382"/>
  <c r="C45" i="382"/>
  <c r="K44" i="382"/>
  <c r="J44" i="382"/>
  <c r="I44" i="382"/>
  <c r="G44" i="382"/>
  <c r="F44" i="382"/>
  <c r="E44" i="382"/>
  <c r="H44" i="382" s="1"/>
  <c r="D44" i="382"/>
  <c r="C44" i="382"/>
  <c r="K41" i="382"/>
  <c r="J41" i="382"/>
  <c r="I41" i="382"/>
  <c r="G41" i="382"/>
  <c r="F41" i="382"/>
  <c r="E41" i="382"/>
  <c r="H41" i="382" s="1"/>
  <c r="D41" i="382"/>
  <c r="C41" i="382"/>
  <c r="K40" i="382"/>
  <c r="J40" i="382"/>
  <c r="I40" i="382"/>
  <c r="G40" i="382"/>
  <c r="F40" i="382"/>
  <c r="E40" i="382"/>
  <c r="H40" i="382" s="1"/>
  <c r="D40" i="382"/>
  <c r="C40" i="382"/>
  <c r="K39" i="382"/>
  <c r="J39" i="382"/>
  <c r="I39" i="382"/>
  <c r="G39" i="382"/>
  <c r="F39" i="382"/>
  <c r="E39" i="382"/>
  <c r="H39" i="382" s="1"/>
  <c r="D39" i="382"/>
  <c r="C39" i="382"/>
  <c r="K38" i="382"/>
  <c r="J38" i="382"/>
  <c r="I38" i="382"/>
  <c r="G38" i="382"/>
  <c r="F38" i="382"/>
  <c r="E38" i="382"/>
  <c r="H38" i="382" s="1"/>
  <c r="D38" i="382"/>
  <c r="C38" i="382"/>
  <c r="K37" i="382"/>
  <c r="J37" i="382"/>
  <c r="I37" i="382"/>
  <c r="G37" i="382"/>
  <c r="F37" i="382"/>
  <c r="E37" i="382"/>
  <c r="H37" i="382" s="1"/>
  <c r="D37" i="382"/>
  <c r="C37" i="382"/>
  <c r="K36" i="382"/>
  <c r="J36" i="382"/>
  <c r="I36" i="382"/>
  <c r="G36" i="382"/>
  <c r="F36" i="382"/>
  <c r="E36" i="382"/>
  <c r="H36" i="382" s="1"/>
  <c r="D36" i="382"/>
  <c r="C36" i="382"/>
  <c r="K35" i="382"/>
  <c r="J35" i="382"/>
  <c r="I35" i="382"/>
  <c r="G35" i="382"/>
  <c r="F35" i="382"/>
  <c r="E35" i="382"/>
  <c r="H35" i="382" s="1"/>
  <c r="D35" i="382"/>
  <c r="C35" i="382"/>
  <c r="K34" i="382"/>
  <c r="J34" i="382"/>
  <c r="I34" i="382"/>
  <c r="G34" i="382"/>
  <c r="F34" i="382"/>
  <c r="E34" i="382"/>
  <c r="H34" i="382" s="1"/>
  <c r="D34" i="382"/>
  <c r="C34" i="382"/>
  <c r="K33" i="382"/>
  <c r="J33" i="382"/>
  <c r="I33" i="382"/>
  <c r="G33" i="382"/>
  <c r="F33" i="382"/>
  <c r="E33" i="382"/>
  <c r="H33" i="382" s="1"/>
  <c r="D33" i="382"/>
  <c r="C33" i="382"/>
  <c r="K31" i="382"/>
  <c r="J31" i="382"/>
  <c r="I31" i="382"/>
  <c r="G31" i="382"/>
  <c r="F31" i="382"/>
  <c r="E31" i="382"/>
  <c r="H31" i="382" s="1"/>
  <c r="D31" i="382"/>
  <c r="C31" i="382"/>
  <c r="K30" i="382"/>
  <c r="J30" i="382"/>
  <c r="I30" i="382"/>
  <c r="G30" i="382"/>
  <c r="F30" i="382"/>
  <c r="E30" i="382"/>
  <c r="H30" i="382" s="1"/>
  <c r="D30" i="382"/>
  <c r="C30" i="382"/>
  <c r="K29" i="382"/>
  <c r="J29" i="382"/>
  <c r="I29" i="382"/>
  <c r="G29" i="382"/>
  <c r="F29" i="382"/>
  <c r="E29" i="382"/>
  <c r="H29" i="382" s="1"/>
  <c r="D29" i="382"/>
  <c r="C29" i="382"/>
  <c r="K27" i="382"/>
  <c r="J27" i="382"/>
  <c r="I27" i="382"/>
  <c r="G27" i="382"/>
  <c r="F27" i="382"/>
  <c r="E27" i="382"/>
  <c r="H27" i="382" s="1"/>
  <c r="D27" i="382"/>
  <c r="C27" i="382"/>
  <c r="K26" i="382"/>
  <c r="J26" i="382"/>
  <c r="I26" i="382"/>
  <c r="G26" i="382"/>
  <c r="F26" i="382"/>
  <c r="E26" i="382"/>
  <c r="H26" i="382" s="1"/>
  <c r="D26" i="382"/>
  <c r="C26" i="382"/>
  <c r="K25" i="382"/>
  <c r="J25" i="382"/>
  <c r="I25" i="382"/>
  <c r="G25" i="382"/>
  <c r="F25" i="382"/>
  <c r="E25" i="382"/>
  <c r="H25" i="382" s="1"/>
  <c r="D25" i="382"/>
  <c r="C25" i="382"/>
  <c r="K24" i="382"/>
  <c r="J24" i="382"/>
  <c r="I24" i="382"/>
  <c r="G24" i="382"/>
  <c r="F24" i="382"/>
  <c r="E24" i="382"/>
  <c r="H24" i="382" s="1"/>
  <c r="D24" i="382"/>
  <c r="C24" i="382"/>
  <c r="K23" i="382"/>
  <c r="J23" i="382"/>
  <c r="I23" i="382"/>
  <c r="G23" i="382"/>
  <c r="F23" i="382"/>
  <c r="E23" i="382"/>
  <c r="H23" i="382" s="1"/>
  <c r="D23" i="382"/>
  <c r="C23" i="382"/>
  <c r="K21" i="382"/>
  <c r="J21" i="382"/>
  <c r="I21" i="382"/>
  <c r="G21" i="382"/>
  <c r="F21" i="382"/>
  <c r="E21" i="382"/>
  <c r="H21" i="382" s="1"/>
  <c r="D21" i="382"/>
  <c r="C21" i="382"/>
  <c r="K20" i="382"/>
  <c r="J20" i="382"/>
  <c r="I20" i="382"/>
  <c r="G20" i="382"/>
  <c r="F20" i="382"/>
  <c r="E20" i="382"/>
  <c r="H20" i="382" s="1"/>
  <c r="D20" i="382"/>
  <c r="C20" i="382"/>
  <c r="K19" i="382"/>
  <c r="J19" i="382"/>
  <c r="I19" i="382"/>
  <c r="G19" i="382"/>
  <c r="F19" i="382"/>
  <c r="E19" i="382"/>
  <c r="H19" i="382" s="1"/>
  <c r="D19" i="382"/>
  <c r="C19" i="382"/>
  <c r="K18" i="382"/>
  <c r="J18" i="382"/>
  <c r="I18" i="382"/>
  <c r="G18" i="382"/>
  <c r="F18" i="382"/>
  <c r="E18" i="382"/>
  <c r="H18" i="382" s="1"/>
  <c r="D18" i="382"/>
  <c r="C18" i="382"/>
  <c r="K17" i="382"/>
  <c r="J17" i="382"/>
  <c r="I17" i="382"/>
  <c r="G17" i="382"/>
  <c r="F17" i="382"/>
  <c r="E17" i="382"/>
  <c r="H17" i="382" s="1"/>
  <c r="D17" i="382"/>
  <c r="C17" i="382"/>
  <c r="K16" i="382"/>
  <c r="J16" i="382"/>
  <c r="I16" i="382"/>
  <c r="G16" i="382"/>
  <c r="F16" i="382"/>
  <c r="E16" i="382"/>
  <c r="H16" i="382" s="1"/>
  <c r="D16" i="382"/>
  <c r="C16" i="382"/>
  <c r="K15" i="382"/>
  <c r="J15" i="382"/>
  <c r="I15" i="382"/>
  <c r="G15" i="382"/>
  <c r="F15" i="382"/>
  <c r="E15" i="382"/>
  <c r="H15" i="382" s="1"/>
  <c r="D15" i="382"/>
  <c r="C15" i="382"/>
  <c r="K14" i="382"/>
  <c r="J14" i="382"/>
  <c r="I14" i="382"/>
  <c r="G14" i="382"/>
  <c r="F14" i="382"/>
  <c r="E14" i="382"/>
  <c r="H14" i="382" s="1"/>
  <c r="D14" i="382"/>
  <c r="C14" i="382"/>
  <c r="K13" i="382"/>
  <c r="J13" i="382"/>
  <c r="I13" i="382"/>
  <c r="G13" i="382"/>
  <c r="F13" i="382"/>
  <c r="E13" i="382"/>
  <c r="H13" i="382" s="1"/>
  <c r="D13" i="382"/>
  <c r="C13" i="382"/>
  <c r="K12" i="382"/>
  <c r="J12" i="382"/>
  <c r="I12" i="382"/>
  <c r="G12" i="382"/>
  <c r="F12" i="382"/>
  <c r="E12" i="382"/>
  <c r="H12" i="382" s="1"/>
  <c r="D12" i="382"/>
  <c r="C12" i="382"/>
  <c r="K11" i="382"/>
  <c r="J11" i="382"/>
  <c r="I11" i="382"/>
  <c r="G11" i="382"/>
  <c r="F11" i="382"/>
  <c r="E11" i="382"/>
  <c r="H11" i="382" s="1"/>
  <c r="D11" i="382"/>
  <c r="C11" i="382"/>
  <c r="H73" i="381"/>
  <c r="L62" i="380"/>
  <c r="L47" i="380" s="1"/>
  <c r="K62" i="380"/>
  <c r="J62" i="380"/>
  <c r="J47" i="380" s="1"/>
  <c r="I62" i="380"/>
  <c r="I47" i="380" s="1"/>
  <c r="G62" i="380"/>
  <c r="F62" i="380"/>
  <c r="F47" i="380" s="1"/>
  <c r="E62" i="380"/>
  <c r="D62" i="380"/>
  <c r="C62" i="380"/>
  <c r="C47" i="380" s="1"/>
  <c r="L53" i="380"/>
  <c r="K53" i="380"/>
  <c r="J53" i="380"/>
  <c r="I53" i="380"/>
  <c r="G53" i="380"/>
  <c r="F53" i="380"/>
  <c r="E53" i="380"/>
  <c r="D53" i="380"/>
  <c r="C53" i="380"/>
  <c r="H50" i="380"/>
  <c r="H49" i="380"/>
  <c r="L32" i="380"/>
  <c r="K32" i="380"/>
  <c r="J32" i="380"/>
  <c r="I32" i="380"/>
  <c r="G32" i="380"/>
  <c r="F32" i="380"/>
  <c r="E32" i="380"/>
  <c r="D32" i="380"/>
  <c r="C32" i="380"/>
  <c r="L28" i="380"/>
  <c r="K28" i="380"/>
  <c r="J28" i="380"/>
  <c r="I28" i="380"/>
  <c r="G28" i="380"/>
  <c r="F28" i="380"/>
  <c r="E28" i="380"/>
  <c r="D28" i="380"/>
  <c r="C28" i="380"/>
  <c r="L22" i="380"/>
  <c r="K22" i="380"/>
  <c r="J22" i="380"/>
  <c r="I22" i="380"/>
  <c r="G22" i="380"/>
  <c r="F22" i="380"/>
  <c r="E22" i="380"/>
  <c r="H22" i="380" s="1"/>
  <c r="D22" i="380"/>
  <c r="C22" i="380"/>
  <c r="L10" i="380"/>
  <c r="K10" i="380"/>
  <c r="J10" i="380"/>
  <c r="I10" i="380"/>
  <c r="G10" i="380"/>
  <c r="F10" i="380"/>
  <c r="E10" i="380"/>
  <c r="H10" i="380" s="1"/>
  <c r="D10" i="380"/>
  <c r="C10" i="380"/>
  <c r="K73" i="379"/>
  <c r="J73" i="379"/>
  <c r="I73" i="379"/>
  <c r="H73" i="379"/>
  <c r="G73" i="379"/>
  <c r="F73" i="379"/>
  <c r="E73" i="379"/>
  <c r="D73" i="379"/>
  <c r="C73" i="379"/>
  <c r="K72" i="379"/>
  <c r="J72" i="379"/>
  <c r="I72" i="379"/>
  <c r="G72" i="379"/>
  <c r="F72" i="379"/>
  <c r="E72" i="379"/>
  <c r="D72" i="379"/>
  <c r="C72" i="379"/>
  <c r="K69" i="379"/>
  <c r="J69" i="379"/>
  <c r="I69" i="379"/>
  <c r="G69" i="379"/>
  <c r="F69" i="379"/>
  <c r="E69" i="379"/>
  <c r="D69" i="379"/>
  <c r="D68" i="373" s="1"/>
  <c r="C69" i="379"/>
  <c r="K68" i="379"/>
  <c r="J68" i="379"/>
  <c r="I68" i="379"/>
  <c r="G68" i="379"/>
  <c r="F68" i="379"/>
  <c r="E68" i="379"/>
  <c r="D68" i="379"/>
  <c r="D67" i="373" s="1"/>
  <c r="C68" i="379"/>
  <c r="K67" i="379"/>
  <c r="J67" i="379"/>
  <c r="I67" i="379"/>
  <c r="G67" i="379"/>
  <c r="F67" i="379"/>
  <c r="E67" i="379"/>
  <c r="D67" i="379"/>
  <c r="C67" i="379"/>
  <c r="K66" i="379"/>
  <c r="J66" i="379"/>
  <c r="I66" i="379"/>
  <c r="G66" i="379"/>
  <c r="F66" i="379"/>
  <c r="E66" i="379"/>
  <c r="D66" i="379"/>
  <c r="D65" i="373" s="1"/>
  <c r="C66" i="379"/>
  <c r="K64" i="379"/>
  <c r="J64" i="379"/>
  <c r="I64" i="379"/>
  <c r="G64" i="379"/>
  <c r="F64" i="379"/>
  <c r="E64" i="379"/>
  <c r="D64" i="379"/>
  <c r="D63" i="373" s="1"/>
  <c r="C64" i="379"/>
  <c r="C63" i="373" s="1"/>
  <c r="K61" i="379"/>
  <c r="J61" i="379"/>
  <c r="I61" i="379"/>
  <c r="G61" i="379"/>
  <c r="F61" i="379"/>
  <c r="E61" i="379"/>
  <c r="D61" i="379"/>
  <c r="C61" i="379"/>
  <c r="K60" i="379"/>
  <c r="J60" i="379"/>
  <c r="I60" i="379"/>
  <c r="G60" i="379"/>
  <c r="F60" i="379"/>
  <c r="E60" i="379"/>
  <c r="D60" i="379"/>
  <c r="C60" i="379"/>
  <c r="K58" i="379"/>
  <c r="J58" i="379"/>
  <c r="I58" i="379"/>
  <c r="G58" i="379"/>
  <c r="F58" i="379"/>
  <c r="E58" i="379"/>
  <c r="D58" i="379"/>
  <c r="C58" i="379"/>
  <c r="K57" i="379"/>
  <c r="J57" i="379"/>
  <c r="I57" i="379"/>
  <c r="G57" i="379"/>
  <c r="F57" i="379"/>
  <c r="E57" i="379"/>
  <c r="D57" i="379"/>
  <c r="C57" i="379"/>
  <c r="K56" i="379"/>
  <c r="J56" i="379"/>
  <c r="I56" i="379"/>
  <c r="G56" i="379"/>
  <c r="F56" i="379"/>
  <c r="E56" i="379"/>
  <c r="D56" i="379"/>
  <c r="C56" i="379"/>
  <c r="K55" i="379"/>
  <c r="J55" i="379"/>
  <c r="I55" i="379"/>
  <c r="G55" i="379"/>
  <c r="F55" i="379"/>
  <c r="E55" i="379"/>
  <c r="D55" i="379"/>
  <c r="C55" i="379"/>
  <c r="K54" i="379"/>
  <c r="J54" i="379"/>
  <c r="I54" i="379"/>
  <c r="G54" i="379"/>
  <c r="F54" i="379"/>
  <c r="E54" i="379"/>
  <c r="D54" i="379"/>
  <c r="C54" i="379"/>
  <c r="K45" i="379"/>
  <c r="J45" i="379"/>
  <c r="I45" i="379"/>
  <c r="G45" i="379"/>
  <c r="F45" i="379"/>
  <c r="E45" i="379"/>
  <c r="D45" i="379"/>
  <c r="C45" i="379"/>
  <c r="K44" i="379"/>
  <c r="J44" i="379"/>
  <c r="I44" i="379"/>
  <c r="G44" i="379"/>
  <c r="F44" i="379"/>
  <c r="E44" i="379"/>
  <c r="D44" i="379"/>
  <c r="C44" i="379"/>
  <c r="K41" i="379"/>
  <c r="J41" i="379"/>
  <c r="I41" i="379"/>
  <c r="G41" i="379"/>
  <c r="F41" i="379"/>
  <c r="E41" i="379"/>
  <c r="D41" i="379"/>
  <c r="C41" i="379"/>
  <c r="K40" i="379"/>
  <c r="J40" i="379"/>
  <c r="I40" i="379"/>
  <c r="G40" i="379"/>
  <c r="F40" i="379"/>
  <c r="E40" i="379"/>
  <c r="D40" i="379"/>
  <c r="C40" i="379"/>
  <c r="K39" i="379"/>
  <c r="J39" i="379"/>
  <c r="I39" i="379"/>
  <c r="G39" i="379"/>
  <c r="F39" i="379"/>
  <c r="E39" i="379"/>
  <c r="D39" i="379"/>
  <c r="C39" i="379"/>
  <c r="K38" i="379"/>
  <c r="J38" i="379"/>
  <c r="I38" i="379"/>
  <c r="G38" i="379"/>
  <c r="F38" i="379"/>
  <c r="E38" i="379"/>
  <c r="D38" i="379"/>
  <c r="C38" i="379"/>
  <c r="K37" i="379"/>
  <c r="J37" i="379"/>
  <c r="I37" i="379"/>
  <c r="G37" i="379"/>
  <c r="F37" i="379"/>
  <c r="E37" i="379"/>
  <c r="D37" i="379"/>
  <c r="C37" i="379"/>
  <c r="K36" i="379"/>
  <c r="J36" i="379"/>
  <c r="I36" i="379"/>
  <c r="G36" i="379"/>
  <c r="F36" i="379"/>
  <c r="E36" i="379"/>
  <c r="D36" i="379"/>
  <c r="C36" i="379"/>
  <c r="K35" i="379"/>
  <c r="J35" i="379"/>
  <c r="I35" i="379"/>
  <c r="G35" i="379"/>
  <c r="F35" i="379"/>
  <c r="E35" i="379"/>
  <c r="D35" i="379"/>
  <c r="C35" i="379"/>
  <c r="K34" i="379"/>
  <c r="J34" i="379"/>
  <c r="I34" i="379"/>
  <c r="G34" i="379"/>
  <c r="F34" i="379"/>
  <c r="E34" i="379"/>
  <c r="D34" i="379"/>
  <c r="C34" i="379"/>
  <c r="K33" i="379"/>
  <c r="J33" i="379"/>
  <c r="I33" i="379"/>
  <c r="G33" i="379"/>
  <c r="F33" i="379"/>
  <c r="E33" i="379"/>
  <c r="D33" i="379"/>
  <c r="C33" i="379"/>
  <c r="K31" i="379"/>
  <c r="J31" i="379"/>
  <c r="I31" i="379"/>
  <c r="G31" i="379"/>
  <c r="F31" i="379"/>
  <c r="E31" i="379"/>
  <c r="D31" i="379"/>
  <c r="C31" i="379"/>
  <c r="K30" i="379"/>
  <c r="J30" i="379"/>
  <c r="I30" i="379"/>
  <c r="G30" i="379"/>
  <c r="F30" i="379"/>
  <c r="E30" i="379"/>
  <c r="D30" i="379"/>
  <c r="C30" i="379"/>
  <c r="K29" i="379"/>
  <c r="J29" i="379"/>
  <c r="I29" i="379"/>
  <c r="G29" i="379"/>
  <c r="F29" i="379"/>
  <c r="E29" i="379"/>
  <c r="D29" i="379"/>
  <c r="C29" i="379"/>
  <c r="K26" i="379"/>
  <c r="J26" i="379"/>
  <c r="I26" i="379"/>
  <c r="G26" i="379"/>
  <c r="F26" i="379"/>
  <c r="E26" i="379"/>
  <c r="D26" i="379"/>
  <c r="C26" i="379"/>
  <c r="K25" i="379"/>
  <c r="J25" i="379"/>
  <c r="I25" i="379"/>
  <c r="G25" i="379"/>
  <c r="F25" i="379"/>
  <c r="E25" i="379"/>
  <c r="D25" i="379"/>
  <c r="C25" i="379"/>
  <c r="K24" i="379"/>
  <c r="J24" i="379"/>
  <c r="I24" i="379"/>
  <c r="G24" i="379"/>
  <c r="F24" i="379"/>
  <c r="E24" i="379"/>
  <c r="D24" i="379"/>
  <c r="C24" i="379"/>
  <c r="K23" i="379"/>
  <c r="J23" i="379"/>
  <c r="I23" i="379"/>
  <c r="G23" i="379"/>
  <c r="F23" i="379"/>
  <c r="E23" i="379"/>
  <c r="D23" i="379"/>
  <c r="C23" i="379"/>
  <c r="K21" i="379"/>
  <c r="J21" i="379"/>
  <c r="I21" i="379"/>
  <c r="G21" i="379"/>
  <c r="F21" i="379"/>
  <c r="E21" i="379"/>
  <c r="D21" i="379"/>
  <c r="C21" i="379"/>
  <c r="K20" i="379"/>
  <c r="J20" i="379"/>
  <c r="I20" i="379"/>
  <c r="G20" i="379"/>
  <c r="F20" i="379"/>
  <c r="E20" i="379"/>
  <c r="D20" i="379"/>
  <c r="C20" i="379"/>
  <c r="K19" i="379"/>
  <c r="J19" i="379"/>
  <c r="I19" i="379"/>
  <c r="G19" i="379"/>
  <c r="F19" i="379"/>
  <c r="E19" i="379"/>
  <c r="D19" i="379"/>
  <c r="C19" i="379"/>
  <c r="K18" i="379"/>
  <c r="J18" i="379"/>
  <c r="I18" i="379"/>
  <c r="G18" i="379"/>
  <c r="F18" i="379"/>
  <c r="E18" i="379"/>
  <c r="D18" i="379"/>
  <c r="C18" i="379"/>
  <c r="K17" i="379"/>
  <c r="J17" i="379"/>
  <c r="I17" i="379"/>
  <c r="G17" i="379"/>
  <c r="F17" i="379"/>
  <c r="E17" i="379"/>
  <c r="D17" i="379"/>
  <c r="C17" i="379"/>
  <c r="K16" i="379"/>
  <c r="J16" i="379"/>
  <c r="I16" i="379"/>
  <c r="G16" i="379"/>
  <c r="F16" i="379"/>
  <c r="E16" i="379"/>
  <c r="D16" i="379"/>
  <c r="C16" i="379"/>
  <c r="K15" i="379"/>
  <c r="J15" i="379"/>
  <c r="I15" i="379"/>
  <c r="G15" i="379"/>
  <c r="F15" i="379"/>
  <c r="E15" i="379"/>
  <c r="D15" i="379"/>
  <c r="C15" i="379"/>
  <c r="K14" i="379"/>
  <c r="J14" i="379"/>
  <c r="I14" i="379"/>
  <c r="G14" i="379"/>
  <c r="F14" i="379"/>
  <c r="E14" i="379"/>
  <c r="D14" i="379"/>
  <c r="C14" i="379"/>
  <c r="K13" i="379"/>
  <c r="J13" i="379"/>
  <c r="I13" i="379"/>
  <c r="G13" i="379"/>
  <c r="F13" i="379"/>
  <c r="E13" i="379"/>
  <c r="D13" i="379"/>
  <c r="C13" i="379"/>
  <c r="K12" i="379"/>
  <c r="J12" i="379"/>
  <c r="I12" i="379"/>
  <c r="G12" i="379"/>
  <c r="F12" i="379"/>
  <c r="E12" i="379"/>
  <c r="D12" i="379"/>
  <c r="C12" i="379"/>
  <c r="K11" i="379"/>
  <c r="J11" i="379"/>
  <c r="I11" i="379"/>
  <c r="G11" i="379"/>
  <c r="F11" i="379"/>
  <c r="E11" i="379"/>
  <c r="D11" i="379"/>
  <c r="C11" i="379"/>
  <c r="L73" i="378"/>
  <c r="L72" i="375" s="1"/>
  <c r="L58" i="369" s="1"/>
  <c r="K73" i="378"/>
  <c r="K72" i="375" s="1"/>
  <c r="K58" i="369" s="1"/>
  <c r="J73" i="378"/>
  <c r="J72" i="375" s="1"/>
  <c r="J58" i="369" s="1"/>
  <c r="I73" i="378"/>
  <c r="I72" i="375" s="1"/>
  <c r="I58" i="369" s="1"/>
  <c r="H73" i="378"/>
  <c r="G73" i="378"/>
  <c r="G72" i="375" s="1"/>
  <c r="G58" i="369" s="1"/>
  <c r="F73" i="378"/>
  <c r="F72" i="375" s="1"/>
  <c r="F58" i="369" s="1"/>
  <c r="E73" i="378"/>
  <c r="D73" i="378"/>
  <c r="D72" i="375" s="1"/>
  <c r="C73" i="378"/>
  <c r="C72" i="375" s="1"/>
  <c r="C58" i="369" s="1"/>
  <c r="K72" i="378"/>
  <c r="K71" i="375" s="1"/>
  <c r="K57" i="369" s="1"/>
  <c r="J72" i="378"/>
  <c r="J71" i="375" s="1"/>
  <c r="J57" i="369" s="1"/>
  <c r="I72" i="378"/>
  <c r="I71" i="375" s="1"/>
  <c r="I57" i="369" s="1"/>
  <c r="G72" i="378"/>
  <c r="G71" i="375" s="1"/>
  <c r="G57" i="369" s="1"/>
  <c r="F72" i="378"/>
  <c r="F71" i="375" s="1"/>
  <c r="F57" i="369" s="1"/>
  <c r="E72" i="378"/>
  <c r="D72" i="378"/>
  <c r="D71" i="375" s="1"/>
  <c r="C72" i="378"/>
  <c r="C71" i="375" s="1"/>
  <c r="C57" i="369" s="1"/>
  <c r="K69" i="378"/>
  <c r="K68" i="375" s="1"/>
  <c r="K38" i="369" s="1"/>
  <c r="J69" i="378"/>
  <c r="J68" i="375" s="1"/>
  <c r="J38" i="369" s="1"/>
  <c r="I69" i="378"/>
  <c r="I68" i="375" s="1"/>
  <c r="I38" i="369" s="1"/>
  <c r="G69" i="378"/>
  <c r="G68" i="375" s="1"/>
  <c r="G38" i="369" s="1"/>
  <c r="F69" i="378"/>
  <c r="F68" i="375" s="1"/>
  <c r="F38" i="369" s="1"/>
  <c r="E69" i="378"/>
  <c r="D69" i="378"/>
  <c r="D68" i="375" s="1"/>
  <c r="C69" i="378"/>
  <c r="C68" i="375" s="1"/>
  <c r="C36" i="369" s="1"/>
  <c r="K68" i="378"/>
  <c r="K67" i="375" s="1"/>
  <c r="J68" i="378"/>
  <c r="J67" i="375" s="1"/>
  <c r="I68" i="378"/>
  <c r="I67" i="375" s="1"/>
  <c r="G68" i="378"/>
  <c r="G67" i="375" s="1"/>
  <c r="F68" i="378"/>
  <c r="F67" i="375" s="1"/>
  <c r="E68" i="378"/>
  <c r="D68" i="378"/>
  <c r="D67" i="375" s="1"/>
  <c r="C68" i="378"/>
  <c r="C67" i="375" s="1"/>
  <c r="C35" i="369" s="1"/>
  <c r="G67" i="378"/>
  <c r="F67" i="378"/>
  <c r="K66" i="378"/>
  <c r="K65" i="375" s="1"/>
  <c r="J66" i="378"/>
  <c r="J65" i="375" s="1"/>
  <c r="I66" i="378"/>
  <c r="I65" i="375" s="1"/>
  <c r="G66" i="378"/>
  <c r="G65" i="375" s="1"/>
  <c r="F66" i="378"/>
  <c r="F65" i="375" s="1"/>
  <c r="E66" i="378"/>
  <c r="D66" i="378"/>
  <c r="D65" i="375" s="1"/>
  <c r="C66" i="378"/>
  <c r="C65" i="375" s="1"/>
  <c r="C33" i="369" s="1"/>
  <c r="K64" i="378"/>
  <c r="K63" i="375" s="1"/>
  <c r="J64" i="378"/>
  <c r="J63" i="375" s="1"/>
  <c r="I64" i="378"/>
  <c r="I63" i="375" s="1"/>
  <c r="G64" i="378"/>
  <c r="G63" i="375" s="1"/>
  <c r="F64" i="378"/>
  <c r="F63" i="375" s="1"/>
  <c r="E64" i="378"/>
  <c r="D64" i="378"/>
  <c r="D63" i="375" s="1"/>
  <c r="C64" i="378"/>
  <c r="G61" i="378"/>
  <c r="G60" i="375" s="1"/>
  <c r="F61" i="378"/>
  <c r="F60" i="375" s="1"/>
  <c r="K60" i="378"/>
  <c r="K59" i="375" s="1"/>
  <c r="J60" i="378"/>
  <c r="J59" i="375" s="1"/>
  <c r="I60" i="378"/>
  <c r="I59" i="375" s="1"/>
  <c r="G60" i="378"/>
  <c r="F60" i="378"/>
  <c r="E60" i="378"/>
  <c r="E21" i="369" s="1"/>
  <c r="D60" i="378"/>
  <c r="K59" i="378"/>
  <c r="J59" i="378"/>
  <c r="I59" i="378"/>
  <c r="G59" i="378"/>
  <c r="F59" i="378"/>
  <c r="K58" i="378"/>
  <c r="J58" i="378"/>
  <c r="I58" i="378"/>
  <c r="G58" i="378"/>
  <c r="F58" i="378"/>
  <c r="E58" i="378"/>
  <c r="D58" i="378"/>
  <c r="C58" i="378"/>
  <c r="K57" i="378"/>
  <c r="J57" i="378"/>
  <c r="I57" i="378"/>
  <c r="G57" i="378"/>
  <c r="F57" i="378"/>
  <c r="E57" i="378"/>
  <c r="D57" i="378"/>
  <c r="C57" i="378"/>
  <c r="C15" i="369" s="1"/>
  <c r="K56" i="378"/>
  <c r="J56" i="378"/>
  <c r="I56" i="378"/>
  <c r="G56" i="378"/>
  <c r="F56" i="378"/>
  <c r="E56" i="378"/>
  <c r="D56" i="378"/>
  <c r="C56" i="378"/>
  <c r="C55" i="375" s="1"/>
  <c r="K55" i="378"/>
  <c r="J55" i="378"/>
  <c r="I55" i="378"/>
  <c r="G55" i="378"/>
  <c r="F55" i="378"/>
  <c r="E55" i="378"/>
  <c r="D55" i="378"/>
  <c r="C55" i="378"/>
  <c r="K54" i="378"/>
  <c r="J54" i="378"/>
  <c r="I54" i="378"/>
  <c r="G54" i="378"/>
  <c r="F54" i="378"/>
  <c r="E54" i="378"/>
  <c r="D54" i="378"/>
  <c r="C54" i="378"/>
  <c r="K45" i="378"/>
  <c r="K45" i="375" s="1"/>
  <c r="K78" i="368" s="1"/>
  <c r="J45" i="378"/>
  <c r="J45" i="375" s="1"/>
  <c r="J78" i="368" s="1"/>
  <c r="I45" i="378"/>
  <c r="I45" i="375" s="1"/>
  <c r="I78" i="368" s="1"/>
  <c r="G45" i="378"/>
  <c r="G45" i="375" s="1"/>
  <c r="G78" i="368" s="1"/>
  <c r="F45" i="378"/>
  <c r="F45" i="375" s="1"/>
  <c r="F78" i="368" s="1"/>
  <c r="E45" i="378"/>
  <c r="D45" i="378"/>
  <c r="D45" i="375" s="1"/>
  <c r="C45" i="378"/>
  <c r="C45" i="375" s="1"/>
  <c r="C78" i="368" s="1"/>
  <c r="K44" i="378"/>
  <c r="K44" i="375" s="1"/>
  <c r="K77" i="368" s="1"/>
  <c r="J44" i="378"/>
  <c r="J44" i="375" s="1"/>
  <c r="J77" i="368" s="1"/>
  <c r="I44" i="378"/>
  <c r="I44" i="375" s="1"/>
  <c r="I77" i="368" s="1"/>
  <c r="G44" i="378"/>
  <c r="G44" i="375" s="1"/>
  <c r="G77" i="368" s="1"/>
  <c r="F44" i="378"/>
  <c r="F44" i="375" s="1"/>
  <c r="F77" i="368" s="1"/>
  <c r="E44" i="378"/>
  <c r="D44" i="378"/>
  <c r="D44" i="375" s="1"/>
  <c r="C44" i="378"/>
  <c r="C44" i="375" s="1"/>
  <c r="C77" i="368" s="1"/>
  <c r="K41" i="378"/>
  <c r="K41" i="375" s="1"/>
  <c r="J41" i="378"/>
  <c r="J41" i="375" s="1"/>
  <c r="I41" i="378"/>
  <c r="I41" i="375" s="1"/>
  <c r="G41" i="378"/>
  <c r="G41" i="375" s="1"/>
  <c r="F41" i="378"/>
  <c r="F41" i="375" s="1"/>
  <c r="E41" i="378"/>
  <c r="D41" i="378"/>
  <c r="D41" i="375" s="1"/>
  <c r="C41" i="378"/>
  <c r="C41" i="375" s="1"/>
  <c r="K40" i="378"/>
  <c r="J40" i="378"/>
  <c r="I40" i="378"/>
  <c r="G40" i="378"/>
  <c r="F40" i="378"/>
  <c r="E40" i="378"/>
  <c r="H40" i="378" s="1"/>
  <c r="D40" i="378"/>
  <c r="C40" i="378"/>
  <c r="K39" i="378"/>
  <c r="K39" i="375" s="1"/>
  <c r="J39" i="378"/>
  <c r="J39" i="375" s="1"/>
  <c r="I39" i="378"/>
  <c r="I39" i="375" s="1"/>
  <c r="G39" i="378"/>
  <c r="G39" i="375" s="1"/>
  <c r="F39" i="378"/>
  <c r="F39" i="375" s="1"/>
  <c r="E39" i="378"/>
  <c r="D39" i="378"/>
  <c r="D39" i="375" s="1"/>
  <c r="C39" i="378"/>
  <c r="C39" i="375" s="1"/>
  <c r="K37" i="378"/>
  <c r="K37" i="375" s="1"/>
  <c r="K62" i="368" s="1"/>
  <c r="J37" i="378"/>
  <c r="J37" i="375" s="1"/>
  <c r="J62" i="368" s="1"/>
  <c r="I37" i="378"/>
  <c r="I37" i="375" s="1"/>
  <c r="I62" i="368" s="1"/>
  <c r="G37" i="378"/>
  <c r="G37" i="375" s="1"/>
  <c r="G62" i="368" s="1"/>
  <c r="F37" i="378"/>
  <c r="F37" i="375" s="1"/>
  <c r="F62" i="368" s="1"/>
  <c r="E37" i="378"/>
  <c r="D37" i="378"/>
  <c r="D37" i="375" s="1"/>
  <c r="C37" i="378"/>
  <c r="C37" i="375" s="1"/>
  <c r="C62" i="368" s="1"/>
  <c r="K36" i="378"/>
  <c r="K36" i="375" s="1"/>
  <c r="K61" i="368" s="1"/>
  <c r="K59" i="368" s="1"/>
  <c r="J36" i="378"/>
  <c r="J36" i="375" s="1"/>
  <c r="J61" i="368" s="1"/>
  <c r="J59" i="368" s="1"/>
  <c r="I36" i="378"/>
  <c r="I36" i="375" s="1"/>
  <c r="I61" i="368" s="1"/>
  <c r="I59" i="368" s="1"/>
  <c r="G36" i="378"/>
  <c r="G36" i="375" s="1"/>
  <c r="G61" i="368" s="1"/>
  <c r="G59" i="368" s="1"/>
  <c r="F36" i="378"/>
  <c r="F36" i="375" s="1"/>
  <c r="F61" i="368" s="1"/>
  <c r="F59" i="368" s="1"/>
  <c r="E36" i="378"/>
  <c r="D36" i="378"/>
  <c r="D36" i="375" s="1"/>
  <c r="C36" i="378"/>
  <c r="C36" i="375" s="1"/>
  <c r="C61" i="368" s="1"/>
  <c r="K35" i="378"/>
  <c r="K35" i="375" s="1"/>
  <c r="K56" i="368" s="1"/>
  <c r="J35" i="378"/>
  <c r="J35" i="375" s="1"/>
  <c r="J56" i="368" s="1"/>
  <c r="I35" i="378"/>
  <c r="I35" i="375" s="1"/>
  <c r="I56" i="368" s="1"/>
  <c r="G35" i="378"/>
  <c r="G35" i="375" s="1"/>
  <c r="G56" i="368" s="1"/>
  <c r="F35" i="378"/>
  <c r="F35" i="375" s="1"/>
  <c r="F56" i="368" s="1"/>
  <c r="E35" i="378"/>
  <c r="D35" i="378"/>
  <c r="D35" i="375" s="1"/>
  <c r="C35" i="378"/>
  <c r="K34" i="378"/>
  <c r="K34" i="375" s="1"/>
  <c r="K55" i="368" s="1"/>
  <c r="J34" i="378"/>
  <c r="J34" i="375" s="1"/>
  <c r="J55" i="368" s="1"/>
  <c r="I34" i="378"/>
  <c r="I34" i="375" s="1"/>
  <c r="I55" i="368" s="1"/>
  <c r="G34" i="378"/>
  <c r="G34" i="375" s="1"/>
  <c r="G55" i="368" s="1"/>
  <c r="F34" i="378"/>
  <c r="F34" i="375" s="1"/>
  <c r="F55" i="368" s="1"/>
  <c r="E34" i="378"/>
  <c r="D34" i="378"/>
  <c r="D34" i="375" s="1"/>
  <c r="C34" i="378"/>
  <c r="C34" i="375" s="1"/>
  <c r="C55" i="368" s="1"/>
  <c r="K33" i="378"/>
  <c r="K33" i="375" s="1"/>
  <c r="J33" i="378"/>
  <c r="J33" i="375" s="1"/>
  <c r="I33" i="378"/>
  <c r="I33" i="375" s="1"/>
  <c r="G33" i="378"/>
  <c r="G33" i="375" s="1"/>
  <c r="F33" i="378"/>
  <c r="F33" i="375" s="1"/>
  <c r="E33" i="378"/>
  <c r="D33" i="378"/>
  <c r="D33" i="375" s="1"/>
  <c r="C33" i="378"/>
  <c r="C33" i="375" s="1"/>
  <c r="K31" i="378"/>
  <c r="K31" i="375" s="1"/>
  <c r="J31" i="378"/>
  <c r="J31" i="375" s="1"/>
  <c r="I31" i="378"/>
  <c r="I31" i="375" s="1"/>
  <c r="G31" i="378"/>
  <c r="G31" i="375" s="1"/>
  <c r="F31" i="378"/>
  <c r="F31" i="375" s="1"/>
  <c r="E31" i="378"/>
  <c r="D31" i="378"/>
  <c r="D31" i="375" s="1"/>
  <c r="C31" i="378"/>
  <c r="C31" i="375" s="1"/>
  <c r="K30" i="378"/>
  <c r="J30" i="378"/>
  <c r="I30" i="378"/>
  <c r="G30" i="378"/>
  <c r="F30" i="378"/>
  <c r="E30" i="378"/>
  <c r="H30" i="378" s="1"/>
  <c r="D30" i="378"/>
  <c r="C30" i="378"/>
  <c r="K29" i="378"/>
  <c r="K29" i="375" s="1"/>
  <c r="J29" i="378"/>
  <c r="J29" i="375" s="1"/>
  <c r="I29" i="378"/>
  <c r="I29" i="375" s="1"/>
  <c r="G29" i="378"/>
  <c r="G29" i="375" s="1"/>
  <c r="F29" i="378"/>
  <c r="F29" i="375" s="1"/>
  <c r="E29" i="378"/>
  <c r="D29" i="378"/>
  <c r="D29" i="375" s="1"/>
  <c r="C29" i="378"/>
  <c r="C29" i="375" s="1"/>
  <c r="K26" i="378"/>
  <c r="K26" i="375" s="1"/>
  <c r="J26" i="378"/>
  <c r="J26" i="375" s="1"/>
  <c r="I26" i="378"/>
  <c r="I26" i="375" s="1"/>
  <c r="G26" i="378"/>
  <c r="G26" i="375" s="1"/>
  <c r="F26" i="378"/>
  <c r="F26" i="375" s="1"/>
  <c r="E26" i="378"/>
  <c r="D26" i="378"/>
  <c r="D26" i="375" s="1"/>
  <c r="C26" i="378"/>
  <c r="C26" i="375" s="1"/>
  <c r="C25" i="375" s="1"/>
  <c r="K25" i="378"/>
  <c r="J25" i="378"/>
  <c r="I25" i="378"/>
  <c r="G25" i="378"/>
  <c r="F25" i="378"/>
  <c r="E25" i="378"/>
  <c r="D25" i="378"/>
  <c r="C25" i="378"/>
  <c r="K24" i="378"/>
  <c r="K24" i="375" s="1"/>
  <c r="K21" i="368" s="1"/>
  <c r="J24" i="378"/>
  <c r="J24" i="375" s="1"/>
  <c r="J21" i="368" s="1"/>
  <c r="I24" i="378"/>
  <c r="I24" i="375" s="1"/>
  <c r="I21" i="368" s="1"/>
  <c r="G24" i="378"/>
  <c r="G24" i="375" s="1"/>
  <c r="G21" i="368" s="1"/>
  <c r="F24" i="378"/>
  <c r="F24" i="375" s="1"/>
  <c r="F21" i="368" s="1"/>
  <c r="E24" i="378"/>
  <c r="D24" i="378"/>
  <c r="D24" i="375" s="1"/>
  <c r="C24" i="378"/>
  <c r="C24" i="375" s="1"/>
  <c r="C21" i="368" s="1"/>
  <c r="K23" i="378"/>
  <c r="K23" i="375" s="1"/>
  <c r="J23" i="378"/>
  <c r="J23" i="375" s="1"/>
  <c r="I23" i="378"/>
  <c r="I23" i="375" s="1"/>
  <c r="G23" i="378"/>
  <c r="G23" i="375" s="1"/>
  <c r="F23" i="378"/>
  <c r="F23" i="375" s="1"/>
  <c r="E23" i="378"/>
  <c r="D23" i="378"/>
  <c r="D23" i="375" s="1"/>
  <c r="C23" i="378"/>
  <c r="K21" i="378"/>
  <c r="K21" i="375" s="1"/>
  <c r="K52" i="368" s="1"/>
  <c r="J21" i="378"/>
  <c r="J21" i="375" s="1"/>
  <c r="J52" i="368" s="1"/>
  <c r="I21" i="378"/>
  <c r="I21" i="375" s="1"/>
  <c r="I52" i="368" s="1"/>
  <c r="G21" i="378"/>
  <c r="G21" i="375" s="1"/>
  <c r="G52" i="368" s="1"/>
  <c r="F21" i="378"/>
  <c r="F21" i="375" s="1"/>
  <c r="F52" i="368" s="1"/>
  <c r="E21" i="378"/>
  <c r="D21" i="378"/>
  <c r="D21" i="375" s="1"/>
  <c r="C21" i="378"/>
  <c r="K20" i="378"/>
  <c r="K20" i="375" s="1"/>
  <c r="K51" i="368" s="1"/>
  <c r="J20" i="378"/>
  <c r="J20" i="375" s="1"/>
  <c r="J51" i="368" s="1"/>
  <c r="I20" i="378"/>
  <c r="I20" i="375" s="1"/>
  <c r="I51" i="368" s="1"/>
  <c r="G20" i="378"/>
  <c r="G20" i="375" s="1"/>
  <c r="G51" i="368" s="1"/>
  <c r="F20" i="378"/>
  <c r="F20" i="375" s="1"/>
  <c r="F51" i="368" s="1"/>
  <c r="E20" i="378"/>
  <c r="D20" i="378"/>
  <c r="D20" i="375" s="1"/>
  <c r="C20" i="378"/>
  <c r="K19" i="378"/>
  <c r="K19" i="375" s="1"/>
  <c r="K50" i="368" s="1"/>
  <c r="J19" i="378"/>
  <c r="J19" i="375" s="1"/>
  <c r="J50" i="368" s="1"/>
  <c r="I19" i="378"/>
  <c r="I19" i="375" s="1"/>
  <c r="I50" i="368" s="1"/>
  <c r="G19" i="378"/>
  <c r="G19" i="375" s="1"/>
  <c r="G50" i="368" s="1"/>
  <c r="F19" i="378"/>
  <c r="F19" i="375" s="1"/>
  <c r="F50" i="368" s="1"/>
  <c r="E19" i="378"/>
  <c r="D19" i="378"/>
  <c r="D19" i="375" s="1"/>
  <c r="C19" i="378"/>
  <c r="K18" i="378"/>
  <c r="K18" i="375" s="1"/>
  <c r="K49" i="368" s="1"/>
  <c r="J18" i="378"/>
  <c r="J18" i="375" s="1"/>
  <c r="J49" i="368" s="1"/>
  <c r="I18" i="378"/>
  <c r="I18" i="375" s="1"/>
  <c r="I49" i="368" s="1"/>
  <c r="G18" i="378"/>
  <c r="G18" i="375" s="1"/>
  <c r="G49" i="368" s="1"/>
  <c r="F18" i="378"/>
  <c r="F18" i="375" s="1"/>
  <c r="F49" i="368" s="1"/>
  <c r="E18" i="378"/>
  <c r="D18" i="378"/>
  <c r="D18" i="375" s="1"/>
  <c r="C18" i="378"/>
  <c r="K17" i="378"/>
  <c r="K17" i="375" s="1"/>
  <c r="K48" i="368" s="1"/>
  <c r="J17" i="378"/>
  <c r="J17" i="375" s="1"/>
  <c r="J48" i="368" s="1"/>
  <c r="I17" i="378"/>
  <c r="I17" i="375" s="1"/>
  <c r="I48" i="368" s="1"/>
  <c r="G17" i="378"/>
  <c r="G17" i="375" s="1"/>
  <c r="G48" i="368" s="1"/>
  <c r="F17" i="378"/>
  <c r="F17" i="375" s="1"/>
  <c r="F48" i="368" s="1"/>
  <c r="E17" i="378"/>
  <c r="D17" i="378"/>
  <c r="D17" i="375" s="1"/>
  <c r="C17" i="378"/>
  <c r="K16" i="378"/>
  <c r="K16" i="375" s="1"/>
  <c r="K47" i="368" s="1"/>
  <c r="J16" i="378"/>
  <c r="J16" i="375" s="1"/>
  <c r="J47" i="368" s="1"/>
  <c r="I16" i="378"/>
  <c r="I16" i="375" s="1"/>
  <c r="I47" i="368" s="1"/>
  <c r="G16" i="378"/>
  <c r="G16" i="375" s="1"/>
  <c r="G47" i="368" s="1"/>
  <c r="F16" i="378"/>
  <c r="F16" i="375" s="1"/>
  <c r="F47" i="368" s="1"/>
  <c r="E16" i="378"/>
  <c r="D16" i="378"/>
  <c r="D16" i="375" s="1"/>
  <c r="C16" i="378"/>
  <c r="K15" i="378"/>
  <c r="K15" i="375" s="1"/>
  <c r="K46" i="368" s="1"/>
  <c r="J15" i="378"/>
  <c r="J15" i="375" s="1"/>
  <c r="J46" i="368" s="1"/>
  <c r="I15" i="378"/>
  <c r="I15" i="375" s="1"/>
  <c r="I46" i="368" s="1"/>
  <c r="G15" i="378"/>
  <c r="G15" i="375" s="1"/>
  <c r="G46" i="368" s="1"/>
  <c r="F15" i="378"/>
  <c r="F15" i="375" s="1"/>
  <c r="F46" i="368" s="1"/>
  <c r="E15" i="378"/>
  <c r="D15" i="378"/>
  <c r="D15" i="375" s="1"/>
  <c r="C15" i="378"/>
  <c r="K14" i="378"/>
  <c r="K14" i="375" s="1"/>
  <c r="K45" i="368" s="1"/>
  <c r="J14" i="378"/>
  <c r="J14" i="375" s="1"/>
  <c r="J45" i="368" s="1"/>
  <c r="I14" i="378"/>
  <c r="I14" i="375" s="1"/>
  <c r="I45" i="368" s="1"/>
  <c r="G14" i="378"/>
  <c r="G14" i="375" s="1"/>
  <c r="G45" i="368" s="1"/>
  <c r="F14" i="378"/>
  <c r="F14" i="375" s="1"/>
  <c r="F45" i="368" s="1"/>
  <c r="E14" i="378"/>
  <c r="D14" i="378"/>
  <c r="D14" i="375" s="1"/>
  <c r="C14" i="378"/>
  <c r="K13" i="378"/>
  <c r="K13" i="375" s="1"/>
  <c r="K44" i="368" s="1"/>
  <c r="J13" i="378"/>
  <c r="J13" i="375" s="1"/>
  <c r="J44" i="368" s="1"/>
  <c r="I13" i="378"/>
  <c r="I13" i="375" s="1"/>
  <c r="I44" i="368" s="1"/>
  <c r="G13" i="378"/>
  <c r="G13" i="375" s="1"/>
  <c r="G44" i="368" s="1"/>
  <c r="F13" i="378"/>
  <c r="F13" i="375" s="1"/>
  <c r="F44" i="368" s="1"/>
  <c r="E13" i="378"/>
  <c r="D13" i="378"/>
  <c r="D13" i="375" s="1"/>
  <c r="C13" i="378"/>
  <c r="K12" i="378"/>
  <c r="K12" i="375" s="1"/>
  <c r="K43" i="368" s="1"/>
  <c r="J12" i="378"/>
  <c r="J12" i="375" s="1"/>
  <c r="J43" i="368" s="1"/>
  <c r="I12" i="378"/>
  <c r="I12" i="375" s="1"/>
  <c r="I43" i="368" s="1"/>
  <c r="G12" i="378"/>
  <c r="G12" i="375" s="1"/>
  <c r="G43" i="368" s="1"/>
  <c r="F12" i="378"/>
  <c r="F12" i="375" s="1"/>
  <c r="F43" i="368" s="1"/>
  <c r="E12" i="378"/>
  <c r="D12" i="378"/>
  <c r="D12" i="375" s="1"/>
  <c r="C12" i="378"/>
  <c r="K11" i="378"/>
  <c r="K11" i="375" s="1"/>
  <c r="J11" i="378"/>
  <c r="J11" i="375" s="1"/>
  <c r="I11" i="378"/>
  <c r="I11" i="375" s="1"/>
  <c r="G11" i="378"/>
  <c r="G11" i="375" s="1"/>
  <c r="F11" i="378"/>
  <c r="F11" i="375" s="1"/>
  <c r="E11" i="378"/>
  <c r="D11" i="378"/>
  <c r="D11" i="375" s="1"/>
  <c r="C11" i="378"/>
  <c r="C11" i="375" s="1"/>
  <c r="H73" i="377"/>
  <c r="C68" i="374"/>
  <c r="C65" i="374"/>
  <c r="C53" i="374"/>
  <c r="C10" i="377"/>
  <c r="L73" i="376"/>
  <c r="K73" i="376"/>
  <c r="J73" i="376"/>
  <c r="I73" i="376"/>
  <c r="G73" i="376"/>
  <c r="F73" i="376"/>
  <c r="E73" i="376"/>
  <c r="D73" i="376"/>
  <c r="K72" i="376"/>
  <c r="J72" i="376"/>
  <c r="I72" i="376"/>
  <c r="K57" i="376"/>
  <c r="J57" i="376"/>
  <c r="I57" i="376"/>
  <c r="K56" i="376"/>
  <c r="J56" i="376"/>
  <c r="I56" i="376"/>
  <c r="K55" i="376"/>
  <c r="J55" i="376"/>
  <c r="I55" i="376"/>
  <c r="K54" i="376"/>
  <c r="J54" i="376"/>
  <c r="I54" i="376"/>
  <c r="E49" i="376"/>
  <c r="L27" i="375"/>
  <c r="L40" i="368" s="1"/>
  <c r="C27" i="375"/>
  <c r="L72" i="374"/>
  <c r="L58" i="367" s="1"/>
  <c r="L71" i="374"/>
  <c r="L57" i="367" s="1"/>
  <c r="L68" i="374"/>
  <c r="L38" i="367" s="1"/>
  <c r="L67" i="374"/>
  <c r="L36" i="367" s="1"/>
  <c r="L65" i="374"/>
  <c r="L33" i="367" s="1"/>
  <c r="L64" i="374"/>
  <c r="L32" i="367" s="1"/>
  <c r="L63" i="374"/>
  <c r="L31" i="367" s="1"/>
  <c r="L62" i="374"/>
  <c r="L30" i="367" s="1"/>
  <c r="L60" i="374"/>
  <c r="L23" i="367" s="1"/>
  <c r="L59" i="374"/>
  <c r="L57" i="374"/>
  <c r="L16" i="367" s="1"/>
  <c r="L56" i="374"/>
  <c r="L15" i="367" s="1"/>
  <c r="L55" i="374"/>
  <c r="L14" i="367" s="1"/>
  <c r="L54" i="374"/>
  <c r="L13" i="367" s="1"/>
  <c r="L53" i="374"/>
  <c r="L12" i="367" s="1"/>
  <c r="L45" i="374"/>
  <c r="L79" i="366" s="1"/>
  <c r="C45" i="374"/>
  <c r="L44" i="374"/>
  <c r="L78" i="366" s="1"/>
  <c r="C44" i="374"/>
  <c r="L41" i="374"/>
  <c r="L67" i="366" s="1"/>
  <c r="C41" i="374"/>
  <c r="L40" i="374"/>
  <c r="L66" i="366" s="1"/>
  <c r="L39" i="374"/>
  <c r="L65" i="366" s="1"/>
  <c r="C39" i="374"/>
  <c r="L38" i="374"/>
  <c r="L37" i="374"/>
  <c r="L63" i="366" s="1"/>
  <c r="L36" i="374"/>
  <c r="L62" i="366" s="1"/>
  <c r="C36" i="374"/>
  <c r="L35" i="374"/>
  <c r="L57" i="366" s="1"/>
  <c r="C35" i="374"/>
  <c r="L34" i="374"/>
  <c r="L56" i="366" s="1"/>
  <c r="C34" i="374"/>
  <c r="L33" i="374"/>
  <c r="L55" i="366" s="1"/>
  <c r="C33" i="374"/>
  <c r="L31" i="374"/>
  <c r="L31" i="366" s="1"/>
  <c r="C31" i="374"/>
  <c r="L30" i="374"/>
  <c r="L30" i="366" s="1"/>
  <c r="L29" i="374"/>
  <c r="C29" i="374"/>
  <c r="L27" i="374"/>
  <c r="L26" i="374"/>
  <c r="L25" i="366" s="1"/>
  <c r="C26" i="374"/>
  <c r="L25" i="374"/>
  <c r="L24" i="366" s="1"/>
  <c r="L24" i="374"/>
  <c r="C24" i="374"/>
  <c r="L23" i="374"/>
  <c r="C23" i="374"/>
  <c r="L21" i="374"/>
  <c r="L53" i="366" s="1"/>
  <c r="C21" i="374"/>
  <c r="L20" i="374"/>
  <c r="L52" i="366" s="1"/>
  <c r="C20" i="374"/>
  <c r="L19" i="374"/>
  <c r="L51" i="366" s="1"/>
  <c r="C19" i="374"/>
  <c r="L18" i="374"/>
  <c r="L50" i="366" s="1"/>
  <c r="C18" i="374"/>
  <c r="L17" i="374"/>
  <c r="L49" i="366" s="1"/>
  <c r="C17" i="374"/>
  <c r="L16" i="374"/>
  <c r="L48" i="366" s="1"/>
  <c r="C16" i="374"/>
  <c r="L15" i="374"/>
  <c r="L47" i="366" s="1"/>
  <c r="C15" i="374"/>
  <c r="L14" i="374"/>
  <c r="L46" i="366" s="1"/>
  <c r="C14" i="374"/>
  <c r="L13" i="374"/>
  <c r="L45" i="366" s="1"/>
  <c r="C13" i="374"/>
  <c r="L12" i="374"/>
  <c r="L44" i="366" s="1"/>
  <c r="C12" i="374"/>
  <c r="L11" i="374"/>
  <c r="L43" i="366" s="1"/>
  <c r="C11" i="374"/>
  <c r="L121" i="372"/>
  <c r="L117" i="372"/>
  <c r="L111" i="372"/>
  <c r="L106" i="372" s="1"/>
  <c r="L103" i="372"/>
  <c r="L101" i="372" s="1"/>
  <c r="L94" i="372"/>
  <c r="L79" i="372"/>
  <c r="C79" i="372"/>
  <c r="L76" i="372"/>
  <c r="C76" i="372"/>
  <c r="L72" i="372"/>
  <c r="C72" i="372"/>
  <c r="L68" i="372"/>
  <c r="C68" i="372"/>
  <c r="L63" i="372"/>
  <c r="L59" i="372"/>
  <c r="L53" i="372"/>
  <c r="L41" i="372"/>
  <c r="L37" i="372"/>
  <c r="L34" i="372"/>
  <c r="C34" i="372"/>
  <c r="L32" i="372"/>
  <c r="C32" i="372"/>
  <c r="L25" i="372"/>
  <c r="L18" i="368"/>
  <c r="L11" i="372"/>
  <c r="L121" i="371"/>
  <c r="L117" i="371"/>
  <c r="L106" i="371"/>
  <c r="L103" i="371"/>
  <c r="L101" i="371" s="1"/>
  <c r="L94" i="371"/>
  <c r="L79" i="371"/>
  <c r="L76" i="371"/>
  <c r="L72" i="371"/>
  <c r="L68" i="371"/>
  <c r="L63" i="371"/>
  <c r="L59" i="371"/>
  <c r="L53" i="371"/>
  <c r="L41" i="371"/>
  <c r="L37" i="371"/>
  <c r="C37" i="371"/>
  <c r="L34" i="371"/>
  <c r="C34" i="371"/>
  <c r="L32" i="371"/>
  <c r="C32" i="371"/>
  <c r="L25" i="371"/>
  <c r="L11" i="371"/>
  <c r="C134" i="370"/>
  <c r="H134" i="370" s="1"/>
  <c r="C133" i="370"/>
  <c r="C129" i="370"/>
  <c r="C128" i="370"/>
  <c r="C127" i="370"/>
  <c r="C123" i="370"/>
  <c r="L122" i="370"/>
  <c r="C122" i="370"/>
  <c r="C121" i="370"/>
  <c r="C119" i="370"/>
  <c r="C118" i="370"/>
  <c r="C117" i="370"/>
  <c r="C113" i="370"/>
  <c r="C111" i="370"/>
  <c r="C109" i="370"/>
  <c r="C107" i="370"/>
  <c r="C104" i="370"/>
  <c r="C103" i="370"/>
  <c r="C101" i="370"/>
  <c r="C98" i="370"/>
  <c r="C96" i="370"/>
  <c r="C94" i="370"/>
  <c r="C90" i="370"/>
  <c r="C89" i="370"/>
  <c r="C88" i="370"/>
  <c r="H84" i="370"/>
  <c r="C81" i="370"/>
  <c r="C80" i="370"/>
  <c r="C79" i="370"/>
  <c r="C77" i="370"/>
  <c r="C76" i="370"/>
  <c r="C74" i="370"/>
  <c r="C73" i="370"/>
  <c r="C72" i="370"/>
  <c r="C70" i="370"/>
  <c r="C69" i="370"/>
  <c r="C68" i="370"/>
  <c r="C65" i="370"/>
  <c r="C64" i="370"/>
  <c r="C63" i="370"/>
  <c r="C61" i="370"/>
  <c r="C60" i="370"/>
  <c r="C59" i="370"/>
  <c r="C57" i="370"/>
  <c r="C56" i="370"/>
  <c r="C55" i="370"/>
  <c r="C53" i="370"/>
  <c r="C51" i="370"/>
  <c r="C50" i="370"/>
  <c r="C49" i="370"/>
  <c r="C48" i="370"/>
  <c r="C47" i="370"/>
  <c r="C46" i="370"/>
  <c r="C45" i="370"/>
  <c r="C44" i="370"/>
  <c r="C43" i="370"/>
  <c r="C41" i="370"/>
  <c r="C39" i="370"/>
  <c r="C38" i="370"/>
  <c r="C37" i="370"/>
  <c r="C35" i="370"/>
  <c r="C32" i="370"/>
  <c r="C29" i="370"/>
  <c r="C28" i="370"/>
  <c r="C27" i="370"/>
  <c r="C26" i="370"/>
  <c r="C25" i="370"/>
  <c r="C23" i="370"/>
  <c r="C21" i="370"/>
  <c r="C20" i="370"/>
  <c r="C19" i="370"/>
  <c r="C16" i="370"/>
  <c r="C15" i="370"/>
  <c r="C14" i="370"/>
  <c r="C12" i="370"/>
  <c r="C11" i="370"/>
  <c r="L53" i="369"/>
  <c r="C53" i="369"/>
  <c r="L52" i="369"/>
  <c r="C52" i="369"/>
  <c r="L51" i="369"/>
  <c r="C51" i="369"/>
  <c r="L47" i="369"/>
  <c r="C47" i="369"/>
  <c r="L46" i="369"/>
  <c r="C46" i="369"/>
  <c r="L45" i="369"/>
  <c r="L44" i="369" s="1"/>
  <c r="C45" i="369"/>
  <c r="L43" i="369"/>
  <c r="C43" i="369"/>
  <c r="L42" i="369"/>
  <c r="C42" i="369"/>
  <c r="L41" i="369"/>
  <c r="C41" i="369"/>
  <c r="L37" i="369"/>
  <c r="L35" i="369"/>
  <c r="L28" i="369"/>
  <c r="L27" i="369"/>
  <c r="L25" i="369"/>
  <c r="L22" i="369"/>
  <c r="L21" i="369"/>
  <c r="L20" i="369"/>
  <c r="L19" i="369"/>
  <c r="L18" i="369"/>
  <c r="L82" i="368"/>
  <c r="C82" i="368"/>
  <c r="L81" i="368"/>
  <c r="C81" i="368"/>
  <c r="L80" i="368"/>
  <c r="C80" i="368"/>
  <c r="L75" i="368"/>
  <c r="C75" i="368"/>
  <c r="L74" i="368"/>
  <c r="C74" i="368"/>
  <c r="L73" i="368"/>
  <c r="C73" i="368"/>
  <c r="L71" i="368"/>
  <c r="C71" i="368"/>
  <c r="L70" i="368"/>
  <c r="C70" i="368"/>
  <c r="L69" i="368"/>
  <c r="C69" i="368"/>
  <c r="L60" i="368"/>
  <c r="C60" i="368"/>
  <c r="L58" i="368"/>
  <c r="C58" i="368"/>
  <c r="L57" i="368"/>
  <c r="C57" i="368"/>
  <c r="L39" i="368"/>
  <c r="C39" i="368"/>
  <c r="L38" i="368"/>
  <c r="C38" i="368"/>
  <c r="L36" i="368"/>
  <c r="C36" i="368"/>
  <c r="L35" i="368"/>
  <c r="L34" i="368" s="1"/>
  <c r="C35" i="368"/>
  <c r="L33" i="368"/>
  <c r="L32" i="368" s="1"/>
  <c r="C33" i="368"/>
  <c r="L28" i="368"/>
  <c r="C28" i="368"/>
  <c r="L26" i="368"/>
  <c r="C26" i="368"/>
  <c r="L22" i="368"/>
  <c r="C22" i="368"/>
  <c r="L17" i="368"/>
  <c r="C17" i="368"/>
  <c r="L16" i="368"/>
  <c r="C16" i="368"/>
  <c r="L15" i="368"/>
  <c r="C15" i="368"/>
  <c r="L14" i="368"/>
  <c r="C14" i="368"/>
  <c r="L13" i="368"/>
  <c r="C13" i="368"/>
  <c r="L12" i="368"/>
  <c r="C12" i="368"/>
  <c r="L53" i="367"/>
  <c r="C53" i="367"/>
  <c r="L52" i="367"/>
  <c r="C52" i="367"/>
  <c r="L51" i="367"/>
  <c r="C51" i="367"/>
  <c r="L47" i="367"/>
  <c r="C47" i="367"/>
  <c r="L46" i="367"/>
  <c r="L46" i="365" s="1"/>
  <c r="C46" i="367"/>
  <c r="L45" i="367"/>
  <c r="L44" i="367" s="1"/>
  <c r="C45" i="367"/>
  <c r="L43" i="367"/>
  <c r="C43" i="367"/>
  <c r="L42" i="367"/>
  <c r="C42" i="367"/>
  <c r="L41" i="367"/>
  <c r="C41" i="367"/>
  <c r="L37" i="367"/>
  <c r="C37" i="367"/>
  <c r="L35" i="367"/>
  <c r="C35" i="367"/>
  <c r="L28" i="367"/>
  <c r="C28" i="367"/>
  <c r="L27" i="367"/>
  <c r="C27" i="367"/>
  <c r="L25" i="367"/>
  <c r="C25" i="367"/>
  <c r="L22" i="367"/>
  <c r="C22" i="367"/>
  <c r="L21" i="367"/>
  <c r="C21" i="367"/>
  <c r="L19" i="367"/>
  <c r="C19" i="367"/>
  <c r="L18" i="367"/>
  <c r="C18" i="367"/>
  <c r="L83" i="366"/>
  <c r="C83" i="366"/>
  <c r="L82" i="366"/>
  <c r="C82" i="366"/>
  <c r="L81" i="366"/>
  <c r="C81" i="366"/>
  <c r="L76" i="366"/>
  <c r="C76" i="366"/>
  <c r="L75" i="366"/>
  <c r="L74" i="364" s="1"/>
  <c r="C75" i="366"/>
  <c r="L74" i="366"/>
  <c r="C74" i="366"/>
  <c r="L72" i="366"/>
  <c r="C72" i="366"/>
  <c r="L71" i="366"/>
  <c r="C71" i="366"/>
  <c r="L70" i="366"/>
  <c r="C70" i="366"/>
  <c r="C63" i="366"/>
  <c r="L61" i="366"/>
  <c r="C61" i="366"/>
  <c r="L59" i="366"/>
  <c r="C59" i="366"/>
  <c r="L58" i="366"/>
  <c r="C58" i="366"/>
  <c r="L41" i="366"/>
  <c r="L40" i="366"/>
  <c r="C40" i="366"/>
  <c r="L39" i="366"/>
  <c r="L37" i="366"/>
  <c r="C37" i="366"/>
  <c r="L36" i="366"/>
  <c r="L35" i="366" s="1"/>
  <c r="C36" i="366"/>
  <c r="L34" i="366"/>
  <c r="L33" i="366" s="1"/>
  <c r="L29" i="366"/>
  <c r="C29" i="366"/>
  <c r="L28" i="366"/>
  <c r="C28" i="366"/>
  <c r="L27" i="366"/>
  <c r="C27" i="366"/>
  <c r="L23" i="366"/>
  <c r="C23" i="366"/>
  <c r="L22" i="366"/>
  <c r="C22" i="366"/>
  <c r="L21" i="366"/>
  <c r="C21" i="366"/>
  <c r="L18" i="366"/>
  <c r="C18" i="366"/>
  <c r="L17" i="366"/>
  <c r="C17" i="366"/>
  <c r="L16" i="366"/>
  <c r="L15" i="364" s="1"/>
  <c r="C16" i="366"/>
  <c r="L15" i="366"/>
  <c r="C15" i="366"/>
  <c r="L14" i="366"/>
  <c r="C14" i="366"/>
  <c r="L13" i="366"/>
  <c r="C13" i="366"/>
  <c r="A5" i="365"/>
  <c r="A6" i="366" s="1"/>
  <c r="A5" i="367" s="1"/>
  <c r="A5" i="368" s="1"/>
  <c r="A5" i="369" s="1"/>
  <c r="L9" i="364"/>
  <c r="L9" i="365" s="1"/>
  <c r="L10" i="366" s="1"/>
  <c r="L9" i="367" s="1"/>
  <c r="L9" i="368" s="1"/>
  <c r="L9" i="369" s="1"/>
  <c r="K9" i="364"/>
  <c r="J9" i="364"/>
  <c r="J9" i="365" s="1"/>
  <c r="J10" i="366" s="1"/>
  <c r="J9" i="367" s="1"/>
  <c r="J9" i="368" s="1"/>
  <c r="J9" i="369" s="1"/>
  <c r="I9" i="364"/>
  <c r="H9" i="364"/>
  <c r="H7" i="373" s="1"/>
  <c r="H51" i="373" s="1"/>
  <c r="G9" i="364"/>
  <c r="F9" i="364"/>
  <c r="F9" i="365" s="1"/>
  <c r="F10" i="366" s="1"/>
  <c r="F9" i="367" s="1"/>
  <c r="F9" i="368" s="1"/>
  <c r="F9" i="369" s="1"/>
  <c r="E9" i="364"/>
  <c r="D9" i="364"/>
  <c r="D9" i="365" s="1"/>
  <c r="D10" i="366" s="1"/>
  <c r="D9" i="367" s="1"/>
  <c r="D9" i="368" s="1"/>
  <c r="D9" i="369" s="1"/>
  <c r="C9" i="364"/>
  <c r="E78" i="403"/>
  <c r="E49" i="403"/>
  <c r="D49" i="403"/>
  <c r="C49" i="403"/>
  <c r="B49" i="403"/>
  <c r="F48" i="403"/>
  <c r="F47" i="403"/>
  <c r="F46" i="403"/>
  <c r="F45" i="403"/>
  <c r="F44" i="403"/>
  <c r="F43" i="403"/>
  <c r="F42" i="403"/>
  <c r="E39" i="403"/>
  <c r="D39" i="403"/>
  <c r="C39" i="403"/>
  <c r="B39" i="403"/>
  <c r="F38" i="403"/>
  <c r="F37" i="403"/>
  <c r="F36" i="403"/>
  <c r="F35" i="403"/>
  <c r="F34" i="403"/>
  <c r="F33" i="403"/>
  <c r="F32" i="403"/>
  <c r="E27" i="403"/>
  <c r="D27" i="403"/>
  <c r="C27" i="403"/>
  <c r="B27" i="403"/>
  <c r="F26" i="403"/>
  <c r="F25" i="403"/>
  <c r="F24" i="403"/>
  <c r="F23" i="403"/>
  <c r="F22" i="403"/>
  <c r="F21" i="403"/>
  <c r="F20" i="403"/>
  <c r="E17" i="403"/>
  <c r="D17" i="403"/>
  <c r="C17" i="403"/>
  <c r="B17" i="403"/>
  <c r="F16" i="403"/>
  <c r="F15" i="403"/>
  <c r="F14" i="403"/>
  <c r="F13" i="403"/>
  <c r="F12" i="403"/>
  <c r="F11" i="403"/>
  <c r="F10" i="403"/>
  <c r="F19" i="399"/>
  <c r="E19" i="399"/>
  <c r="D19" i="399"/>
  <c r="C19" i="399"/>
  <c r="G18" i="399"/>
  <c r="G17" i="399"/>
  <c r="G16" i="399"/>
  <c r="G15" i="399"/>
  <c r="G14" i="399"/>
  <c r="G13" i="399"/>
  <c r="C11" i="398"/>
  <c r="D32" i="395"/>
  <c r="B31" i="395"/>
  <c r="G30" i="395"/>
  <c r="B30" i="395" s="1"/>
  <c r="A30" i="395"/>
  <c r="B29" i="395"/>
  <c r="G28" i="395"/>
  <c r="B28" i="395" s="1"/>
  <c r="B27" i="395"/>
  <c r="G26" i="395"/>
  <c r="B26" i="395" s="1"/>
  <c r="B25" i="395"/>
  <c r="G23" i="395"/>
  <c r="A11" i="395"/>
  <c r="H8" i="395"/>
  <c r="H32" i="395" s="1"/>
  <c r="B32" i="394"/>
  <c r="A32" i="394"/>
  <c r="A26" i="394"/>
  <c r="A10" i="394"/>
  <c r="B8" i="394"/>
  <c r="H8" i="394" s="1"/>
  <c r="L107" i="58"/>
  <c r="K65" i="232" s="1"/>
  <c r="K65" i="391" s="1"/>
  <c r="K107" i="58"/>
  <c r="J65" i="232" s="1"/>
  <c r="J65" i="391" s="1"/>
  <c r="J107" i="58"/>
  <c r="I65" i="232" s="1"/>
  <c r="I65" i="391" s="1"/>
  <c r="I107" i="58"/>
  <c r="G107" i="58"/>
  <c r="G65" i="232" s="1"/>
  <c r="G65" i="391" s="1"/>
  <c r="F107" i="58"/>
  <c r="F65" i="232" s="1"/>
  <c r="E107" i="58"/>
  <c r="D107" i="58"/>
  <c r="C107" i="58"/>
  <c r="C110" i="58" s="1"/>
  <c r="L97" i="58"/>
  <c r="K63" i="232" s="1"/>
  <c r="J63" i="232"/>
  <c r="J63" i="391" s="1"/>
  <c r="I63" i="232"/>
  <c r="I63" i="391" s="1"/>
  <c r="G63" i="232"/>
  <c r="F63" i="232"/>
  <c r="F63" i="391" s="1"/>
  <c r="E63" i="232"/>
  <c r="D63" i="232"/>
  <c r="C63" i="232"/>
  <c r="L93" i="58"/>
  <c r="K93" i="58"/>
  <c r="K65" i="233" s="1"/>
  <c r="K64" i="388" s="1"/>
  <c r="J93" i="58"/>
  <c r="J65" i="233" s="1"/>
  <c r="J64" i="388" s="1"/>
  <c r="I93" i="58"/>
  <c r="I65" i="233" s="1"/>
  <c r="I64" i="388" s="1"/>
  <c r="G93" i="58"/>
  <c r="G65" i="233" s="1"/>
  <c r="G64" i="388" s="1"/>
  <c r="F93" i="58"/>
  <c r="F65" i="233" s="1"/>
  <c r="E93" i="58"/>
  <c r="D93" i="58"/>
  <c r="D65" i="233" s="1"/>
  <c r="D65" i="388" s="1"/>
  <c r="C93" i="58"/>
  <c r="C95" i="58" s="1"/>
  <c r="L86" i="58"/>
  <c r="K86" i="58"/>
  <c r="J86" i="58"/>
  <c r="J63" i="233" s="1"/>
  <c r="J62" i="388" s="1"/>
  <c r="I86" i="58"/>
  <c r="G86" i="58"/>
  <c r="G63" i="233" s="1"/>
  <c r="F86" i="58"/>
  <c r="F63" i="233" s="1"/>
  <c r="F62" i="388" s="1"/>
  <c r="D63" i="233"/>
  <c r="C63" i="233"/>
  <c r="L82" i="58"/>
  <c r="K65" i="234" s="1"/>
  <c r="K65" i="385" s="1"/>
  <c r="K82" i="58"/>
  <c r="J65" i="234" s="1"/>
  <c r="J65" i="385" s="1"/>
  <c r="J82" i="58"/>
  <c r="I65" i="234" s="1"/>
  <c r="I65" i="385" s="1"/>
  <c r="I82" i="58"/>
  <c r="G82" i="58"/>
  <c r="G65" i="234" s="1"/>
  <c r="G65" i="385" s="1"/>
  <c r="F82" i="58"/>
  <c r="F65" i="234" s="1"/>
  <c r="F65" i="385" s="1"/>
  <c r="E82" i="58"/>
  <c r="D82" i="58"/>
  <c r="D65" i="234" s="1"/>
  <c r="C82" i="58"/>
  <c r="C65" i="234" s="1"/>
  <c r="C65" i="385" s="1"/>
  <c r="L77" i="58"/>
  <c r="K63" i="234" s="1"/>
  <c r="K63" i="385" s="1"/>
  <c r="K77" i="58"/>
  <c r="J63" i="234" s="1"/>
  <c r="J77" i="58"/>
  <c r="I63" i="234" s="1"/>
  <c r="I77" i="58"/>
  <c r="G77" i="58"/>
  <c r="G63" i="234" s="1"/>
  <c r="G63" i="385" s="1"/>
  <c r="F77" i="58"/>
  <c r="F63" i="234" s="1"/>
  <c r="E77" i="58"/>
  <c r="D77" i="58"/>
  <c r="D63" i="234" s="1"/>
  <c r="C77" i="58"/>
  <c r="C63" i="234" s="1"/>
  <c r="C63" i="385" s="1"/>
  <c r="L73" i="58"/>
  <c r="K65" i="235" s="1"/>
  <c r="K65" i="382" s="1"/>
  <c r="K73" i="58"/>
  <c r="J65" i="235" s="1"/>
  <c r="J73" i="58"/>
  <c r="I65" i="235" s="1"/>
  <c r="I65" i="382" s="1"/>
  <c r="I73" i="58"/>
  <c r="G73" i="58"/>
  <c r="G65" i="235" s="1"/>
  <c r="F73" i="58"/>
  <c r="F65" i="235" s="1"/>
  <c r="E73" i="58"/>
  <c r="D73" i="58"/>
  <c r="D65" i="235" s="1"/>
  <c r="C73" i="58"/>
  <c r="C65" i="235" s="1"/>
  <c r="L67" i="58"/>
  <c r="K63" i="235" s="1"/>
  <c r="K63" i="382" s="1"/>
  <c r="K67" i="58"/>
  <c r="J63" i="235" s="1"/>
  <c r="J63" i="382" s="1"/>
  <c r="J67" i="58"/>
  <c r="I63" i="235" s="1"/>
  <c r="I63" i="382" s="1"/>
  <c r="I67" i="58"/>
  <c r="G67" i="58"/>
  <c r="G63" i="235" s="1"/>
  <c r="G63" i="382" s="1"/>
  <c r="F67" i="58"/>
  <c r="F63" i="235" s="1"/>
  <c r="F63" i="382" s="1"/>
  <c r="E67" i="58"/>
  <c r="D67" i="58"/>
  <c r="D63" i="235" s="1"/>
  <c r="C63" i="235"/>
  <c r="C63" i="382" s="1"/>
  <c r="L61" i="58"/>
  <c r="K65" i="236" s="1"/>
  <c r="K61" i="58"/>
  <c r="J65" i="236" s="1"/>
  <c r="J65" i="379" s="1"/>
  <c r="J61" i="58"/>
  <c r="I65" i="236" s="1"/>
  <c r="I65" i="379" s="1"/>
  <c r="I61" i="58"/>
  <c r="G61" i="58"/>
  <c r="G65" i="236" s="1"/>
  <c r="F61" i="58"/>
  <c r="F65" i="236" s="1"/>
  <c r="F65" i="379" s="1"/>
  <c r="E61" i="58"/>
  <c r="D61" i="58"/>
  <c r="D65" i="236" s="1"/>
  <c r="C65" i="236"/>
  <c r="L52" i="58"/>
  <c r="K63" i="236" s="1"/>
  <c r="K63" i="379" s="1"/>
  <c r="K52" i="58"/>
  <c r="J63" i="236" s="1"/>
  <c r="J63" i="379" s="1"/>
  <c r="J52" i="58"/>
  <c r="I63" i="236" s="1"/>
  <c r="I63" i="379" s="1"/>
  <c r="I52" i="58"/>
  <c r="G52" i="58"/>
  <c r="G63" i="236" s="1"/>
  <c r="G63" i="379" s="1"/>
  <c r="F52" i="58"/>
  <c r="F63" i="236" s="1"/>
  <c r="F63" i="379" s="1"/>
  <c r="E52" i="58"/>
  <c r="D63" i="236"/>
  <c r="C52" i="58"/>
  <c r="C112" i="58" s="1"/>
  <c r="E70" i="394" s="1"/>
  <c r="E72" i="394" s="1"/>
  <c r="L47" i="58"/>
  <c r="K47" i="58"/>
  <c r="K65" i="237" s="1"/>
  <c r="J47" i="58"/>
  <c r="J65" i="237" s="1"/>
  <c r="I47" i="58"/>
  <c r="I65" i="237" s="1"/>
  <c r="G47" i="58"/>
  <c r="G65" i="237" s="1"/>
  <c r="F47" i="58"/>
  <c r="F65" i="237" s="1"/>
  <c r="E47" i="58"/>
  <c r="D47" i="58"/>
  <c r="C47" i="58"/>
  <c r="C63" i="378"/>
  <c r="C62" i="375" s="1"/>
  <c r="L40" i="58"/>
  <c r="K40" i="58"/>
  <c r="K63" i="237" s="1"/>
  <c r="J40" i="58"/>
  <c r="J63" i="237" s="1"/>
  <c r="I40" i="58"/>
  <c r="I63" i="237" s="1"/>
  <c r="G40" i="58"/>
  <c r="F40" i="58"/>
  <c r="F63" i="237" s="1"/>
  <c r="E63" i="237"/>
  <c r="D63" i="237"/>
  <c r="L24" i="58"/>
  <c r="K24" i="58"/>
  <c r="K111" i="239" s="1"/>
  <c r="K108" i="370" s="1"/>
  <c r="J24" i="58"/>
  <c r="J111" i="239" s="1"/>
  <c r="J108" i="370" s="1"/>
  <c r="I24" i="58"/>
  <c r="G24" i="58"/>
  <c r="G111" i="239" s="1"/>
  <c r="G108" i="370" s="1"/>
  <c r="F24" i="58"/>
  <c r="E111" i="239"/>
  <c r="E108" i="370" s="1"/>
  <c r="D111" i="239"/>
  <c r="L7" i="58"/>
  <c r="K7" i="58"/>
  <c r="K109" i="239" s="1"/>
  <c r="K106" i="370" s="1"/>
  <c r="J7" i="58"/>
  <c r="I7" i="58"/>
  <c r="G7" i="58"/>
  <c r="G109" i="239" s="1"/>
  <c r="G106" i="370" s="1"/>
  <c r="F7" i="58"/>
  <c r="F109" i="239" s="1"/>
  <c r="F106" i="370" s="1"/>
  <c r="E109" i="239"/>
  <c r="E106" i="370" s="1"/>
  <c r="L10" i="103"/>
  <c r="L22" i="103" s="1"/>
  <c r="K10" i="103"/>
  <c r="K22" i="103" s="1"/>
  <c r="K95" i="239" s="1"/>
  <c r="K92" i="370" s="1"/>
  <c r="J10" i="103"/>
  <c r="J22" i="103" s="1"/>
  <c r="J95" i="239" s="1"/>
  <c r="J92" i="370" s="1"/>
  <c r="I10" i="103"/>
  <c r="I22" i="103" s="1"/>
  <c r="I95" i="239" s="1"/>
  <c r="I92" i="370" s="1"/>
  <c r="G10" i="103"/>
  <c r="G22" i="103" s="1"/>
  <c r="G95" i="239" s="1"/>
  <c r="G92" i="370" s="1"/>
  <c r="F10" i="103"/>
  <c r="F22" i="103" s="1"/>
  <c r="F95" i="239" s="1"/>
  <c r="F92" i="370" s="1"/>
  <c r="E10" i="103"/>
  <c r="D22" i="103"/>
  <c r="L8" i="103"/>
  <c r="L6" i="58" s="1"/>
  <c r="K8" i="103"/>
  <c r="K6" i="58" s="1"/>
  <c r="J8" i="103"/>
  <c r="J6" i="58" s="1"/>
  <c r="I8" i="103"/>
  <c r="I6" i="58" s="1"/>
  <c r="H8" i="103"/>
  <c r="H6" i="58" s="1"/>
  <c r="G8" i="103"/>
  <c r="G6" i="58" s="1"/>
  <c r="F8" i="103"/>
  <c r="F6" i="58" s="1"/>
  <c r="E8" i="103"/>
  <c r="E6" i="58" s="1"/>
  <c r="G6" i="394" s="1"/>
  <c r="G6" i="395" s="1"/>
  <c r="D8" i="103"/>
  <c r="D6" i="58" s="1"/>
  <c r="F6" i="394" s="1"/>
  <c r="F6" i="395" s="1"/>
  <c r="C8" i="103"/>
  <c r="C6" i="58" s="1"/>
  <c r="E6" i="394" s="1"/>
  <c r="E6" i="395" s="1"/>
  <c r="L95" i="37"/>
  <c r="K95" i="37"/>
  <c r="J95" i="37"/>
  <c r="I95" i="37"/>
  <c r="G95" i="37"/>
  <c r="F95" i="37"/>
  <c r="C95" i="37"/>
  <c r="L93" i="37"/>
  <c r="K93" i="37"/>
  <c r="J93" i="37"/>
  <c r="I93" i="37"/>
  <c r="G93" i="37"/>
  <c r="F93" i="37"/>
  <c r="C93" i="37"/>
  <c r="L88" i="37"/>
  <c r="K88" i="37"/>
  <c r="J88" i="37"/>
  <c r="I88" i="37"/>
  <c r="G88" i="37"/>
  <c r="F88" i="37"/>
  <c r="L85" i="37"/>
  <c r="K85" i="37"/>
  <c r="J85" i="37"/>
  <c r="I85" i="37"/>
  <c r="G85" i="37"/>
  <c r="F85" i="37"/>
  <c r="C85" i="37"/>
  <c r="L83" i="37"/>
  <c r="K83" i="37"/>
  <c r="J83" i="37"/>
  <c r="I83" i="37"/>
  <c r="G83" i="37"/>
  <c r="G78" i="37" s="1"/>
  <c r="F83" i="37"/>
  <c r="F78" i="37" s="1"/>
  <c r="L80" i="37"/>
  <c r="K80" i="37"/>
  <c r="J80" i="37"/>
  <c r="I80" i="37"/>
  <c r="G80" i="37"/>
  <c r="F80" i="37"/>
  <c r="K61" i="237"/>
  <c r="K61" i="238" s="1"/>
  <c r="J61" i="237"/>
  <c r="J61" i="238" s="1"/>
  <c r="I61" i="237"/>
  <c r="I61" i="238" s="1"/>
  <c r="E59" i="237"/>
  <c r="C61" i="378"/>
  <c r="L72" i="37"/>
  <c r="K72" i="37"/>
  <c r="J72" i="37"/>
  <c r="I72" i="37"/>
  <c r="G72" i="37"/>
  <c r="F72" i="37"/>
  <c r="E72" i="37"/>
  <c r="D72" i="37"/>
  <c r="L58" i="37"/>
  <c r="L50" i="37" s="1"/>
  <c r="K58" i="37"/>
  <c r="K117" i="239" s="1"/>
  <c r="K114" i="370" s="1"/>
  <c r="J58" i="37"/>
  <c r="J117" i="239" s="1"/>
  <c r="J114" i="370" s="1"/>
  <c r="I58" i="37"/>
  <c r="I117" i="239" s="1"/>
  <c r="I114" i="370" s="1"/>
  <c r="G58" i="37"/>
  <c r="G117" i="239" s="1"/>
  <c r="G114" i="370" s="1"/>
  <c r="F58" i="37"/>
  <c r="F117" i="239" s="1"/>
  <c r="F114" i="370" s="1"/>
  <c r="E117" i="239"/>
  <c r="E114" i="370" s="1"/>
  <c r="D117" i="239"/>
  <c r="K51" i="37"/>
  <c r="J51" i="37"/>
  <c r="I51" i="37"/>
  <c r="G51" i="37"/>
  <c r="G115" i="239" s="1"/>
  <c r="F51" i="37"/>
  <c r="F115" i="239" s="1"/>
  <c r="F112" i="370" s="1"/>
  <c r="E115" i="239"/>
  <c r="E112" i="370" s="1"/>
  <c r="C51" i="37"/>
  <c r="L20" i="37"/>
  <c r="L19" i="37" s="1"/>
  <c r="K20" i="37"/>
  <c r="K19" i="37" s="1"/>
  <c r="K102" i="239" s="1"/>
  <c r="K99" i="370" s="1"/>
  <c r="J20" i="37"/>
  <c r="J19" i="37" s="1"/>
  <c r="J102" i="239" s="1"/>
  <c r="J99" i="370" s="1"/>
  <c r="I20" i="37"/>
  <c r="I19" i="37" s="1"/>
  <c r="I102" i="239" s="1"/>
  <c r="I99" i="370" s="1"/>
  <c r="G20" i="37"/>
  <c r="G19" i="37" s="1"/>
  <c r="F20" i="37"/>
  <c r="E19" i="37" s="1"/>
  <c r="D20" i="37"/>
  <c r="D19" i="37" s="1"/>
  <c r="L9" i="37"/>
  <c r="L8" i="37" s="1"/>
  <c r="K9" i="37"/>
  <c r="K8" i="37" s="1"/>
  <c r="J9" i="37"/>
  <c r="J8" i="37" s="1"/>
  <c r="I9" i="37"/>
  <c r="I8" i="37" s="1"/>
  <c r="G9" i="37"/>
  <c r="G100" i="239" s="1"/>
  <c r="F9" i="37"/>
  <c r="F100" i="239" s="1"/>
  <c r="E100" i="239"/>
  <c r="E97" i="370" s="1"/>
  <c r="D100" i="239"/>
  <c r="C100" i="239"/>
  <c r="L7" i="37"/>
  <c r="K7" i="37"/>
  <c r="J7" i="37"/>
  <c r="I7" i="37"/>
  <c r="G7" i="37"/>
  <c r="F7" i="37"/>
  <c r="E7" i="37"/>
  <c r="D7" i="37"/>
  <c r="C7" i="37"/>
  <c r="K20" i="36"/>
  <c r="K22" i="36" s="1"/>
  <c r="K94" i="239" s="1"/>
  <c r="K91" i="370" s="1"/>
  <c r="J20" i="36"/>
  <c r="J22" i="36" s="1"/>
  <c r="J94" i="239" s="1"/>
  <c r="J91" i="370" s="1"/>
  <c r="I20" i="36"/>
  <c r="I22" i="36" s="1"/>
  <c r="G22" i="36"/>
  <c r="G94" i="239" s="1"/>
  <c r="G91" i="370" s="1"/>
  <c r="F22" i="36"/>
  <c r="F94" i="239" s="1"/>
  <c r="F91" i="370" s="1"/>
  <c r="E22" i="36"/>
  <c r="D22" i="36"/>
  <c r="D94" i="239" s="1"/>
  <c r="C22" i="36"/>
  <c r="C94" i="239" s="1"/>
  <c r="L18" i="36"/>
  <c r="L17" i="36"/>
  <c r="L16" i="36"/>
  <c r="L15" i="36"/>
  <c r="L14" i="36"/>
  <c r="L13" i="36"/>
  <c r="L12" i="36"/>
  <c r="L10" i="36"/>
  <c r="K10" i="36"/>
  <c r="J10" i="36"/>
  <c r="I10" i="36"/>
  <c r="H10" i="36"/>
  <c r="G10" i="36"/>
  <c r="F10" i="36"/>
  <c r="E10" i="36"/>
  <c r="D10" i="36"/>
  <c r="C10" i="36"/>
  <c r="L73" i="232"/>
  <c r="L73" i="391" s="1"/>
  <c r="L72" i="232"/>
  <c r="L72" i="391" s="1"/>
  <c r="L69" i="232"/>
  <c r="L69" i="391" s="1"/>
  <c r="L68" i="232"/>
  <c r="L68" i="391" s="1"/>
  <c r="L67" i="232"/>
  <c r="L67" i="391" s="1"/>
  <c r="L66" i="232"/>
  <c r="L66" i="391" s="1"/>
  <c r="L64" i="232"/>
  <c r="L64" i="391" s="1"/>
  <c r="L61" i="232"/>
  <c r="L61" i="391" s="1"/>
  <c r="L60" i="232"/>
  <c r="L60" i="391" s="1"/>
  <c r="K59" i="232"/>
  <c r="J59" i="232"/>
  <c r="I59" i="232"/>
  <c r="G59" i="232"/>
  <c r="G59" i="391" s="1"/>
  <c r="F59" i="232"/>
  <c r="E59" i="232"/>
  <c r="D59" i="232"/>
  <c r="C59" i="232"/>
  <c r="L58" i="232"/>
  <c r="L58" i="391" s="1"/>
  <c r="L57" i="232"/>
  <c r="L57" i="391" s="1"/>
  <c r="L56" i="232"/>
  <c r="L56" i="391" s="1"/>
  <c r="L55" i="232"/>
  <c r="L55" i="391" s="1"/>
  <c r="L54" i="232"/>
  <c r="L54" i="391" s="1"/>
  <c r="L52" i="232"/>
  <c r="K52" i="232"/>
  <c r="J52" i="232"/>
  <c r="I52" i="232"/>
  <c r="H52" i="232"/>
  <c r="G52" i="232"/>
  <c r="F52" i="232"/>
  <c r="E52" i="232"/>
  <c r="D52" i="232"/>
  <c r="C52" i="232"/>
  <c r="L45" i="232"/>
  <c r="L45" i="391" s="1"/>
  <c r="L44" i="232"/>
  <c r="L44" i="391" s="1"/>
  <c r="L41" i="232"/>
  <c r="L41" i="391" s="1"/>
  <c r="L40" i="232"/>
  <c r="L40" i="391" s="1"/>
  <c r="L39" i="232"/>
  <c r="L39" i="391" s="1"/>
  <c r="K38" i="232"/>
  <c r="J38" i="232"/>
  <c r="I38" i="232"/>
  <c r="I38" i="391" s="1"/>
  <c r="G38" i="232"/>
  <c r="G38" i="391" s="1"/>
  <c r="F38" i="232"/>
  <c r="E38" i="232"/>
  <c r="D38" i="232"/>
  <c r="D38" i="391" s="1"/>
  <c r="L37" i="232"/>
  <c r="L37" i="391" s="1"/>
  <c r="L36" i="232"/>
  <c r="L36" i="391" s="1"/>
  <c r="L35" i="232"/>
  <c r="L35" i="391" s="1"/>
  <c r="L34" i="232"/>
  <c r="L34" i="391" s="1"/>
  <c r="L33" i="232"/>
  <c r="L33" i="391" s="1"/>
  <c r="K32" i="232"/>
  <c r="J32" i="232"/>
  <c r="I32" i="232"/>
  <c r="G32" i="232"/>
  <c r="F32" i="232"/>
  <c r="E32" i="232"/>
  <c r="H32" i="232" s="1"/>
  <c r="D32" i="232"/>
  <c r="C32" i="232"/>
  <c r="L31" i="232"/>
  <c r="L31" i="391" s="1"/>
  <c r="L30" i="232"/>
  <c r="L30" i="391" s="1"/>
  <c r="L29" i="232"/>
  <c r="L29" i="391" s="1"/>
  <c r="K28" i="232"/>
  <c r="J28" i="232"/>
  <c r="I28" i="232"/>
  <c r="G28" i="232"/>
  <c r="F28" i="232"/>
  <c r="E28" i="232"/>
  <c r="D28" i="232"/>
  <c r="C28" i="232"/>
  <c r="L27" i="232"/>
  <c r="L27" i="391" s="1"/>
  <c r="L26" i="232"/>
  <c r="L26" i="391" s="1"/>
  <c r="L25" i="232"/>
  <c r="L25" i="391" s="1"/>
  <c r="L24" i="232"/>
  <c r="L24" i="391" s="1"/>
  <c r="L23" i="232"/>
  <c r="L23" i="391" s="1"/>
  <c r="L22" i="391" s="1"/>
  <c r="K22" i="232"/>
  <c r="J22" i="232"/>
  <c r="I22" i="232"/>
  <c r="G22" i="232"/>
  <c r="F22" i="232"/>
  <c r="E22" i="232"/>
  <c r="H22" i="232" s="1"/>
  <c r="D22" i="232"/>
  <c r="C22" i="232"/>
  <c r="L21" i="232"/>
  <c r="L21" i="391" s="1"/>
  <c r="L20" i="232"/>
  <c r="L20" i="391" s="1"/>
  <c r="L19" i="232"/>
  <c r="L19" i="391" s="1"/>
  <c r="L18" i="232"/>
  <c r="L18" i="391" s="1"/>
  <c r="L17" i="232"/>
  <c r="L17" i="391" s="1"/>
  <c r="L16" i="232"/>
  <c r="L16" i="391" s="1"/>
  <c r="L15" i="232"/>
  <c r="L15" i="391" s="1"/>
  <c r="L14" i="232"/>
  <c r="L14" i="391" s="1"/>
  <c r="L13" i="232"/>
  <c r="L13" i="391" s="1"/>
  <c r="L12" i="232"/>
  <c r="L12" i="391" s="1"/>
  <c r="L11" i="232"/>
  <c r="L11" i="391" s="1"/>
  <c r="L10" i="391" s="1"/>
  <c r="K10" i="232"/>
  <c r="J10" i="232"/>
  <c r="I10" i="232"/>
  <c r="G10" i="232"/>
  <c r="F10" i="232"/>
  <c r="E10" i="232"/>
  <c r="D10" i="232"/>
  <c r="C10" i="232"/>
  <c r="C42" i="232" s="1"/>
  <c r="L7" i="232"/>
  <c r="K7" i="232"/>
  <c r="J7" i="232"/>
  <c r="I7" i="232"/>
  <c r="H7" i="232"/>
  <c r="G7" i="232"/>
  <c r="F7" i="232"/>
  <c r="E7" i="232"/>
  <c r="D7" i="232"/>
  <c r="C7" i="232"/>
  <c r="L73" i="233"/>
  <c r="L72" i="388" s="1"/>
  <c r="L72" i="233"/>
  <c r="L69" i="233"/>
  <c r="L68" i="388" s="1"/>
  <c r="L68" i="233"/>
  <c r="L67" i="388" s="1"/>
  <c r="L67" i="233"/>
  <c r="L66" i="233"/>
  <c r="L65" i="388" s="1"/>
  <c r="L64" i="233"/>
  <c r="L63" i="388" s="1"/>
  <c r="L61" i="233"/>
  <c r="L60" i="388" s="1"/>
  <c r="L60" i="233"/>
  <c r="L59" i="388" s="1"/>
  <c r="K59" i="233"/>
  <c r="K58" i="388" s="1"/>
  <c r="J59" i="233"/>
  <c r="J58" i="388" s="1"/>
  <c r="I59" i="233"/>
  <c r="I58" i="388" s="1"/>
  <c r="G59" i="233"/>
  <c r="F59" i="233"/>
  <c r="F58" i="388" s="1"/>
  <c r="L58" i="233"/>
  <c r="L57" i="388" s="1"/>
  <c r="L57" i="233"/>
  <c r="L56" i="388" s="1"/>
  <c r="L56" i="233"/>
  <c r="L55" i="388" s="1"/>
  <c r="L55" i="233"/>
  <c r="L54" i="388" s="1"/>
  <c r="L54" i="233"/>
  <c r="L53" i="388" s="1"/>
  <c r="E53" i="233"/>
  <c r="L52" i="233"/>
  <c r="K52" i="233"/>
  <c r="J52" i="233"/>
  <c r="I52" i="233"/>
  <c r="H52" i="233"/>
  <c r="G52" i="233"/>
  <c r="F52" i="233"/>
  <c r="E52" i="233"/>
  <c r="D52" i="233"/>
  <c r="C52" i="233"/>
  <c r="L45" i="233"/>
  <c r="L45" i="388" s="1"/>
  <c r="L44" i="233"/>
  <c r="L44" i="388" s="1"/>
  <c r="L41" i="233"/>
  <c r="L41" i="388" s="1"/>
  <c r="L40" i="233"/>
  <c r="L40" i="388" s="1"/>
  <c r="L39" i="233"/>
  <c r="L39" i="388" s="1"/>
  <c r="K38" i="233"/>
  <c r="K38" i="388" s="1"/>
  <c r="J38" i="233"/>
  <c r="J38" i="388" s="1"/>
  <c r="I38" i="233"/>
  <c r="G38" i="233"/>
  <c r="G38" i="388" s="1"/>
  <c r="F38" i="233"/>
  <c r="F38" i="388" s="1"/>
  <c r="E38" i="233"/>
  <c r="H38" i="233" s="1"/>
  <c r="D38" i="233"/>
  <c r="D38" i="388" s="1"/>
  <c r="C38" i="233"/>
  <c r="C38" i="388" s="1"/>
  <c r="L37" i="233"/>
  <c r="L37" i="388" s="1"/>
  <c r="L36" i="233"/>
  <c r="L36" i="388" s="1"/>
  <c r="L35" i="233"/>
  <c r="L35" i="388" s="1"/>
  <c r="L34" i="233"/>
  <c r="L34" i="388" s="1"/>
  <c r="L33" i="233"/>
  <c r="L33" i="388" s="1"/>
  <c r="K32" i="233"/>
  <c r="J32" i="233"/>
  <c r="I32" i="233"/>
  <c r="G32" i="233"/>
  <c r="F32" i="233"/>
  <c r="E32" i="233"/>
  <c r="H32" i="233" s="1"/>
  <c r="D32" i="233"/>
  <c r="C32" i="233"/>
  <c r="L31" i="233"/>
  <c r="L31" i="388" s="1"/>
  <c r="L30" i="233"/>
  <c r="L30" i="388" s="1"/>
  <c r="L29" i="233"/>
  <c r="L29" i="388" s="1"/>
  <c r="K28" i="233"/>
  <c r="J28" i="233"/>
  <c r="I28" i="233"/>
  <c r="G28" i="233"/>
  <c r="F28" i="233"/>
  <c r="E28" i="233"/>
  <c r="H28" i="233" s="1"/>
  <c r="D28" i="233"/>
  <c r="C28" i="233"/>
  <c r="L27" i="233"/>
  <c r="L27" i="388" s="1"/>
  <c r="L26" i="233"/>
  <c r="L26" i="388" s="1"/>
  <c r="L25" i="233"/>
  <c r="L25" i="388" s="1"/>
  <c r="L24" i="233"/>
  <c r="L24" i="388" s="1"/>
  <c r="L23" i="233"/>
  <c r="L23" i="388" s="1"/>
  <c r="L22" i="388" s="1"/>
  <c r="K22" i="233"/>
  <c r="J22" i="233"/>
  <c r="I22" i="233"/>
  <c r="G22" i="233"/>
  <c r="F22" i="233"/>
  <c r="E22" i="233"/>
  <c r="H22" i="233" s="1"/>
  <c r="D22" i="233"/>
  <c r="C22" i="233"/>
  <c r="L21" i="233"/>
  <c r="L21" i="388" s="1"/>
  <c r="L20" i="233"/>
  <c r="L20" i="388" s="1"/>
  <c r="L19" i="233"/>
  <c r="L19" i="388" s="1"/>
  <c r="L18" i="233"/>
  <c r="L18" i="388" s="1"/>
  <c r="L17" i="233"/>
  <c r="L17" i="388" s="1"/>
  <c r="L16" i="233"/>
  <c r="L16" i="388" s="1"/>
  <c r="L15" i="233"/>
  <c r="L15" i="388" s="1"/>
  <c r="L14" i="233"/>
  <c r="L14" i="388" s="1"/>
  <c r="L13" i="233"/>
  <c r="L13" i="388" s="1"/>
  <c r="L12" i="233"/>
  <c r="L12" i="388" s="1"/>
  <c r="L11" i="233"/>
  <c r="L11" i="388" s="1"/>
  <c r="L10" i="388" s="1"/>
  <c r="K10" i="233"/>
  <c r="J10" i="233"/>
  <c r="I10" i="233"/>
  <c r="G10" i="233"/>
  <c r="F10" i="233"/>
  <c r="E10" i="233"/>
  <c r="H10" i="233" s="1"/>
  <c r="D10" i="233"/>
  <c r="C10" i="233"/>
  <c r="L7" i="233"/>
  <c r="K7" i="233"/>
  <c r="J7" i="233"/>
  <c r="I7" i="233"/>
  <c r="H7" i="233"/>
  <c r="G7" i="233"/>
  <c r="F7" i="233"/>
  <c r="E7" i="233"/>
  <c r="D7" i="233"/>
  <c r="C7" i="233"/>
  <c r="L73" i="234"/>
  <c r="L73" i="385" s="1"/>
  <c r="L72" i="234"/>
  <c r="L72" i="385" s="1"/>
  <c r="L69" i="234"/>
  <c r="L69" i="385" s="1"/>
  <c r="L68" i="234"/>
  <c r="L68" i="385" s="1"/>
  <c r="L67" i="234"/>
  <c r="L66" i="234"/>
  <c r="L66" i="385" s="1"/>
  <c r="L64" i="234"/>
  <c r="L64" i="385" s="1"/>
  <c r="L61" i="234"/>
  <c r="L61" i="385" s="1"/>
  <c r="L60" i="234"/>
  <c r="L60" i="385" s="1"/>
  <c r="K59" i="234"/>
  <c r="J59" i="234"/>
  <c r="I59" i="234"/>
  <c r="G59" i="234"/>
  <c r="F59" i="234"/>
  <c r="E59" i="234"/>
  <c r="D59" i="234"/>
  <c r="C59" i="234"/>
  <c r="L58" i="234"/>
  <c r="L58" i="385" s="1"/>
  <c r="L57" i="234"/>
  <c r="L57" i="385" s="1"/>
  <c r="L56" i="234"/>
  <c r="L56" i="385" s="1"/>
  <c r="L55" i="234"/>
  <c r="L55" i="385" s="1"/>
  <c r="L54" i="234"/>
  <c r="L54" i="385" s="1"/>
  <c r="L52" i="234"/>
  <c r="K52" i="234"/>
  <c r="J52" i="234"/>
  <c r="I52" i="234"/>
  <c r="H52" i="234"/>
  <c r="G52" i="234"/>
  <c r="F52" i="234"/>
  <c r="E52" i="234"/>
  <c r="D52" i="234"/>
  <c r="C52" i="234"/>
  <c r="L45" i="234"/>
  <c r="L45" i="385" s="1"/>
  <c r="L44" i="234"/>
  <c r="L44" i="385" s="1"/>
  <c r="L41" i="234"/>
  <c r="L41" i="385" s="1"/>
  <c r="L40" i="234"/>
  <c r="L40" i="385" s="1"/>
  <c r="L39" i="234"/>
  <c r="L39" i="385" s="1"/>
  <c r="L38" i="234"/>
  <c r="L38" i="385" s="1"/>
  <c r="L37" i="234"/>
  <c r="L37" i="385" s="1"/>
  <c r="L36" i="234"/>
  <c r="L36" i="385" s="1"/>
  <c r="L35" i="234"/>
  <c r="L35" i="385" s="1"/>
  <c r="L34" i="234"/>
  <c r="L34" i="385" s="1"/>
  <c r="L33" i="234"/>
  <c r="L33" i="385" s="1"/>
  <c r="K32" i="234"/>
  <c r="J32" i="234"/>
  <c r="I32" i="234"/>
  <c r="G32" i="234"/>
  <c r="F32" i="234"/>
  <c r="E32" i="234"/>
  <c r="H32" i="234" s="1"/>
  <c r="D32" i="234"/>
  <c r="C32" i="234"/>
  <c r="L31" i="234"/>
  <c r="L31" i="385" s="1"/>
  <c r="L30" i="234"/>
  <c r="L30" i="385" s="1"/>
  <c r="L29" i="234"/>
  <c r="L29" i="385" s="1"/>
  <c r="K28" i="234"/>
  <c r="J28" i="234"/>
  <c r="I28" i="234"/>
  <c r="I28" i="385" s="1"/>
  <c r="G28" i="234"/>
  <c r="F28" i="234"/>
  <c r="E28" i="234"/>
  <c r="D28" i="234"/>
  <c r="C28" i="234"/>
  <c r="L27" i="234"/>
  <c r="L27" i="385" s="1"/>
  <c r="L26" i="234"/>
  <c r="L26" i="385" s="1"/>
  <c r="L25" i="234"/>
  <c r="L25" i="385" s="1"/>
  <c r="L24" i="234"/>
  <c r="L24" i="385" s="1"/>
  <c r="L23" i="234"/>
  <c r="L23" i="385" s="1"/>
  <c r="L22" i="385" s="1"/>
  <c r="K22" i="234"/>
  <c r="J22" i="234"/>
  <c r="I22" i="234"/>
  <c r="G22" i="234"/>
  <c r="F22" i="234"/>
  <c r="E22" i="234"/>
  <c r="H22" i="234" s="1"/>
  <c r="D22" i="234"/>
  <c r="C22" i="234"/>
  <c r="L21" i="234"/>
  <c r="L21" i="385" s="1"/>
  <c r="L20" i="234"/>
  <c r="L20" i="385" s="1"/>
  <c r="L19" i="234"/>
  <c r="L19" i="385" s="1"/>
  <c r="L18" i="234"/>
  <c r="L18" i="385" s="1"/>
  <c r="L17" i="234"/>
  <c r="L17" i="385" s="1"/>
  <c r="L16" i="234"/>
  <c r="L16" i="385" s="1"/>
  <c r="L15" i="234"/>
  <c r="L15" i="385" s="1"/>
  <c r="L14" i="234"/>
  <c r="L14" i="385" s="1"/>
  <c r="L13" i="234"/>
  <c r="L13" i="385" s="1"/>
  <c r="L12" i="234"/>
  <c r="L12" i="385" s="1"/>
  <c r="L11" i="234"/>
  <c r="L11" i="385" s="1"/>
  <c r="L10" i="385" s="1"/>
  <c r="K10" i="234"/>
  <c r="J10" i="234"/>
  <c r="I10" i="234"/>
  <c r="G10" i="234"/>
  <c r="F10" i="234"/>
  <c r="E10" i="234"/>
  <c r="H10" i="234" s="1"/>
  <c r="D10" i="234"/>
  <c r="C10" i="234"/>
  <c r="L7" i="234"/>
  <c r="K7" i="234"/>
  <c r="J7" i="234"/>
  <c r="I7" i="234"/>
  <c r="H7" i="234"/>
  <c r="G7" i="234"/>
  <c r="F7" i="234"/>
  <c r="E7" i="234"/>
  <c r="D7" i="234"/>
  <c r="C7" i="234"/>
  <c r="L73" i="235"/>
  <c r="L73" i="382" s="1"/>
  <c r="L72" i="235"/>
  <c r="L72" i="382" s="1"/>
  <c r="L69" i="235"/>
  <c r="L69" i="382" s="1"/>
  <c r="L68" i="235"/>
  <c r="L68" i="382" s="1"/>
  <c r="L67" i="235"/>
  <c r="L66" i="235"/>
  <c r="L66" i="382" s="1"/>
  <c r="L64" i="235"/>
  <c r="L64" i="382" s="1"/>
  <c r="L61" i="235"/>
  <c r="L61" i="382" s="1"/>
  <c r="L60" i="235"/>
  <c r="L60" i="382" s="1"/>
  <c r="L59" i="235"/>
  <c r="L58" i="235"/>
  <c r="L58" i="382" s="1"/>
  <c r="L57" i="235"/>
  <c r="L57" i="382" s="1"/>
  <c r="L56" i="235"/>
  <c r="L56" i="382" s="1"/>
  <c r="L55" i="235"/>
  <c r="L55" i="382" s="1"/>
  <c r="L54" i="235"/>
  <c r="L54" i="382" s="1"/>
  <c r="K53" i="235"/>
  <c r="J53" i="235"/>
  <c r="I53" i="235"/>
  <c r="G53" i="235"/>
  <c r="F53" i="235"/>
  <c r="E53" i="235"/>
  <c r="H53" i="235" s="1"/>
  <c r="D53" i="235"/>
  <c r="C53" i="235"/>
  <c r="L52" i="235"/>
  <c r="K52" i="235"/>
  <c r="J52" i="235"/>
  <c r="I52" i="235"/>
  <c r="H52" i="235"/>
  <c r="G52" i="235"/>
  <c r="F52" i="235"/>
  <c r="E52" i="235"/>
  <c r="D52" i="235"/>
  <c r="C52" i="235"/>
  <c r="L45" i="235"/>
  <c r="L45" i="382" s="1"/>
  <c r="L44" i="235"/>
  <c r="L44" i="382" s="1"/>
  <c r="L43" i="382" s="1"/>
  <c r="L41" i="235"/>
  <c r="L41" i="382" s="1"/>
  <c r="L40" i="235"/>
  <c r="L40" i="382" s="1"/>
  <c r="L39" i="235"/>
  <c r="L39" i="382" s="1"/>
  <c r="L38" i="235"/>
  <c r="L38" i="382" s="1"/>
  <c r="L37" i="235"/>
  <c r="L37" i="382" s="1"/>
  <c r="L36" i="235"/>
  <c r="L36" i="382" s="1"/>
  <c r="L35" i="235"/>
  <c r="L35" i="382" s="1"/>
  <c r="L34" i="235"/>
  <c r="L34" i="382" s="1"/>
  <c r="L33" i="235"/>
  <c r="L33" i="382" s="1"/>
  <c r="K32" i="235"/>
  <c r="J32" i="235"/>
  <c r="I32" i="235"/>
  <c r="G32" i="235"/>
  <c r="F32" i="235"/>
  <c r="E32" i="235"/>
  <c r="D32" i="235"/>
  <c r="C32" i="235"/>
  <c r="L31" i="235"/>
  <c r="L31" i="382" s="1"/>
  <c r="L30" i="235"/>
  <c r="L30" i="382" s="1"/>
  <c r="L29" i="235"/>
  <c r="L29" i="382" s="1"/>
  <c r="K28" i="235"/>
  <c r="J28" i="235"/>
  <c r="I28" i="235"/>
  <c r="G28" i="235"/>
  <c r="F28" i="235"/>
  <c r="E28" i="235"/>
  <c r="H28" i="235" s="1"/>
  <c r="D28" i="235"/>
  <c r="C28" i="235"/>
  <c r="L27" i="235"/>
  <c r="L27" i="382" s="1"/>
  <c r="L26" i="235"/>
  <c r="L26" i="382" s="1"/>
  <c r="L25" i="235"/>
  <c r="L25" i="382" s="1"/>
  <c r="L24" i="235"/>
  <c r="L24" i="382" s="1"/>
  <c r="L23" i="235"/>
  <c r="L23" i="382" s="1"/>
  <c r="L22" i="382" s="1"/>
  <c r="K22" i="235"/>
  <c r="J22" i="235"/>
  <c r="I22" i="235"/>
  <c r="G22" i="235"/>
  <c r="F22" i="235"/>
  <c r="E22" i="235"/>
  <c r="D22" i="235"/>
  <c r="C22" i="235"/>
  <c r="L21" i="235"/>
  <c r="L21" i="382" s="1"/>
  <c r="L20" i="235"/>
  <c r="L20" i="382" s="1"/>
  <c r="L19" i="235"/>
  <c r="L19" i="382" s="1"/>
  <c r="L18" i="235"/>
  <c r="L18" i="382" s="1"/>
  <c r="L17" i="235"/>
  <c r="L17" i="382" s="1"/>
  <c r="L16" i="235"/>
  <c r="L16" i="382" s="1"/>
  <c r="L15" i="235"/>
  <c r="L15" i="382" s="1"/>
  <c r="L14" i="235"/>
  <c r="L14" i="382" s="1"/>
  <c r="L13" i="235"/>
  <c r="L13" i="382" s="1"/>
  <c r="L12" i="235"/>
  <c r="L12" i="382" s="1"/>
  <c r="L11" i="235"/>
  <c r="L11" i="382" s="1"/>
  <c r="L10" i="382" s="1"/>
  <c r="K10" i="235"/>
  <c r="J10" i="235"/>
  <c r="I10" i="235"/>
  <c r="G10" i="235"/>
  <c r="F10" i="235"/>
  <c r="E10" i="235"/>
  <c r="H10" i="235" s="1"/>
  <c r="D10" i="235"/>
  <c r="C10" i="235"/>
  <c r="L7" i="235"/>
  <c r="K7" i="235"/>
  <c r="J7" i="235"/>
  <c r="I7" i="235"/>
  <c r="H7" i="235"/>
  <c r="G7" i="235"/>
  <c r="F7" i="235"/>
  <c r="E7" i="235"/>
  <c r="D7" i="235"/>
  <c r="C7" i="235"/>
  <c r="L73" i="236"/>
  <c r="L73" i="379" s="1"/>
  <c r="L72" i="236"/>
  <c r="L72" i="379" s="1"/>
  <c r="L69" i="236"/>
  <c r="L69" i="379" s="1"/>
  <c r="L68" i="236"/>
  <c r="L68" i="379" s="1"/>
  <c r="L67" i="236"/>
  <c r="L67" i="379" s="1"/>
  <c r="L66" i="236"/>
  <c r="L66" i="379" s="1"/>
  <c r="L64" i="236"/>
  <c r="L64" i="379" s="1"/>
  <c r="L61" i="236"/>
  <c r="L61" i="379" s="1"/>
  <c r="L60" i="236"/>
  <c r="L60" i="379" s="1"/>
  <c r="K59" i="236"/>
  <c r="K59" i="379" s="1"/>
  <c r="J59" i="236"/>
  <c r="J59" i="379" s="1"/>
  <c r="I59" i="236"/>
  <c r="G59" i="236"/>
  <c r="G59" i="379" s="1"/>
  <c r="F59" i="236"/>
  <c r="F59" i="379" s="1"/>
  <c r="E59" i="236"/>
  <c r="H59" i="236" s="1"/>
  <c r="D59" i="236"/>
  <c r="D59" i="379" s="1"/>
  <c r="C59" i="379"/>
  <c r="L58" i="236"/>
  <c r="L58" i="379" s="1"/>
  <c r="L57" i="236"/>
  <c r="L57" i="379" s="1"/>
  <c r="L56" i="236"/>
  <c r="L56" i="379" s="1"/>
  <c r="L55" i="236"/>
  <c r="L55" i="379" s="1"/>
  <c r="L54" i="236"/>
  <c r="L54" i="379" s="1"/>
  <c r="L52" i="236"/>
  <c r="K52" i="236"/>
  <c r="J52" i="236"/>
  <c r="I52" i="236"/>
  <c r="H52" i="236"/>
  <c r="G52" i="236"/>
  <c r="F52" i="236"/>
  <c r="E52" i="236"/>
  <c r="D52" i="236"/>
  <c r="C52" i="236"/>
  <c r="L45" i="236"/>
  <c r="L45" i="379" s="1"/>
  <c r="L44" i="236"/>
  <c r="L44" i="379" s="1"/>
  <c r="L41" i="236"/>
  <c r="L41" i="379" s="1"/>
  <c r="L40" i="236"/>
  <c r="L40" i="379" s="1"/>
  <c r="L39" i="236"/>
  <c r="L39" i="379" s="1"/>
  <c r="L38" i="236"/>
  <c r="L38" i="379" s="1"/>
  <c r="L37" i="236"/>
  <c r="L37" i="379" s="1"/>
  <c r="L36" i="236"/>
  <c r="L36" i="379" s="1"/>
  <c r="L35" i="236"/>
  <c r="L35" i="379" s="1"/>
  <c r="L34" i="236"/>
  <c r="L34" i="379" s="1"/>
  <c r="L33" i="236"/>
  <c r="L33" i="379" s="1"/>
  <c r="K32" i="236"/>
  <c r="J32" i="236"/>
  <c r="I32" i="236"/>
  <c r="G32" i="236"/>
  <c r="F32" i="236"/>
  <c r="E32" i="236"/>
  <c r="D32" i="236"/>
  <c r="C32" i="236"/>
  <c r="L31" i="236"/>
  <c r="L31" i="379" s="1"/>
  <c r="L30" i="236"/>
  <c r="L30" i="379" s="1"/>
  <c r="L29" i="236"/>
  <c r="L29" i="379" s="1"/>
  <c r="K28" i="236"/>
  <c r="K27" i="379" s="1"/>
  <c r="J28" i="236"/>
  <c r="J27" i="379" s="1"/>
  <c r="I28" i="236"/>
  <c r="I27" i="379" s="1"/>
  <c r="G28" i="236"/>
  <c r="G27" i="379" s="1"/>
  <c r="F28" i="236"/>
  <c r="F27" i="379" s="1"/>
  <c r="E28" i="236"/>
  <c r="D28" i="236"/>
  <c r="D27" i="379" s="1"/>
  <c r="C28" i="236"/>
  <c r="C27" i="379" s="1"/>
  <c r="L27" i="236"/>
  <c r="L26" i="236"/>
  <c r="L26" i="379" s="1"/>
  <c r="L25" i="236"/>
  <c r="L25" i="379" s="1"/>
  <c r="L24" i="236"/>
  <c r="L24" i="379" s="1"/>
  <c r="L23" i="236"/>
  <c r="L23" i="379" s="1"/>
  <c r="K22" i="236"/>
  <c r="J22" i="236"/>
  <c r="I22" i="236"/>
  <c r="G22" i="236"/>
  <c r="F22" i="236"/>
  <c r="E22" i="236"/>
  <c r="D22" i="236"/>
  <c r="C22" i="236"/>
  <c r="L21" i="236"/>
  <c r="L21" i="379" s="1"/>
  <c r="L20" i="236"/>
  <c r="L20" i="379" s="1"/>
  <c r="L19" i="236"/>
  <c r="L19" i="379" s="1"/>
  <c r="L18" i="236"/>
  <c r="L18" i="379" s="1"/>
  <c r="L17" i="236"/>
  <c r="L17" i="379" s="1"/>
  <c r="L16" i="236"/>
  <c r="L16" i="379" s="1"/>
  <c r="L15" i="236"/>
  <c r="L15" i="379" s="1"/>
  <c r="L14" i="236"/>
  <c r="L14" i="379" s="1"/>
  <c r="L13" i="236"/>
  <c r="L13" i="379" s="1"/>
  <c r="L12" i="236"/>
  <c r="L12" i="379" s="1"/>
  <c r="L11" i="236"/>
  <c r="L11" i="379" s="1"/>
  <c r="K10" i="236"/>
  <c r="J10" i="236"/>
  <c r="I10" i="236"/>
  <c r="G10" i="236"/>
  <c r="F10" i="236"/>
  <c r="E10" i="236"/>
  <c r="H10" i="236" s="1"/>
  <c r="D10" i="236"/>
  <c r="C10" i="236"/>
  <c r="L7" i="236"/>
  <c r="K7" i="236"/>
  <c r="J7" i="236"/>
  <c r="I7" i="236"/>
  <c r="H7" i="236"/>
  <c r="G7" i="236"/>
  <c r="F7" i="236"/>
  <c r="E7" i="236"/>
  <c r="D7" i="236"/>
  <c r="C7" i="236"/>
  <c r="L72" i="237"/>
  <c r="L69" i="237"/>
  <c r="L68" i="237"/>
  <c r="K67" i="237"/>
  <c r="K67" i="238" s="1"/>
  <c r="J67" i="237"/>
  <c r="J67" i="238" s="1"/>
  <c r="I67" i="237"/>
  <c r="E67" i="237"/>
  <c r="D67" i="237"/>
  <c r="D67" i="238" s="1"/>
  <c r="C67" i="237"/>
  <c r="C67" i="378" s="1"/>
  <c r="L66" i="237"/>
  <c r="L64" i="237"/>
  <c r="L58" i="237"/>
  <c r="L57" i="237"/>
  <c r="L56" i="237"/>
  <c r="L55" i="237"/>
  <c r="L54" i="237"/>
  <c r="K53" i="237"/>
  <c r="J53" i="237"/>
  <c r="I53" i="237"/>
  <c r="G53" i="237"/>
  <c r="F53" i="237"/>
  <c r="L52" i="237"/>
  <c r="K52" i="237"/>
  <c r="J52" i="237"/>
  <c r="I52" i="237"/>
  <c r="H52" i="237"/>
  <c r="G52" i="237"/>
  <c r="F52" i="237"/>
  <c r="E52" i="237"/>
  <c r="D52" i="237"/>
  <c r="C52" i="237"/>
  <c r="L45" i="237"/>
  <c r="L45" i="378" s="1"/>
  <c r="L45" i="375" s="1"/>
  <c r="L78" i="368" s="1"/>
  <c r="L44" i="237"/>
  <c r="L44" i="378" s="1"/>
  <c r="L41" i="237"/>
  <c r="L41" i="378" s="1"/>
  <c r="L41" i="375" s="1"/>
  <c r="L66" i="368" s="1"/>
  <c r="L40" i="237"/>
  <c r="L40" i="378" s="1"/>
  <c r="L40" i="375" s="1"/>
  <c r="L65" i="368" s="1"/>
  <c r="L39" i="237"/>
  <c r="L39" i="378" s="1"/>
  <c r="K38" i="237"/>
  <c r="J38" i="237"/>
  <c r="I38" i="237"/>
  <c r="G38" i="237"/>
  <c r="F38" i="237"/>
  <c r="E38" i="237"/>
  <c r="D38" i="237"/>
  <c r="C38" i="237"/>
  <c r="C38" i="238" s="1"/>
  <c r="L37" i="237"/>
  <c r="L37" i="378" s="1"/>
  <c r="L37" i="375" s="1"/>
  <c r="L62" i="368" s="1"/>
  <c r="L36" i="237"/>
  <c r="L36" i="378" s="1"/>
  <c r="L36" i="375" s="1"/>
  <c r="L61" i="368" s="1"/>
  <c r="L35" i="237"/>
  <c r="L35" i="378" s="1"/>
  <c r="L35" i="375" s="1"/>
  <c r="L56" i="368" s="1"/>
  <c r="L34" i="237"/>
  <c r="L34" i="378" s="1"/>
  <c r="L34" i="375" s="1"/>
  <c r="L55" i="368" s="1"/>
  <c r="L33" i="237"/>
  <c r="L33" i="378" s="1"/>
  <c r="K32" i="237"/>
  <c r="J32" i="237"/>
  <c r="I32" i="237"/>
  <c r="G32" i="237"/>
  <c r="F32" i="237"/>
  <c r="E32" i="237"/>
  <c r="H32" i="237" s="1"/>
  <c r="D32" i="237"/>
  <c r="C32" i="237"/>
  <c r="L31" i="237"/>
  <c r="L31" i="378" s="1"/>
  <c r="L31" i="375" s="1"/>
  <c r="L30" i="368" s="1"/>
  <c r="L30" i="237"/>
  <c r="L30" i="378" s="1"/>
  <c r="L30" i="375" s="1"/>
  <c r="L29" i="368" s="1"/>
  <c r="L29" i="237"/>
  <c r="L29" i="378" s="1"/>
  <c r="K28" i="237"/>
  <c r="J28" i="237"/>
  <c r="I28" i="237"/>
  <c r="G28" i="237"/>
  <c r="F28" i="237"/>
  <c r="E28" i="237"/>
  <c r="D28" i="237"/>
  <c r="C28" i="237"/>
  <c r="L27" i="237"/>
  <c r="L26" i="237"/>
  <c r="L26" i="378" s="1"/>
  <c r="L26" i="375" s="1"/>
  <c r="L23" i="368" s="1"/>
  <c r="L25" i="237"/>
  <c r="L25" i="378" s="1"/>
  <c r="L25" i="375" s="1"/>
  <c r="L24" i="237"/>
  <c r="L24" i="378" s="1"/>
  <c r="L24" i="375" s="1"/>
  <c r="L21" i="368" s="1"/>
  <c r="L23" i="237"/>
  <c r="L23" i="378" s="1"/>
  <c r="K22" i="237"/>
  <c r="J22" i="237"/>
  <c r="I22" i="237"/>
  <c r="G22" i="237"/>
  <c r="F22" i="237"/>
  <c r="E22" i="237"/>
  <c r="H22" i="237" s="1"/>
  <c r="D22" i="237"/>
  <c r="C22" i="237"/>
  <c r="L21" i="237"/>
  <c r="L21" i="378" s="1"/>
  <c r="L21" i="375" s="1"/>
  <c r="L52" i="368" s="1"/>
  <c r="L20" i="237"/>
  <c r="L20" i="378" s="1"/>
  <c r="L20" i="375" s="1"/>
  <c r="L51" i="368" s="1"/>
  <c r="L19" i="237"/>
  <c r="L19" i="378" s="1"/>
  <c r="L19" i="375" s="1"/>
  <c r="L50" i="368" s="1"/>
  <c r="L18" i="237"/>
  <c r="L18" i="378" s="1"/>
  <c r="L18" i="375" s="1"/>
  <c r="L49" i="368" s="1"/>
  <c r="L17" i="237"/>
  <c r="L17" i="378" s="1"/>
  <c r="L17" i="375" s="1"/>
  <c r="L48" i="368" s="1"/>
  <c r="L16" i="237"/>
  <c r="L16" i="378" s="1"/>
  <c r="L16" i="375" s="1"/>
  <c r="L47" i="368" s="1"/>
  <c r="L15" i="237"/>
  <c r="L15" i="378" s="1"/>
  <c r="L15" i="375" s="1"/>
  <c r="L46" i="368" s="1"/>
  <c r="L14" i="237"/>
  <c r="L14" i="378" s="1"/>
  <c r="L14" i="375" s="1"/>
  <c r="L45" i="368" s="1"/>
  <c r="L13" i="237"/>
  <c r="L13" i="378" s="1"/>
  <c r="L13" i="375" s="1"/>
  <c r="L44" i="368" s="1"/>
  <c r="L12" i="237"/>
  <c r="L12" i="378" s="1"/>
  <c r="L12" i="375" s="1"/>
  <c r="L43" i="368" s="1"/>
  <c r="L11" i="237"/>
  <c r="L11" i="378" s="1"/>
  <c r="K10" i="237"/>
  <c r="J10" i="237"/>
  <c r="I10" i="237"/>
  <c r="G10" i="237"/>
  <c r="F10" i="237"/>
  <c r="E10" i="237"/>
  <c r="D10" i="237"/>
  <c r="C10" i="237"/>
  <c r="L7" i="237"/>
  <c r="K7" i="237"/>
  <c r="J7" i="237"/>
  <c r="I7" i="237"/>
  <c r="H7" i="237"/>
  <c r="G7" i="237"/>
  <c r="F7" i="237"/>
  <c r="E7" i="237"/>
  <c r="D7" i="237"/>
  <c r="C7" i="237"/>
  <c r="K73" i="238"/>
  <c r="K57" i="241" s="1"/>
  <c r="J73" i="238"/>
  <c r="J57" i="241" s="1"/>
  <c r="I73" i="238"/>
  <c r="I57" i="241" s="1"/>
  <c r="H73" i="238"/>
  <c r="H57" i="241" s="1"/>
  <c r="G73" i="238"/>
  <c r="G57" i="241" s="1"/>
  <c r="F73" i="238"/>
  <c r="F57" i="241" s="1"/>
  <c r="E73" i="238"/>
  <c r="E57" i="241" s="1"/>
  <c r="D73" i="238"/>
  <c r="D57" i="241" s="1"/>
  <c r="C73" i="238"/>
  <c r="C57" i="241" s="1"/>
  <c r="K72" i="238"/>
  <c r="K56" i="241" s="1"/>
  <c r="J72" i="238"/>
  <c r="J56" i="241" s="1"/>
  <c r="I72" i="238"/>
  <c r="I56" i="241" s="1"/>
  <c r="H72" i="238"/>
  <c r="G72" i="238"/>
  <c r="G56" i="241" s="1"/>
  <c r="F72" i="238"/>
  <c r="F56" i="241" s="1"/>
  <c r="E72" i="238"/>
  <c r="E56" i="241" s="1"/>
  <c r="D72" i="238"/>
  <c r="D56" i="241" s="1"/>
  <c r="C72" i="238"/>
  <c r="C56" i="241" s="1"/>
  <c r="K69" i="238"/>
  <c r="J69" i="238"/>
  <c r="I69" i="238"/>
  <c r="H69" i="238"/>
  <c r="G69" i="238"/>
  <c r="F69" i="238"/>
  <c r="E69" i="238"/>
  <c r="D69" i="238"/>
  <c r="C69" i="238"/>
  <c r="K68" i="238"/>
  <c r="J68" i="238"/>
  <c r="I68" i="238"/>
  <c r="H68" i="238"/>
  <c r="G68" i="238"/>
  <c r="F68" i="238"/>
  <c r="E68" i="238"/>
  <c r="D68" i="238"/>
  <c r="C68" i="238"/>
  <c r="G67" i="238"/>
  <c r="F67" i="238"/>
  <c r="K66" i="238"/>
  <c r="K32" i="241" s="1"/>
  <c r="J66" i="238"/>
  <c r="J32" i="241" s="1"/>
  <c r="I66" i="238"/>
  <c r="I32" i="241" s="1"/>
  <c r="H66" i="238"/>
  <c r="G66" i="238"/>
  <c r="G32" i="241" s="1"/>
  <c r="F66" i="238"/>
  <c r="F32" i="241" s="1"/>
  <c r="E66" i="238"/>
  <c r="E32" i="241" s="1"/>
  <c r="D66" i="238"/>
  <c r="C66" i="238"/>
  <c r="C32" i="241" s="1"/>
  <c r="K64" i="238"/>
  <c r="K30" i="241" s="1"/>
  <c r="J64" i="238"/>
  <c r="J30" i="241" s="1"/>
  <c r="I64" i="238"/>
  <c r="I30" i="241" s="1"/>
  <c r="H64" i="238"/>
  <c r="G64" i="238"/>
  <c r="G30" i="241" s="1"/>
  <c r="F64" i="238"/>
  <c r="F30" i="241" s="1"/>
  <c r="E64" i="238"/>
  <c r="E30" i="241" s="1"/>
  <c r="D64" i="238"/>
  <c r="C64" i="238"/>
  <c r="C30" i="241" s="1"/>
  <c r="H61" i="238"/>
  <c r="G61" i="238"/>
  <c r="F61" i="238"/>
  <c r="K60" i="238"/>
  <c r="J60" i="238"/>
  <c r="I60" i="238"/>
  <c r="H60" i="238"/>
  <c r="G60" i="238"/>
  <c r="F60" i="238"/>
  <c r="E60" i="238"/>
  <c r="D60" i="238"/>
  <c r="K58" i="238"/>
  <c r="J58" i="238"/>
  <c r="I58" i="238"/>
  <c r="H58" i="238"/>
  <c r="G58" i="238"/>
  <c r="F58" i="238"/>
  <c r="E58" i="238"/>
  <c r="D58" i="238"/>
  <c r="C58" i="238"/>
  <c r="K57" i="238"/>
  <c r="J57" i="238"/>
  <c r="I57" i="238"/>
  <c r="H57" i="238"/>
  <c r="G57" i="238"/>
  <c r="F57" i="238"/>
  <c r="E57" i="238"/>
  <c r="D57" i="238"/>
  <c r="C57" i="238"/>
  <c r="K56" i="238"/>
  <c r="K13" i="241" s="1"/>
  <c r="J56" i="238"/>
  <c r="J13" i="241" s="1"/>
  <c r="I56" i="238"/>
  <c r="I13" i="241" s="1"/>
  <c r="H56" i="238"/>
  <c r="G56" i="238"/>
  <c r="G13" i="241" s="1"/>
  <c r="F56" i="238"/>
  <c r="F13" i="241" s="1"/>
  <c r="E56" i="238"/>
  <c r="E13" i="241" s="1"/>
  <c r="D56" i="238"/>
  <c r="C56" i="238"/>
  <c r="C13" i="241" s="1"/>
  <c r="K55" i="238"/>
  <c r="K12" i="241" s="1"/>
  <c r="J55" i="238"/>
  <c r="J12" i="241" s="1"/>
  <c r="I55" i="238"/>
  <c r="H55" i="238"/>
  <c r="G55" i="238"/>
  <c r="G12" i="241" s="1"/>
  <c r="F55" i="238"/>
  <c r="F12" i="241" s="1"/>
  <c r="E55" i="238"/>
  <c r="E12" i="241" s="1"/>
  <c r="H12" i="241" s="1"/>
  <c r="D55" i="238"/>
  <c r="D12" i="241" s="1"/>
  <c r="C55" i="238"/>
  <c r="K54" i="238"/>
  <c r="J54" i="238"/>
  <c r="J11" i="241" s="1"/>
  <c r="I54" i="238"/>
  <c r="I11" i="241" s="1"/>
  <c r="G54" i="238"/>
  <c r="F54" i="238"/>
  <c r="F11" i="241" s="1"/>
  <c r="E54" i="238"/>
  <c r="D54" i="238"/>
  <c r="D11" i="241" s="1"/>
  <c r="C54" i="238"/>
  <c r="L52" i="238"/>
  <c r="K52" i="238"/>
  <c r="J52" i="238"/>
  <c r="I52" i="238"/>
  <c r="H52" i="238"/>
  <c r="G52" i="238"/>
  <c r="F52" i="238"/>
  <c r="E52" i="238"/>
  <c r="D52" i="238"/>
  <c r="C52" i="238"/>
  <c r="K45" i="238"/>
  <c r="K77" i="240" s="1"/>
  <c r="K78" i="364" s="1"/>
  <c r="J45" i="238"/>
  <c r="J77" i="240" s="1"/>
  <c r="I45" i="238"/>
  <c r="I77" i="240" s="1"/>
  <c r="I78" i="364" s="1"/>
  <c r="H45" i="238"/>
  <c r="G45" i="238"/>
  <c r="G77" i="240" s="1"/>
  <c r="G78" i="364" s="1"/>
  <c r="F45" i="238"/>
  <c r="F77" i="240" s="1"/>
  <c r="F78" i="364" s="1"/>
  <c r="E45" i="238"/>
  <c r="E77" i="240" s="1"/>
  <c r="D45" i="238"/>
  <c r="D77" i="240" s="1"/>
  <c r="D78" i="364" s="1"/>
  <c r="C45" i="238"/>
  <c r="C77" i="240" s="1"/>
  <c r="K44" i="238"/>
  <c r="K76" i="240" s="1"/>
  <c r="J44" i="238"/>
  <c r="J76" i="240" s="1"/>
  <c r="J77" i="364" s="1"/>
  <c r="I44" i="238"/>
  <c r="I76" i="240" s="1"/>
  <c r="H44" i="238"/>
  <c r="G44" i="238"/>
  <c r="G76" i="240" s="1"/>
  <c r="F44" i="238"/>
  <c r="F76" i="240" s="1"/>
  <c r="E44" i="238"/>
  <c r="E76" i="240" s="1"/>
  <c r="D44" i="238"/>
  <c r="C44" i="238"/>
  <c r="C76" i="240" s="1"/>
  <c r="K41" i="238"/>
  <c r="K65" i="240" s="1"/>
  <c r="K66" i="364" s="1"/>
  <c r="J41" i="238"/>
  <c r="J65" i="240" s="1"/>
  <c r="J66" i="364" s="1"/>
  <c r="I41" i="238"/>
  <c r="I65" i="240" s="1"/>
  <c r="I66" i="364" s="1"/>
  <c r="H41" i="238"/>
  <c r="G41" i="238"/>
  <c r="G65" i="240" s="1"/>
  <c r="G66" i="364" s="1"/>
  <c r="F41" i="238"/>
  <c r="F65" i="240" s="1"/>
  <c r="F66" i="364" s="1"/>
  <c r="E41" i="238"/>
  <c r="E65" i="240" s="1"/>
  <c r="D41" i="238"/>
  <c r="D65" i="240" s="1"/>
  <c r="D66" i="364" s="1"/>
  <c r="C41" i="238"/>
  <c r="C65" i="240" s="1"/>
  <c r="K39" i="238"/>
  <c r="K63" i="240" s="1"/>
  <c r="K64" i="364" s="1"/>
  <c r="J39" i="238"/>
  <c r="J63" i="240" s="1"/>
  <c r="J64" i="364" s="1"/>
  <c r="I39" i="238"/>
  <c r="I63" i="240" s="1"/>
  <c r="I64" i="364" s="1"/>
  <c r="H39" i="238"/>
  <c r="G39" i="238"/>
  <c r="G63" i="240" s="1"/>
  <c r="G64" i="364" s="1"/>
  <c r="F39" i="238"/>
  <c r="F63" i="240" s="1"/>
  <c r="F64" i="364" s="1"/>
  <c r="E39" i="238"/>
  <c r="E63" i="240" s="1"/>
  <c r="D39" i="238"/>
  <c r="C39" i="238"/>
  <c r="C63" i="240" s="1"/>
  <c r="L37" i="238"/>
  <c r="K36" i="238"/>
  <c r="K60" i="240" s="1"/>
  <c r="J36" i="238"/>
  <c r="J60" i="240" s="1"/>
  <c r="I36" i="238"/>
  <c r="I60" i="240" s="1"/>
  <c r="H36" i="238"/>
  <c r="G36" i="238"/>
  <c r="G60" i="240" s="1"/>
  <c r="F36" i="238"/>
  <c r="F60" i="240" s="1"/>
  <c r="E36" i="238"/>
  <c r="E60" i="240" s="1"/>
  <c r="H60" i="240" s="1"/>
  <c r="D36" i="238"/>
  <c r="D60" i="240" s="1"/>
  <c r="C36" i="238"/>
  <c r="C60" i="240" s="1"/>
  <c r="K35" i="238"/>
  <c r="K55" i="240" s="1"/>
  <c r="J35" i="238"/>
  <c r="J55" i="240" s="1"/>
  <c r="I35" i="238"/>
  <c r="I55" i="240" s="1"/>
  <c r="H35" i="238"/>
  <c r="G35" i="238"/>
  <c r="G55" i="240" s="1"/>
  <c r="F35" i="238"/>
  <c r="F55" i="240" s="1"/>
  <c r="E35" i="238"/>
  <c r="E55" i="240" s="1"/>
  <c r="D35" i="238"/>
  <c r="D55" i="240" s="1"/>
  <c r="C35" i="238"/>
  <c r="C55" i="240" s="1"/>
  <c r="K34" i="238"/>
  <c r="K54" i="240" s="1"/>
  <c r="J34" i="238"/>
  <c r="J54" i="240" s="1"/>
  <c r="I34" i="238"/>
  <c r="I54" i="240" s="1"/>
  <c r="H34" i="238"/>
  <c r="G34" i="238"/>
  <c r="G54" i="240" s="1"/>
  <c r="F34" i="238"/>
  <c r="F54" i="240" s="1"/>
  <c r="E34" i="238"/>
  <c r="E54" i="240" s="1"/>
  <c r="D34" i="238"/>
  <c r="C34" i="238"/>
  <c r="K33" i="238"/>
  <c r="K53" i="240" s="1"/>
  <c r="J33" i="238"/>
  <c r="I33" i="238"/>
  <c r="I53" i="240" s="1"/>
  <c r="H33" i="238"/>
  <c r="G33" i="238"/>
  <c r="G53" i="240" s="1"/>
  <c r="F33" i="238"/>
  <c r="F53" i="240" s="1"/>
  <c r="E33" i="238"/>
  <c r="D33" i="238"/>
  <c r="D53" i="240" s="1"/>
  <c r="C33" i="238"/>
  <c r="C53" i="240" s="1"/>
  <c r="K31" i="238"/>
  <c r="J31" i="238"/>
  <c r="I31" i="238"/>
  <c r="H31" i="238"/>
  <c r="G31" i="238"/>
  <c r="F31" i="238"/>
  <c r="E31" i="238"/>
  <c r="D31" i="238"/>
  <c r="C31" i="238"/>
  <c r="K30" i="238"/>
  <c r="J30" i="238"/>
  <c r="I30" i="238"/>
  <c r="H30" i="238"/>
  <c r="G30" i="238"/>
  <c r="F30" i="238"/>
  <c r="E30" i="238"/>
  <c r="E28" i="240" s="1"/>
  <c r="D30" i="238"/>
  <c r="C30" i="238"/>
  <c r="K29" i="238"/>
  <c r="J29" i="238"/>
  <c r="I29" i="238"/>
  <c r="H29" i="238"/>
  <c r="G29" i="238"/>
  <c r="F29" i="238"/>
  <c r="E29" i="238"/>
  <c r="D29" i="238"/>
  <c r="C29" i="238"/>
  <c r="K27" i="238"/>
  <c r="J27" i="238"/>
  <c r="I27" i="238"/>
  <c r="H27" i="238"/>
  <c r="G27" i="238"/>
  <c r="F27" i="238"/>
  <c r="E27" i="238"/>
  <c r="D27" i="238"/>
  <c r="C27" i="238"/>
  <c r="K26" i="238"/>
  <c r="K23" i="240" s="1"/>
  <c r="K24" i="364" s="1"/>
  <c r="J26" i="238"/>
  <c r="J23" i="240" s="1"/>
  <c r="J24" i="364" s="1"/>
  <c r="I26" i="238"/>
  <c r="I23" i="240" s="1"/>
  <c r="I24" i="364" s="1"/>
  <c r="H26" i="238"/>
  <c r="G26" i="238"/>
  <c r="G23" i="240" s="1"/>
  <c r="G24" i="364" s="1"/>
  <c r="F26" i="238"/>
  <c r="F23" i="240" s="1"/>
  <c r="F24" i="364" s="1"/>
  <c r="E26" i="238"/>
  <c r="E23" i="240" s="1"/>
  <c r="D26" i="238"/>
  <c r="D23" i="240" s="1"/>
  <c r="C26" i="238"/>
  <c r="C23" i="240" s="1"/>
  <c r="K25" i="238"/>
  <c r="K22" i="240" s="1"/>
  <c r="J25" i="238"/>
  <c r="J22" i="240" s="1"/>
  <c r="I25" i="238"/>
  <c r="I22" i="240" s="1"/>
  <c r="H25" i="238"/>
  <c r="G25" i="238"/>
  <c r="G22" i="240" s="1"/>
  <c r="F25" i="238"/>
  <c r="F22" i="240" s="1"/>
  <c r="E25" i="238"/>
  <c r="E22" i="240" s="1"/>
  <c r="D25" i="238"/>
  <c r="D22" i="240" s="1"/>
  <c r="C25" i="238"/>
  <c r="K24" i="238"/>
  <c r="J24" i="238"/>
  <c r="I24" i="238"/>
  <c r="H24" i="238"/>
  <c r="G24" i="238"/>
  <c r="F24" i="238"/>
  <c r="E24" i="238"/>
  <c r="D24" i="238"/>
  <c r="C24" i="238"/>
  <c r="K23" i="238"/>
  <c r="J23" i="238"/>
  <c r="I23" i="238"/>
  <c r="H23" i="238"/>
  <c r="G23" i="238"/>
  <c r="F23" i="238"/>
  <c r="E23" i="238"/>
  <c r="D23" i="238"/>
  <c r="C23" i="238"/>
  <c r="K21" i="238"/>
  <c r="K51" i="240" s="1"/>
  <c r="J21" i="238"/>
  <c r="J51" i="240" s="1"/>
  <c r="I21" i="238"/>
  <c r="H21" i="238"/>
  <c r="G21" i="238"/>
  <c r="G51" i="240" s="1"/>
  <c r="F21" i="238"/>
  <c r="F51" i="240" s="1"/>
  <c r="E21" i="238"/>
  <c r="E51" i="240" s="1"/>
  <c r="H51" i="240" s="1"/>
  <c r="D21" i="238"/>
  <c r="D51" i="240" s="1"/>
  <c r="C21" i="238"/>
  <c r="C51" i="240" s="1"/>
  <c r="K20" i="238"/>
  <c r="K50" i="240" s="1"/>
  <c r="J20" i="238"/>
  <c r="J50" i="240" s="1"/>
  <c r="I20" i="238"/>
  <c r="I50" i="240" s="1"/>
  <c r="H20" i="238"/>
  <c r="G20" i="238"/>
  <c r="G50" i="240" s="1"/>
  <c r="F20" i="238"/>
  <c r="F50" i="240" s="1"/>
  <c r="E20" i="238"/>
  <c r="E50" i="240" s="1"/>
  <c r="D20" i="238"/>
  <c r="C20" i="238"/>
  <c r="C50" i="240" s="1"/>
  <c r="K19" i="238"/>
  <c r="K49" i="240" s="1"/>
  <c r="J19" i="238"/>
  <c r="J49" i="240" s="1"/>
  <c r="I19" i="238"/>
  <c r="I49" i="240" s="1"/>
  <c r="H19" i="238"/>
  <c r="G19" i="238"/>
  <c r="G49" i="240" s="1"/>
  <c r="F19" i="238"/>
  <c r="F49" i="240" s="1"/>
  <c r="E19" i="238"/>
  <c r="E49" i="240" s="1"/>
  <c r="D19" i="238"/>
  <c r="D49" i="240" s="1"/>
  <c r="C19" i="238"/>
  <c r="C49" i="240" s="1"/>
  <c r="K18" i="238"/>
  <c r="K48" i="240" s="1"/>
  <c r="J18" i="238"/>
  <c r="J48" i="240" s="1"/>
  <c r="I18" i="238"/>
  <c r="I48" i="240" s="1"/>
  <c r="H18" i="238"/>
  <c r="G18" i="238"/>
  <c r="G48" i="240" s="1"/>
  <c r="F18" i="238"/>
  <c r="F48" i="240" s="1"/>
  <c r="E18" i="238"/>
  <c r="E48" i="240" s="1"/>
  <c r="D18" i="238"/>
  <c r="C18" i="238"/>
  <c r="C48" i="240" s="1"/>
  <c r="K17" i="238"/>
  <c r="K47" i="240" s="1"/>
  <c r="J17" i="238"/>
  <c r="J47" i="240" s="1"/>
  <c r="I17" i="238"/>
  <c r="H17" i="238"/>
  <c r="G17" i="238"/>
  <c r="G47" i="240" s="1"/>
  <c r="F17" i="238"/>
  <c r="F47" i="240" s="1"/>
  <c r="E17" i="238"/>
  <c r="E47" i="240" s="1"/>
  <c r="H47" i="240" s="1"/>
  <c r="D17" i="238"/>
  <c r="D47" i="240" s="1"/>
  <c r="C17" i="238"/>
  <c r="C47" i="240" s="1"/>
  <c r="K16" i="238"/>
  <c r="K46" i="240" s="1"/>
  <c r="J16" i="238"/>
  <c r="J46" i="240" s="1"/>
  <c r="I16" i="238"/>
  <c r="I46" i="240" s="1"/>
  <c r="H16" i="238"/>
  <c r="G16" i="238"/>
  <c r="G46" i="240" s="1"/>
  <c r="F16" i="238"/>
  <c r="F46" i="240" s="1"/>
  <c r="E16" i="238"/>
  <c r="E46" i="240" s="1"/>
  <c r="D16" i="238"/>
  <c r="C16" i="238"/>
  <c r="C46" i="240" s="1"/>
  <c r="K15" i="238"/>
  <c r="K45" i="240" s="1"/>
  <c r="J15" i="238"/>
  <c r="J45" i="240" s="1"/>
  <c r="I15" i="238"/>
  <c r="I45" i="240" s="1"/>
  <c r="H15" i="238"/>
  <c r="G15" i="238"/>
  <c r="G45" i="240" s="1"/>
  <c r="F15" i="238"/>
  <c r="F45" i="240" s="1"/>
  <c r="E15" i="238"/>
  <c r="E45" i="240" s="1"/>
  <c r="D15" i="238"/>
  <c r="D45" i="240" s="1"/>
  <c r="C15" i="238"/>
  <c r="C45" i="240" s="1"/>
  <c r="K14" i="238"/>
  <c r="K44" i="240" s="1"/>
  <c r="J14" i="238"/>
  <c r="J44" i="240" s="1"/>
  <c r="I14" i="238"/>
  <c r="I44" i="240" s="1"/>
  <c r="H14" i="238"/>
  <c r="G14" i="238"/>
  <c r="G44" i="240" s="1"/>
  <c r="F14" i="238"/>
  <c r="F44" i="240" s="1"/>
  <c r="E14" i="238"/>
  <c r="E44" i="240" s="1"/>
  <c r="D14" i="238"/>
  <c r="C14" i="238"/>
  <c r="C44" i="240" s="1"/>
  <c r="K13" i="238"/>
  <c r="K43" i="240" s="1"/>
  <c r="J13" i="238"/>
  <c r="J43" i="240" s="1"/>
  <c r="I13" i="238"/>
  <c r="I43" i="240" s="1"/>
  <c r="H13" i="238"/>
  <c r="G13" i="238"/>
  <c r="G43" i="240" s="1"/>
  <c r="F13" i="238"/>
  <c r="F43" i="240" s="1"/>
  <c r="E13" i="238"/>
  <c r="E43" i="240" s="1"/>
  <c r="H43" i="240" s="1"/>
  <c r="D13" i="238"/>
  <c r="D43" i="240" s="1"/>
  <c r="C13" i="238"/>
  <c r="C43" i="240" s="1"/>
  <c r="K12" i="238"/>
  <c r="K42" i="240" s="1"/>
  <c r="J12" i="238"/>
  <c r="J42" i="240" s="1"/>
  <c r="I12" i="238"/>
  <c r="I42" i="240" s="1"/>
  <c r="H12" i="238"/>
  <c r="G12" i="238"/>
  <c r="G42" i="240" s="1"/>
  <c r="F12" i="238"/>
  <c r="F42" i="240" s="1"/>
  <c r="E12" i="238"/>
  <c r="E42" i="240" s="1"/>
  <c r="D12" i="238"/>
  <c r="C12" i="238"/>
  <c r="C42" i="240" s="1"/>
  <c r="K11" i="238"/>
  <c r="J11" i="238"/>
  <c r="I11" i="238"/>
  <c r="I41" i="240" s="1"/>
  <c r="H11" i="238"/>
  <c r="G11" i="238"/>
  <c r="F11" i="238"/>
  <c r="F41" i="240" s="1"/>
  <c r="E11" i="238"/>
  <c r="E41" i="240" s="1"/>
  <c r="D11" i="238"/>
  <c r="D41" i="240" s="1"/>
  <c r="C11" i="238"/>
  <c r="L7" i="238"/>
  <c r="K7" i="238"/>
  <c r="J7" i="238"/>
  <c r="I7" i="238"/>
  <c r="H7" i="238"/>
  <c r="G7" i="238"/>
  <c r="F7" i="238"/>
  <c r="E7" i="238"/>
  <c r="D7" i="238"/>
  <c r="C7" i="238"/>
  <c r="L137" i="239"/>
  <c r="L134" i="370" s="1"/>
  <c r="L136" i="239"/>
  <c r="L133" i="370" s="1"/>
  <c r="L132" i="239"/>
  <c r="L129" i="370" s="1"/>
  <c r="L131" i="239"/>
  <c r="L128" i="370" s="1"/>
  <c r="L130" i="239"/>
  <c r="L127" i="370" s="1"/>
  <c r="L126" i="239"/>
  <c r="L123" i="370" s="1"/>
  <c r="L124" i="239"/>
  <c r="L121" i="370" s="1"/>
  <c r="K123" i="239"/>
  <c r="J123" i="239"/>
  <c r="I123" i="239"/>
  <c r="G123" i="239"/>
  <c r="F123" i="239"/>
  <c r="E123" i="239"/>
  <c r="H123" i="239" s="1"/>
  <c r="D123" i="239"/>
  <c r="L122" i="239"/>
  <c r="L119" i="370" s="1"/>
  <c r="L121" i="239"/>
  <c r="L118" i="370" s="1"/>
  <c r="L120" i="239"/>
  <c r="L117" i="370" s="1"/>
  <c r="K119" i="239"/>
  <c r="J119" i="239"/>
  <c r="I119" i="239"/>
  <c r="G119" i="239"/>
  <c r="F119" i="239"/>
  <c r="E119" i="239"/>
  <c r="D119" i="239"/>
  <c r="C119" i="239"/>
  <c r="L116" i="239"/>
  <c r="L113" i="370" s="1"/>
  <c r="L114" i="239"/>
  <c r="L111" i="370" s="1"/>
  <c r="L112" i="239"/>
  <c r="L109" i="370" s="1"/>
  <c r="L110" i="239"/>
  <c r="L107" i="370" s="1"/>
  <c r="L107" i="239"/>
  <c r="L104" i="370" s="1"/>
  <c r="K106" i="239"/>
  <c r="J106" i="239"/>
  <c r="I106" i="239"/>
  <c r="E105" i="239"/>
  <c r="E102" i="370" s="1"/>
  <c r="H102" i="370" s="1"/>
  <c r="D105" i="239"/>
  <c r="G103" i="239"/>
  <c r="F103" i="239"/>
  <c r="L101" i="239"/>
  <c r="L98" i="370" s="1"/>
  <c r="L99" i="239"/>
  <c r="L96" i="370" s="1"/>
  <c r="L98" i="239"/>
  <c r="L95" i="370" s="1"/>
  <c r="L97" i="239"/>
  <c r="L94" i="370" s="1"/>
  <c r="L93" i="239"/>
  <c r="L90" i="370" s="1"/>
  <c r="L92" i="239"/>
  <c r="L89" i="370" s="1"/>
  <c r="L91" i="239"/>
  <c r="L88" i="370" s="1"/>
  <c r="L89" i="239"/>
  <c r="K89" i="239"/>
  <c r="J89" i="239"/>
  <c r="I89" i="239"/>
  <c r="H89" i="239"/>
  <c r="G89" i="239"/>
  <c r="F89" i="239"/>
  <c r="E89" i="239"/>
  <c r="D89" i="239"/>
  <c r="C89" i="239"/>
  <c r="L83" i="239"/>
  <c r="L81" i="370" s="1"/>
  <c r="L82" i="239"/>
  <c r="L80" i="370" s="1"/>
  <c r="L81" i="239"/>
  <c r="L79" i="370" s="1"/>
  <c r="L78" i="370" s="1"/>
  <c r="K80" i="239"/>
  <c r="J80" i="239"/>
  <c r="I80" i="239"/>
  <c r="G80" i="239"/>
  <c r="F80" i="239"/>
  <c r="E80" i="239"/>
  <c r="D80" i="239"/>
  <c r="C80" i="239"/>
  <c r="L79" i="239"/>
  <c r="L77" i="370" s="1"/>
  <c r="L78" i="239"/>
  <c r="L76" i="370" s="1"/>
  <c r="K77" i="239"/>
  <c r="J77" i="239"/>
  <c r="I77" i="239"/>
  <c r="G77" i="239"/>
  <c r="F77" i="239"/>
  <c r="E77" i="239"/>
  <c r="H77" i="239" s="1"/>
  <c r="D77" i="239"/>
  <c r="C77" i="239"/>
  <c r="L76" i="239"/>
  <c r="L74" i="370" s="1"/>
  <c r="L74" i="239"/>
  <c r="L72" i="370" s="1"/>
  <c r="L71" i="370" s="1"/>
  <c r="K73" i="239"/>
  <c r="J73" i="239"/>
  <c r="I73" i="239"/>
  <c r="G73" i="239"/>
  <c r="F73" i="239"/>
  <c r="E73" i="239"/>
  <c r="H73" i="239" s="1"/>
  <c r="L72" i="239"/>
  <c r="L70" i="370" s="1"/>
  <c r="L71" i="239"/>
  <c r="L69" i="370" s="1"/>
  <c r="L70" i="239"/>
  <c r="L68" i="370" s="1"/>
  <c r="L67" i="370" s="1"/>
  <c r="K69" i="239"/>
  <c r="J69" i="239"/>
  <c r="I69" i="239"/>
  <c r="G69" i="239"/>
  <c r="F69" i="239"/>
  <c r="E69" i="239"/>
  <c r="D69" i="239"/>
  <c r="C69" i="239"/>
  <c r="L67" i="239"/>
  <c r="L65" i="370" s="1"/>
  <c r="L66" i="239"/>
  <c r="L64" i="370" s="1"/>
  <c r="L65" i="239"/>
  <c r="L63" i="370" s="1"/>
  <c r="L62" i="370" s="1"/>
  <c r="K64" i="239"/>
  <c r="J64" i="239"/>
  <c r="I64" i="239"/>
  <c r="G64" i="239"/>
  <c r="F64" i="239"/>
  <c r="E64" i="239"/>
  <c r="D64" i="239"/>
  <c r="C64" i="239"/>
  <c r="L63" i="239"/>
  <c r="L61" i="370" s="1"/>
  <c r="L62" i="239"/>
  <c r="L60" i="370" s="1"/>
  <c r="L61" i="239"/>
  <c r="L59" i="370" s="1"/>
  <c r="L58" i="370" s="1"/>
  <c r="K60" i="239"/>
  <c r="J60" i="239"/>
  <c r="I60" i="239"/>
  <c r="G60" i="239"/>
  <c r="F60" i="239"/>
  <c r="E60" i="239"/>
  <c r="H60" i="239" s="1"/>
  <c r="D60" i="239"/>
  <c r="C60" i="239"/>
  <c r="L59" i="239"/>
  <c r="L57" i="370" s="1"/>
  <c r="L58" i="239"/>
  <c r="L56" i="370" s="1"/>
  <c r="L57" i="239"/>
  <c r="L55" i="370" s="1"/>
  <c r="L56" i="239"/>
  <c r="L54" i="370" s="1"/>
  <c r="L55" i="239"/>
  <c r="L53" i="370" s="1"/>
  <c r="L52" i="370" s="1"/>
  <c r="K54" i="239"/>
  <c r="J54" i="239"/>
  <c r="I54" i="239"/>
  <c r="G54" i="239"/>
  <c r="F54" i="239"/>
  <c r="E54" i="239"/>
  <c r="D54" i="239"/>
  <c r="L53" i="239"/>
  <c r="L51" i="370" s="1"/>
  <c r="L52" i="239"/>
  <c r="L50" i="370" s="1"/>
  <c r="L51" i="239"/>
  <c r="L49" i="370" s="1"/>
  <c r="L50" i="239"/>
  <c r="L48" i="370" s="1"/>
  <c r="L49" i="239"/>
  <c r="L47" i="370" s="1"/>
  <c r="L48" i="239"/>
  <c r="L46" i="370" s="1"/>
  <c r="L47" i="239"/>
  <c r="L45" i="370" s="1"/>
  <c r="L46" i="239"/>
  <c r="L44" i="370" s="1"/>
  <c r="L45" i="239"/>
  <c r="L43" i="370" s="1"/>
  <c r="L44" i="239"/>
  <c r="L42" i="370" s="1"/>
  <c r="L43" i="239"/>
  <c r="L41" i="370" s="1"/>
  <c r="L40" i="370" s="1"/>
  <c r="K42" i="239"/>
  <c r="J42" i="239"/>
  <c r="I42" i="239"/>
  <c r="G42" i="239"/>
  <c r="F42" i="239"/>
  <c r="E42" i="239"/>
  <c r="H42" i="239" s="1"/>
  <c r="D42" i="239"/>
  <c r="C42" i="239"/>
  <c r="L41" i="239"/>
  <c r="L39" i="370" s="1"/>
  <c r="L40" i="239"/>
  <c r="L38" i="370" s="1"/>
  <c r="L39" i="239"/>
  <c r="L37" i="370" s="1"/>
  <c r="K38" i="239"/>
  <c r="K36" i="370" s="1"/>
  <c r="J38" i="239"/>
  <c r="J36" i="370" s="1"/>
  <c r="I38" i="239"/>
  <c r="I36" i="370" s="1"/>
  <c r="G38" i="239"/>
  <c r="G36" i="370" s="1"/>
  <c r="F38" i="239"/>
  <c r="F36" i="370" s="1"/>
  <c r="D38" i="239"/>
  <c r="C38" i="239"/>
  <c r="L37" i="239"/>
  <c r="L35" i="370" s="1"/>
  <c r="L36" i="239"/>
  <c r="L34" i="370" s="1"/>
  <c r="K35" i="239"/>
  <c r="K33" i="370" s="1"/>
  <c r="J35" i="239"/>
  <c r="J33" i="370" s="1"/>
  <c r="I35" i="239"/>
  <c r="I33" i="370" s="1"/>
  <c r="G35" i="239"/>
  <c r="G33" i="370" s="1"/>
  <c r="F35" i="239"/>
  <c r="F33" i="370" s="1"/>
  <c r="D35" i="239"/>
  <c r="C35" i="239"/>
  <c r="L34" i="239"/>
  <c r="L32" i="370" s="1"/>
  <c r="K33" i="239"/>
  <c r="K31" i="370" s="1"/>
  <c r="J33" i="239"/>
  <c r="J31" i="370" s="1"/>
  <c r="I33" i="239"/>
  <c r="I31" i="370" s="1"/>
  <c r="G33" i="239"/>
  <c r="G31" i="370" s="1"/>
  <c r="F33" i="239"/>
  <c r="F31" i="370" s="1"/>
  <c r="D33" i="239"/>
  <c r="C33" i="239"/>
  <c r="L31" i="239"/>
  <c r="L29" i="370" s="1"/>
  <c r="L30" i="239"/>
  <c r="L28" i="370" s="1"/>
  <c r="L29" i="239"/>
  <c r="L27" i="370" s="1"/>
  <c r="L28" i="239"/>
  <c r="L26" i="370" s="1"/>
  <c r="L27" i="239"/>
  <c r="L25" i="370" s="1"/>
  <c r="K26" i="239"/>
  <c r="J26" i="239"/>
  <c r="I26" i="239"/>
  <c r="G26" i="239"/>
  <c r="F26" i="239"/>
  <c r="E26" i="239"/>
  <c r="H26" i="239" s="1"/>
  <c r="D26" i="239"/>
  <c r="C26" i="239"/>
  <c r="L25" i="239"/>
  <c r="L23" i="370" s="1"/>
  <c r="L24" i="239"/>
  <c r="L22" i="370" s="1"/>
  <c r="L23" i="239"/>
  <c r="L21" i="370" s="1"/>
  <c r="L22" i="239"/>
  <c r="L20" i="370" s="1"/>
  <c r="L21" i="239"/>
  <c r="L19" i="370" s="1"/>
  <c r="K20" i="239"/>
  <c r="J20" i="239"/>
  <c r="I20" i="239"/>
  <c r="G20" i="239"/>
  <c r="F20" i="239"/>
  <c r="L19" i="239"/>
  <c r="L17" i="370" s="1"/>
  <c r="L18" i="239"/>
  <c r="L16" i="370" s="1"/>
  <c r="L17" i="239"/>
  <c r="L15" i="370" s="1"/>
  <c r="L15" i="239"/>
  <c r="L13" i="370" s="1"/>
  <c r="C13" i="370"/>
  <c r="L14" i="239"/>
  <c r="L12" i="370" s="1"/>
  <c r="L13" i="239"/>
  <c r="L11" i="370" s="1"/>
  <c r="J12" i="239"/>
  <c r="I12" i="239"/>
  <c r="G12" i="239"/>
  <c r="F12" i="239"/>
  <c r="L9" i="239"/>
  <c r="K9" i="239"/>
  <c r="J9" i="239"/>
  <c r="I9" i="239"/>
  <c r="H9" i="239"/>
  <c r="G9" i="239"/>
  <c r="F9" i="239"/>
  <c r="E9" i="239"/>
  <c r="D9" i="239"/>
  <c r="C9" i="239"/>
  <c r="L31" i="243"/>
  <c r="L30" i="243"/>
  <c r="L28" i="243"/>
  <c r="L29" i="243" s="1"/>
  <c r="W27" i="243"/>
  <c r="W26" i="243"/>
  <c r="W25" i="243"/>
  <c r="W23" i="243"/>
  <c r="W19" i="243"/>
  <c r="W28" i="243" s="1"/>
  <c r="W17" i="243"/>
  <c r="W16" i="243"/>
  <c r="W15" i="243"/>
  <c r="W14" i="243"/>
  <c r="W13" i="243"/>
  <c r="W12" i="243"/>
  <c r="W5" i="243"/>
  <c r="V5" i="243"/>
  <c r="U5" i="243"/>
  <c r="T5" i="243"/>
  <c r="S5" i="243"/>
  <c r="R5" i="243"/>
  <c r="Q5" i="243"/>
  <c r="P5" i="243"/>
  <c r="O5" i="243"/>
  <c r="N5" i="243"/>
  <c r="L5" i="243"/>
  <c r="K5" i="243"/>
  <c r="J5" i="243"/>
  <c r="I5" i="243"/>
  <c r="H5" i="243"/>
  <c r="G5" i="243"/>
  <c r="F5" i="243"/>
  <c r="E5" i="243"/>
  <c r="D5" i="243"/>
  <c r="C5" i="243"/>
  <c r="W28" i="242"/>
  <c r="K24" i="242"/>
  <c r="J24" i="242"/>
  <c r="I24" i="242"/>
  <c r="G24" i="242"/>
  <c r="F24" i="242"/>
  <c r="E24" i="242"/>
  <c r="D24" i="242"/>
  <c r="W18" i="242"/>
  <c r="L18" i="242"/>
  <c r="W17" i="242"/>
  <c r="L17" i="242"/>
  <c r="W16" i="242"/>
  <c r="L16" i="242"/>
  <c r="W15" i="242"/>
  <c r="L15" i="242"/>
  <c r="W14" i="242"/>
  <c r="L14" i="242"/>
  <c r="W5" i="242"/>
  <c r="V5" i="242"/>
  <c r="U5" i="242"/>
  <c r="T5" i="242"/>
  <c r="S5" i="242"/>
  <c r="R5" i="242"/>
  <c r="Q5" i="242"/>
  <c r="P5" i="242"/>
  <c r="O5" i="242"/>
  <c r="N5" i="242"/>
  <c r="L5" i="242"/>
  <c r="K5" i="242"/>
  <c r="J5" i="242"/>
  <c r="I5" i="242"/>
  <c r="H5" i="242"/>
  <c r="G5" i="242"/>
  <c r="F5" i="242"/>
  <c r="E5" i="242"/>
  <c r="D5" i="242"/>
  <c r="C5" i="242"/>
  <c r="K52" i="241"/>
  <c r="K53" i="365" s="1"/>
  <c r="J52" i="241"/>
  <c r="J53" i="365" s="1"/>
  <c r="I52" i="241"/>
  <c r="I53" i="365" s="1"/>
  <c r="G52" i="241"/>
  <c r="G53" i="365" s="1"/>
  <c r="F52" i="241"/>
  <c r="F53" i="365" s="1"/>
  <c r="E52" i="241"/>
  <c r="D52" i="241"/>
  <c r="K51" i="241"/>
  <c r="K52" i="365" s="1"/>
  <c r="J51" i="241"/>
  <c r="J52" i="365" s="1"/>
  <c r="I51" i="241"/>
  <c r="I52" i="365" s="1"/>
  <c r="G51" i="241"/>
  <c r="G52" i="365" s="1"/>
  <c r="F51" i="241"/>
  <c r="F52" i="365" s="1"/>
  <c r="E51" i="241"/>
  <c r="D51" i="241"/>
  <c r="D52" i="365" s="1"/>
  <c r="C51" i="241"/>
  <c r="K50" i="241"/>
  <c r="K51" i="365" s="1"/>
  <c r="J50" i="241"/>
  <c r="J51" i="365" s="1"/>
  <c r="I50" i="241"/>
  <c r="I51" i="365" s="1"/>
  <c r="G50" i="241"/>
  <c r="G51" i="365" s="1"/>
  <c r="F50" i="241"/>
  <c r="F51" i="365" s="1"/>
  <c r="E50" i="241"/>
  <c r="D50" i="241"/>
  <c r="D51" i="365" s="1"/>
  <c r="C50" i="241"/>
  <c r="K46" i="241"/>
  <c r="K47" i="365" s="1"/>
  <c r="J46" i="241"/>
  <c r="J47" i="365" s="1"/>
  <c r="I46" i="241"/>
  <c r="I47" i="365" s="1"/>
  <c r="G46" i="241"/>
  <c r="G47" i="365" s="1"/>
  <c r="F46" i="241"/>
  <c r="F47" i="365" s="1"/>
  <c r="E46" i="241"/>
  <c r="D46" i="241"/>
  <c r="D47" i="365" s="1"/>
  <c r="C46" i="241"/>
  <c r="K45" i="241"/>
  <c r="K46" i="365" s="1"/>
  <c r="J45" i="241"/>
  <c r="J46" i="365" s="1"/>
  <c r="I45" i="241"/>
  <c r="I46" i="365" s="1"/>
  <c r="G45" i="241"/>
  <c r="G46" i="365" s="1"/>
  <c r="F45" i="241"/>
  <c r="F46" i="365" s="1"/>
  <c r="E45" i="241"/>
  <c r="D45" i="241"/>
  <c r="D46" i="365" s="1"/>
  <c r="C45" i="241"/>
  <c r="K44" i="241"/>
  <c r="K45" i="365" s="1"/>
  <c r="J44" i="241"/>
  <c r="J45" i="365" s="1"/>
  <c r="I44" i="241"/>
  <c r="I45" i="365" s="1"/>
  <c r="G44" i="241"/>
  <c r="G45" i="365" s="1"/>
  <c r="F44" i="241"/>
  <c r="F45" i="365" s="1"/>
  <c r="E44" i="241"/>
  <c r="D44" i="241"/>
  <c r="D45" i="365" s="1"/>
  <c r="C44" i="241"/>
  <c r="K42" i="241"/>
  <c r="K43" i="365" s="1"/>
  <c r="J42" i="241"/>
  <c r="J43" i="365" s="1"/>
  <c r="I42" i="241"/>
  <c r="I43" i="365" s="1"/>
  <c r="G42" i="241"/>
  <c r="G43" i="365" s="1"/>
  <c r="F42" i="241"/>
  <c r="F43" i="365" s="1"/>
  <c r="E42" i="241"/>
  <c r="D42" i="241"/>
  <c r="D43" i="365" s="1"/>
  <c r="C42" i="241"/>
  <c r="K41" i="241"/>
  <c r="K42" i="365" s="1"/>
  <c r="J41" i="241"/>
  <c r="J42" i="365" s="1"/>
  <c r="I41" i="241"/>
  <c r="I42" i="365" s="1"/>
  <c r="G41" i="241"/>
  <c r="G42" i="365" s="1"/>
  <c r="F41" i="241"/>
  <c r="F42" i="365" s="1"/>
  <c r="E41" i="241"/>
  <c r="D41" i="241"/>
  <c r="D42" i="365" s="1"/>
  <c r="C41" i="241"/>
  <c r="K40" i="241"/>
  <c r="K41" i="365" s="1"/>
  <c r="J40" i="241"/>
  <c r="J41" i="365" s="1"/>
  <c r="I40" i="241"/>
  <c r="I41" i="365" s="1"/>
  <c r="G40" i="241"/>
  <c r="G41" i="365" s="1"/>
  <c r="F40" i="241"/>
  <c r="F41" i="365" s="1"/>
  <c r="E40" i="241"/>
  <c r="D40" i="241"/>
  <c r="D41" i="365" s="1"/>
  <c r="C40" i="241"/>
  <c r="K36" i="241"/>
  <c r="K37" i="365" s="1"/>
  <c r="J36" i="241"/>
  <c r="J37" i="365" s="1"/>
  <c r="I36" i="241"/>
  <c r="I37" i="365" s="1"/>
  <c r="G36" i="241"/>
  <c r="G37" i="365" s="1"/>
  <c r="F36" i="241"/>
  <c r="F37" i="365" s="1"/>
  <c r="E36" i="241"/>
  <c r="D36" i="241"/>
  <c r="D37" i="365" s="1"/>
  <c r="C36" i="241"/>
  <c r="K34" i="241"/>
  <c r="K35" i="365" s="1"/>
  <c r="J34" i="241"/>
  <c r="J35" i="365" s="1"/>
  <c r="I34" i="241"/>
  <c r="I35" i="365" s="1"/>
  <c r="G34" i="241"/>
  <c r="G35" i="365" s="1"/>
  <c r="F34" i="241"/>
  <c r="F35" i="365" s="1"/>
  <c r="E34" i="241"/>
  <c r="D34" i="241"/>
  <c r="D35" i="365" s="1"/>
  <c r="C34" i="241"/>
  <c r="C27" i="241"/>
  <c r="C26" i="241"/>
  <c r="C24" i="241"/>
  <c r="K21" i="241"/>
  <c r="K22" i="365" s="1"/>
  <c r="J21" i="241"/>
  <c r="J22" i="365" s="1"/>
  <c r="I21" i="241"/>
  <c r="I22" i="365" s="1"/>
  <c r="G21" i="241"/>
  <c r="G22" i="365" s="1"/>
  <c r="F21" i="241"/>
  <c r="F22" i="365" s="1"/>
  <c r="E21" i="241"/>
  <c r="D21" i="241"/>
  <c r="D22" i="365" s="1"/>
  <c r="C21" i="241"/>
  <c r="K19" i="241"/>
  <c r="K20" i="365" s="1"/>
  <c r="J19" i="241"/>
  <c r="J20" i="365" s="1"/>
  <c r="I19" i="241"/>
  <c r="I20" i="365" s="1"/>
  <c r="G19" i="241"/>
  <c r="G20" i="365" s="1"/>
  <c r="F19" i="241"/>
  <c r="F20" i="365" s="1"/>
  <c r="E19" i="241"/>
  <c r="D19" i="241"/>
  <c r="D20" i="365" s="1"/>
  <c r="C19" i="241"/>
  <c r="C20" i="365" s="1"/>
  <c r="K18" i="241"/>
  <c r="K19" i="365" s="1"/>
  <c r="J18" i="241"/>
  <c r="J19" i="365" s="1"/>
  <c r="I18" i="241"/>
  <c r="I19" i="365" s="1"/>
  <c r="G18" i="241"/>
  <c r="G19" i="365" s="1"/>
  <c r="F18" i="241"/>
  <c r="F19" i="365" s="1"/>
  <c r="E18" i="241"/>
  <c r="D18" i="241"/>
  <c r="D19" i="365" s="1"/>
  <c r="C18" i="241"/>
  <c r="K17" i="241"/>
  <c r="K18" i="365" s="1"/>
  <c r="J17" i="241"/>
  <c r="J18" i="365" s="1"/>
  <c r="I17" i="241"/>
  <c r="I18" i="365" s="1"/>
  <c r="G17" i="241"/>
  <c r="G18" i="365" s="1"/>
  <c r="F17" i="241"/>
  <c r="F18" i="365" s="1"/>
  <c r="E17" i="241"/>
  <c r="D17" i="241"/>
  <c r="D18" i="365" s="1"/>
  <c r="L8" i="241"/>
  <c r="K8" i="241"/>
  <c r="J8" i="241"/>
  <c r="I8" i="241"/>
  <c r="H8" i="241"/>
  <c r="G8" i="241"/>
  <c r="F8" i="241"/>
  <c r="E8" i="241"/>
  <c r="D8" i="241"/>
  <c r="C8" i="241"/>
  <c r="C81" i="240"/>
  <c r="C82" i="364" s="1"/>
  <c r="C80" i="240"/>
  <c r="C79" i="240"/>
  <c r="C74" i="240"/>
  <c r="C73" i="240"/>
  <c r="C74" i="364" s="1"/>
  <c r="D23" i="242"/>
  <c r="C72" i="240"/>
  <c r="C70" i="240"/>
  <c r="C69" i="240"/>
  <c r="C68" i="240"/>
  <c r="K61" i="240"/>
  <c r="J61" i="240"/>
  <c r="I61" i="240"/>
  <c r="G61" i="240"/>
  <c r="F61" i="240"/>
  <c r="K59" i="240"/>
  <c r="K60" i="364" s="1"/>
  <c r="J59" i="240"/>
  <c r="J60" i="364" s="1"/>
  <c r="I59" i="240"/>
  <c r="I60" i="364" s="1"/>
  <c r="G59" i="240"/>
  <c r="G60" i="364" s="1"/>
  <c r="F59" i="240"/>
  <c r="F60" i="364" s="1"/>
  <c r="E59" i="240"/>
  <c r="D59" i="240"/>
  <c r="D60" i="364" s="1"/>
  <c r="C59" i="240"/>
  <c r="K57" i="240"/>
  <c r="K58" i="364" s="1"/>
  <c r="J57" i="240"/>
  <c r="J58" i="364" s="1"/>
  <c r="I57" i="240"/>
  <c r="I58" i="364" s="1"/>
  <c r="G57" i="240"/>
  <c r="G58" i="364" s="1"/>
  <c r="F57" i="240"/>
  <c r="F58" i="364" s="1"/>
  <c r="E57" i="240"/>
  <c r="D57" i="240"/>
  <c r="D58" i="364" s="1"/>
  <c r="C57" i="240"/>
  <c r="K56" i="240"/>
  <c r="K57" i="364" s="1"/>
  <c r="J56" i="240"/>
  <c r="J57" i="364" s="1"/>
  <c r="I56" i="240"/>
  <c r="I57" i="364" s="1"/>
  <c r="G56" i="240"/>
  <c r="G57" i="364" s="1"/>
  <c r="F56" i="240"/>
  <c r="F57" i="364" s="1"/>
  <c r="E56" i="240"/>
  <c r="D56" i="240"/>
  <c r="D57" i="364" s="1"/>
  <c r="C56" i="240"/>
  <c r="K39" i="240"/>
  <c r="K40" i="364" s="1"/>
  <c r="J39" i="240"/>
  <c r="J40" i="364" s="1"/>
  <c r="I39" i="240"/>
  <c r="I40" i="364" s="1"/>
  <c r="G39" i="240"/>
  <c r="G40" i="364" s="1"/>
  <c r="F39" i="240"/>
  <c r="F40" i="364" s="1"/>
  <c r="E39" i="240"/>
  <c r="D39" i="240"/>
  <c r="D40" i="364" s="1"/>
  <c r="C39" i="240"/>
  <c r="K38" i="240"/>
  <c r="K39" i="364" s="1"/>
  <c r="J38" i="240"/>
  <c r="J39" i="364" s="1"/>
  <c r="I38" i="240"/>
  <c r="I39" i="364" s="1"/>
  <c r="G38" i="240"/>
  <c r="G39" i="364" s="1"/>
  <c r="F38" i="240"/>
  <c r="F39" i="364" s="1"/>
  <c r="E38" i="240"/>
  <c r="D38" i="240"/>
  <c r="D39" i="364" s="1"/>
  <c r="C38" i="240"/>
  <c r="K37" i="240"/>
  <c r="K38" i="364" s="1"/>
  <c r="J37" i="240"/>
  <c r="J38" i="364" s="1"/>
  <c r="I37" i="240"/>
  <c r="I38" i="364" s="1"/>
  <c r="G37" i="240"/>
  <c r="G38" i="364" s="1"/>
  <c r="F37" i="240"/>
  <c r="F38" i="364" s="1"/>
  <c r="E37" i="240"/>
  <c r="D37" i="240"/>
  <c r="D38" i="364" s="1"/>
  <c r="C37" i="240"/>
  <c r="K35" i="240"/>
  <c r="K36" i="364" s="1"/>
  <c r="J35" i="240"/>
  <c r="J36" i="364" s="1"/>
  <c r="I35" i="240"/>
  <c r="I36" i="364" s="1"/>
  <c r="G35" i="240"/>
  <c r="G36" i="364" s="1"/>
  <c r="F35" i="240"/>
  <c r="F36" i="364" s="1"/>
  <c r="E35" i="240"/>
  <c r="D35" i="240"/>
  <c r="D36" i="364" s="1"/>
  <c r="C35" i="240"/>
  <c r="K34" i="240"/>
  <c r="K35" i="364" s="1"/>
  <c r="J34" i="240"/>
  <c r="J35" i="364" s="1"/>
  <c r="I34" i="240"/>
  <c r="I35" i="364" s="1"/>
  <c r="G34" i="240"/>
  <c r="G35" i="364" s="1"/>
  <c r="F34" i="240"/>
  <c r="F35" i="364" s="1"/>
  <c r="E34" i="240"/>
  <c r="D34" i="240"/>
  <c r="D35" i="364" s="1"/>
  <c r="C34" i="240"/>
  <c r="K32" i="240"/>
  <c r="K33" i="364" s="1"/>
  <c r="J32" i="240"/>
  <c r="J33" i="364" s="1"/>
  <c r="I32" i="240"/>
  <c r="I33" i="364" s="1"/>
  <c r="G32" i="240"/>
  <c r="G33" i="364" s="1"/>
  <c r="F32" i="240"/>
  <c r="E32" i="240"/>
  <c r="H32" i="240" s="1"/>
  <c r="D32" i="240"/>
  <c r="D33" i="364" s="1"/>
  <c r="C32" i="240"/>
  <c r="K29" i="240"/>
  <c r="J29" i="240"/>
  <c r="I29" i="240"/>
  <c r="G29" i="240"/>
  <c r="F29" i="240"/>
  <c r="E29" i="240"/>
  <c r="H29" i="240" s="1"/>
  <c r="D29" i="240"/>
  <c r="C29" i="240"/>
  <c r="K28" i="240"/>
  <c r="J28" i="240"/>
  <c r="I28" i="240"/>
  <c r="G28" i="240"/>
  <c r="F28" i="240"/>
  <c r="D28" i="240"/>
  <c r="C28" i="240"/>
  <c r="K27" i="240"/>
  <c r="K28" i="364" s="1"/>
  <c r="J27" i="240"/>
  <c r="J28" i="364" s="1"/>
  <c r="I27" i="240"/>
  <c r="I28" i="364" s="1"/>
  <c r="G27" i="240"/>
  <c r="G28" i="364" s="1"/>
  <c r="F27" i="240"/>
  <c r="F28" i="364" s="1"/>
  <c r="E27" i="240"/>
  <c r="D27" i="240"/>
  <c r="D28" i="364" s="1"/>
  <c r="C27" i="240"/>
  <c r="K26" i="240"/>
  <c r="J26" i="240"/>
  <c r="I26" i="240"/>
  <c r="G26" i="240"/>
  <c r="F26" i="240"/>
  <c r="E26" i="240"/>
  <c r="H26" i="240" s="1"/>
  <c r="D26" i="240"/>
  <c r="C26" i="240"/>
  <c r="K25" i="240"/>
  <c r="K26" i="364" s="1"/>
  <c r="J25" i="240"/>
  <c r="J26" i="364" s="1"/>
  <c r="I25" i="240"/>
  <c r="I26" i="364" s="1"/>
  <c r="G25" i="240"/>
  <c r="G26" i="364" s="1"/>
  <c r="F25" i="240"/>
  <c r="F26" i="364" s="1"/>
  <c r="E25" i="240"/>
  <c r="D25" i="240"/>
  <c r="D26" i="364" s="1"/>
  <c r="C25" i="240"/>
  <c r="K21" i="240"/>
  <c r="K22" i="364" s="1"/>
  <c r="J21" i="240"/>
  <c r="J22" i="364" s="1"/>
  <c r="I21" i="240"/>
  <c r="I22" i="364" s="1"/>
  <c r="G21" i="240"/>
  <c r="G22" i="364" s="1"/>
  <c r="F21" i="240"/>
  <c r="F22" i="364" s="1"/>
  <c r="E21" i="240"/>
  <c r="D21" i="240"/>
  <c r="D22" i="364" s="1"/>
  <c r="C21" i="240"/>
  <c r="K20" i="240"/>
  <c r="J20" i="240"/>
  <c r="I20" i="240"/>
  <c r="G20" i="240"/>
  <c r="F20" i="240"/>
  <c r="E20" i="240"/>
  <c r="H20" i="240" s="1"/>
  <c r="D20" i="240"/>
  <c r="C20" i="240"/>
  <c r="K19" i="240"/>
  <c r="J19" i="240"/>
  <c r="I19" i="240"/>
  <c r="G19" i="240"/>
  <c r="F19" i="240"/>
  <c r="E19" i="240"/>
  <c r="H19" i="240" s="1"/>
  <c r="D19" i="240"/>
  <c r="C19" i="240"/>
  <c r="K17" i="240"/>
  <c r="K18" i="364" s="1"/>
  <c r="J17" i="240"/>
  <c r="J18" i="364" s="1"/>
  <c r="I17" i="240"/>
  <c r="I18" i="364" s="1"/>
  <c r="F17" i="240"/>
  <c r="F18" i="364" s="1"/>
  <c r="E17" i="240"/>
  <c r="D17" i="240"/>
  <c r="D18" i="364" s="1"/>
  <c r="C17" i="240"/>
  <c r="K16" i="240"/>
  <c r="K17" i="364" s="1"/>
  <c r="J16" i="240"/>
  <c r="J17" i="364" s="1"/>
  <c r="I16" i="240"/>
  <c r="I17" i="364" s="1"/>
  <c r="G16" i="240"/>
  <c r="G17" i="364" s="1"/>
  <c r="F16" i="240"/>
  <c r="F17" i="364" s="1"/>
  <c r="E16" i="240"/>
  <c r="D16" i="240"/>
  <c r="D17" i="364" s="1"/>
  <c r="C16" i="240"/>
  <c r="K15" i="240"/>
  <c r="K16" i="364" s="1"/>
  <c r="J15" i="240"/>
  <c r="J16" i="364" s="1"/>
  <c r="I15" i="240"/>
  <c r="I16" i="364" s="1"/>
  <c r="G15" i="240"/>
  <c r="G16" i="364" s="1"/>
  <c r="F15" i="240"/>
  <c r="F16" i="364" s="1"/>
  <c r="E15" i="240"/>
  <c r="D15" i="240"/>
  <c r="D16" i="364" s="1"/>
  <c r="C15" i="240"/>
  <c r="G14" i="240"/>
  <c r="G15" i="364" s="1"/>
  <c r="F14" i="240"/>
  <c r="F15" i="364" s="1"/>
  <c r="E14" i="240"/>
  <c r="D14" i="240"/>
  <c r="D15" i="364" s="1"/>
  <c r="C14" i="240"/>
  <c r="K13" i="240"/>
  <c r="K14" i="364" s="1"/>
  <c r="J13" i="240"/>
  <c r="J14" i="364" s="1"/>
  <c r="I13" i="240"/>
  <c r="I14" i="364" s="1"/>
  <c r="G13" i="240"/>
  <c r="G14" i="364" s="1"/>
  <c r="F13" i="240"/>
  <c r="F14" i="364" s="1"/>
  <c r="E13" i="240"/>
  <c r="D13" i="240"/>
  <c r="K12" i="240"/>
  <c r="K13" i="364" s="1"/>
  <c r="J12" i="240"/>
  <c r="J13" i="364" s="1"/>
  <c r="I12" i="240"/>
  <c r="I13" i="364" s="1"/>
  <c r="G12" i="240"/>
  <c r="G13" i="364" s="1"/>
  <c r="F12" i="240"/>
  <c r="F13" i="364" s="1"/>
  <c r="E12" i="240"/>
  <c r="D12" i="240"/>
  <c r="D13" i="364" s="1"/>
  <c r="C12" i="240"/>
  <c r="K11" i="240"/>
  <c r="J11" i="240"/>
  <c r="I11" i="240"/>
  <c r="G11" i="240"/>
  <c r="F11" i="240"/>
  <c r="E11" i="240"/>
  <c r="H11" i="240" s="1"/>
  <c r="C11" i="240"/>
  <c r="E26" i="364" l="1"/>
  <c r="H26" i="364" s="1"/>
  <c r="H25" i="240"/>
  <c r="E28" i="364"/>
  <c r="H28" i="364" s="1"/>
  <c r="H27" i="240"/>
  <c r="D31" i="370"/>
  <c r="H31" i="370" s="1"/>
  <c r="H33" i="239"/>
  <c r="E28" i="385"/>
  <c r="H28" i="385" s="1"/>
  <c r="H28" i="234"/>
  <c r="E59" i="391"/>
  <c r="H59" i="232"/>
  <c r="H59" i="391" s="1"/>
  <c r="E17" i="364"/>
  <c r="H17" i="364" s="1"/>
  <c r="H16" i="240"/>
  <c r="E67" i="370"/>
  <c r="H69" i="239"/>
  <c r="H45" i="240"/>
  <c r="E64" i="364"/>
  <c r="H56" i="241"/>
  <c r="H10" i="237"/>
  <c r="H10" i="232"/>
  <c r="E35" i="365"/>
  <c r="H35" i="365" s="1"/>
  <c r="H34" i="241"/>
  <c r="E41" i="365"/>
  <c r="H40" i="241"/>
  <c r="E42" i="365"/>
  <c r="H41" i="241"/>
  <c r="E43" i="365"/>
  <c r="H42" i="241"/>
  <c r="E45" i="365"/>
  <c r="H45" i="365" s="1"/>
  <c r="H44" i="241"/>
  <c r="E46" i="365"/>
  <c r="H45" i="241"/>
  <c r="E47" i="365"/>
  <c r="H46" i="241"/>
  <c r="E51" i="365"/>
  <c r="H50" i="241"/>
  <c r="E52" i="365"/>
  <c r="H52" i="365" s="1"/>
  <c r="H51" i="241"/>
  <c r="H24" i="242"/>
  <c r="H54" i="239"/>
  <c r="H64" i="239"/>
  <c r="L75" i="370"/>
  <c r="L82" i="370" s="1"/>
  <c r="H80" i="239"/>
  <c r="E116" i="370"/>
  <c r="H116" i="370" s="1"/>
  <c r="H119" i="239"/>
  <c r="H42" i="240"/>
  <c r="H10" i="238"/>
  <c r="H22" i="240"/>
  <c r="H28" i="240"/>
  <c r="H55" i="240"/>
  <c r="H22" i="236"/>
  <c r="H32" i="236"/>
  <c r="H22" i="235"/>
  <c r="H32" i="235"/>
  <c r="E11" i="375"/>
  <c r="H11" i="375" s="1"/>
  <c r="H11" i="378"/>
  <c r="E12" i="375"/>
  <c r="H12" i="378"/>
  <c r="E14" i="375"/>
  <c r="H14" i="378"/>
  <c r="E15" i="375"/>
  <c r="H15" i="378"/>
  <c r="E16" i="375"/>
  <c r="H16" i="378"/>
  <c r="E17" i="375"/>
  <c r="H17" i="378"/>
  <c r="E18" i="375"/>
  <c r="H18" i="378"/>
  <c r="E19" i="375"/>
  <c r="H19" i="378"/>
  <c r="E20" i="375"/>
  <c r="H20" i="378"/>
  <c r="E21" i="375"/>
  <c r="H21" i="378"/>
  <c r="E23" i="375"/>
  <c r="H23" i="375" s="1"/>
  <c r="H23" i="378"/>
  <c r="E24" i="375"/>
  <c r="H24" i="378"/>
  <c r="H25" i="378"/>
  <c r="E25" i="375"/>
  <c r="E26" i="375"/>
  <c r="H26" i="375" s="1"/>
  <c r="H26" i="378"/>
  <c r="E29" i="375"/>
  <c r="H29" i="375" s="1"/>
  <c r="H29" i="378"/>
  <c r="E31" i="375"/>
  <c r="H31" i="375" s="1"/>
  <c r="H31" i="378"/>
  <c r="E33" i="375"/>
  <c r="H33" i="375" s="1"/>
  <c r="H33" i="378"/>
  <c r="E34" i="375"/>
  <c r="H34" i="378"/>
  <c r="E35" i="375"/>
  <c r="H35" i="378"/>
  <c r="E36" i="375"/>
  <c r="H36" i="378"/>
  <c r="E37" i="375"/>
  <c r="H37" i="378"/>
  <c r="E39" i="375"/>
  <c r="H39" i="375" s="1"/>
  <c r="H39" i="378"/>
  <c r="E41" i="375"/>
  <c r="H41" i="375" s="1"/>
  <c r="H41" i="378"/>
  <c r="E44" i="375"/>
  <c r="H44" i="378"/>
  <c r="E45" i="375"/>
  <c r="H45" i="378"/>
  <c r="H54" i="378"/>
  <c r="E12" i="369"/>
  <c r="H55" i="378"/>
  <c r="E13" i="369"/>
  <c r="E16" i="369"/>
  <c r="H58" i="378"/>
  <c r="E67" i="375"/>
  <c r="H67" i="375" s="1"/>
  <c r="H68" i="378"/>
  <c r="E26" i="369"/>
  <c r="E68" i="375"/>
  <c r="H68" i="375" s="1"/>
  <c r="E27" i="369"/>
  <c r="H69" i="378"/>
  <c r="E71" i="375"/>
  <c r="H72" i="378"/>
  <c r="E72" i="375"/>
  <c r="E58" i="369" s="1"/>
  <c r="E58" i="365" s="1"/>
  <c r="E31" i="369"/>
  <c r="E62" i="383"/>
  <c r="H67" i="383"/>
  <c r="C46" i="392"/>
  <c r="C43" i="392" s="1"/>
  <c r="E22" i="364"/>
  <c r="H22" i="364" s="1"/>
  <c r="H21" i="240"/>
  <c r="H35" i="239"/>
  <c r="D33" i="370"/>
  <c r="H33" i="370" s="1"/>
  <c r="E78" i="364"/>
  <c r="H78" i="364" s="1"/>
  <c r="H77" i="240"/>
  <c r="E67" i="238"/>
  <c r="H67" i="237"/>
  <c r="H67" i="238" s="1"/>
  <c r="E16" i="364"/>
  <c r="H16" i="364" s="1"/>
  <c r="H15" i="240"/>
  <c r="D36" i="370"/>
  <c r="H36" i="370" s="1"/>
  <c r="H38" i="239"/>
  <c r="H41" i="240"/>
  <c r="H49" i="240"/>
  <c r="H22" i="238"/>
  <c r="H28" i="237"/>
  <c r="H38" i="237"/>
  <c r="H28" i="232"/>
  <c r="E36" i="364"/>
  <c r="H36" i="364" s="1"/>
  <c r="H35" i="240"/>
  <c r="E38" i="364"/>
  <c r="H38" i="364" s="1"/>
  <c r="H37" i="240"/>
  <c r="E39" i="364"/>
  <c r="H39" i="364" s="1"/>
  <c r="H38" i="240"/>
  <c r="E40" i="364"/>
  <c r="H40" i="364" s="1"/>
  <c r="H39" i="240"/>
  <c r="E57" i="364"/>
  <c r="H57" i="364" s="1"/>
  <c r="H56" i="240"/>
  <c r="E58" i="364"/>
  <c r="H58" i="364" s="1"/>
  <c r="H57" i="240"/>
  <c r="E60" i="364"/>
  <c r="H60" i="364" s="1"/>
  <c r="H59" i="240"/>
  <c r="E18" i="365"/>
  <c r="H18" i="365" s="1"/>
  <c r="H17" i="241"/>
  <c r="H18" i="241"/>
  <c r="E20" i="365"/>
  <c r="H20" i="365" s="1"/>
  <c r="H19" i="241"/>
  <c r="H21" i="241"/>
  <c r="E24" i="364"/>
  <c r="H23" i="240"/>
  <c r="E27" i="379"/>
  <c r="H27" i="379" s="1"/>
  <c r="H28" i="236"/>
  <c r="F59" i="375"/>
  <c r="F58" i="375" s="1"/>
  <c r="F21" i="369"/>
  <c r="F17" i="369" s="1"/>
  <c r="H28" i="380"/>
  <c r="H53" i="380"/>
  <c r="H10" i="383"/>
  <c r="H11" i="385"/>
  <c r="H12" i="385"/>
  <c r="H13" i="385"/>
  <c r="H14" i="385"/>
  <c r="H15" i="385"/>
  <c r="H16" i="385"/>
  <c r="H17" i="385"/>
  <c r="H18" i="385"/>
  <c r="H19" i="385"/>
  <c r="H20" i="385"/>
  <c r="H21" i="385"/>
  <c r="H23" i="385"/>
  <c r="H24" i="385"/>
  <c r="H25" i="385"/>
  <c r="H26" i="385"/>
  <c r="H27" i="385"/>
  <c r="H29" i="385"/>
  <c r="H30" i="385"/>
  <c r="H31" i="385"/>
  <c r="H33" i="385"/>
  <c r="H34" i="385"/>
  <c r="H35" i="385"/>
  <c r="H36" i="385"/>
  <c r="H37" i="385"/>
  <c r="H38" i="385"/>
  <c r="H39" i="385"/>
  <c r="H40" i="385"/>
  <c r="H41" i="385"/>
  <c r="H44" i="385"/>
  <c r="H45" i="385"/>
  <c r="H54" i="385"/>
  <c r="H55" i="385"/>
  <c r="H56" i="385"/>
  <c r="H57" i="385"/>
  <c r="H58" i="385"/>
  <c r="H61" i="385"/>
  <c r="H64" i="385"/>
  <c r="H66" i="385"/>
  <c r="H68" i="385"/>
  <c r="H69" i="385"/>
  <c r="H72" i="385"/>
  <c r="H32" i="386"/>
  <c r="H67" i="388"/>
  <c r="H10" i="391"/>
  <c r="F111" i="239"/>
  <c r="F108" i="370" s="1"/>
  <c r="H35" i="395"/>
  <c r="H37" i="395" s="1"/>
  <c r="H67" i="58"/>
  <c r="G59" i="375"/>
  <c r="G58" i="375" s="1"/>
  <c r="G21" i="369"/>
  <c r="G17" i="369" s="1"/>
  <c r="E63" i="375"/>
  <c r="H63" i="375" s="1"/>
  <c r="E22" i="369"/>
  <c r="H22" i="369" s="1"/>
  <c r="H64" i="378"/>
  <c r="E65" i="375"/>
  <c r="H65" i="375" s="1"/>
  <c r="H66" i="378"/>
  <c r="E24" i="369"/>
  <c r="H11" i="379"/>
  <c r="H12" i="379"/>
  <c r="H13" i="379"/>
  <c r="H14" i="379"/>
  <c r="H15" i="379"/>
  <c r="H16" i="379"/>
  <c r="H17" i="379"/>
  <c r="H18" i="379"/>
  <c r="H19" i="379"/>
  <c r="H20" i="379"/>
  <c r="H21" i="379"/>
  <c r="H23" i="379"/>
  <c r="H24" i="379"/>
  <c r="H25" i="379"/>
  <c r="H26" i="379"/>
  <c r="H29" i="379"/>
  <c r="H30" i="379"/>
  <c r="H31" i="379"/>
  <c r="H33" i="379"/>
  <c r="H34" i="379"/>
  <c r="H35" i="379"/>
  <c r="H36" i="379"/>
  <c r="H37" i="379"/>
  <c r="H38" i="379"/>
  <c r="H39" i="379"/>
  <c r="H40" i="379"/>
  <c r="H41" i="379"/>
  <c r="H44" i="379"/>
  <c r="H45" i="379"/>
  <c r="H54" i="379"/>
  <c r="H55" i="379"/>
  <c r="H56" i="379"/>
  <c r="H57" i="379"/>
  <c r="H58" i="379"/>
  <c r="H60" i="379"/>
  <c r="H61" i="379"/>
  <c r="E63" i="373"/>
  <c r="H64" i="379"/>
  <c r="E65" i="373"/>
  <c r="H65" i="373" s="1"/>
  <c r="H66" i="379"/>
  <c r="H67" i="379"/>
  <c r="E67" i="373"/>
  <c r="H67" i="373" s="1"/>
  <c r="H68" i="379"/>
  <c r="E68" i="373"/>
  <c r="H68" i="373" s="1"/>
  <c r="H69" i="379"/>
  <c r="H72" i="379"/>
  <c r="H32" i="380"/>
  <c r="E47" i="380"/>
  <c r="H47" i="380" s="1"/>
  <c r="H62" i="380"/>
  <c r="H22" i="383"/>
  <c r="H10" i="386"/>
  <c r="E53" i="386"/>
  <c r="H53" i="386" s="1"/>
  <c r="H59" i="386"/>
  <c r="H72" i="375"/>
  <c r="E53" i="383"/>
  <c r="H59" i="383"/>
  <c r="E62" i="386"/>
  <c r="H67" i="386"/>
  <c r="C62" i="389"/>
  <c r="C67" i="388"/>
  <c r="H19" i="37"/>
  <c r="E15" i="369"/>
  <c r="H57" i="378"/>
  <c r="H56" i="378"/>
  <c r="E14" i="369"/>
  <c r="H41" i="365"/>
  <c r="H42" i="365"/>
  <c r="H43" i="365"/>
  <c r="H46" i="365"/>
  <c r="H47" i="365"/>
  <c r="H51" i="365"/>
  <c r="E66" i="364"/>
  <c r="H66" i="364" s="1"/>
  <c r="H65" i="240"/>
  <c r="E38" i="391"/>
  <c r="H38" i="232"/>
  <c r="H38" i="391" s="1"/>
  <c r="H22" i="36"/>
  <c r="E94" i="239"/>
  <c r="E91" i="370" s="1"/>
  <c r="E37" i="365"/>
  <c r="H37" i="365" s="1"/>
  <c r="H36" i="241"/>
  <c r="H63" i="237"/>
  <c r="G32" i="395"/>
  <c r="G37" i="395" s="1"/>
  <c r="H47" i="58"/>
  <c r="H77" i="58"/>
  <c r="E65" i="232"/>
  <c r="E110" i="58"/>
  <c r="H107" i="58"/>
  <c r="E65" i="235"/>
  <c r="E65" i="382" s="1"/>
  <c r="H73" i="58"/>
  <c r="E65" i="233"/>
  <c r="E65" i="388" s="1"/>
  <c r="H65" i="388" s="1"/>
  <c r="H93" i="58"/>
  <c r="D65" i="232"/>
  <c r="D65" i="391" s="1"/>
  <c r="D110" i="58"/>
  <c r="E65" i="236"/>
  <c r="E65" i="379" s="1"/>
  <c r="H61" i="58"/>
  <c r="E65" i="234"/>
  <c r="H65" i="234" s="1"/>
  <c r="H82" i="58"/>
  <c r="H60" i="385"/>
  <c r="H59" i="234"/>
  <c r="H100" i="239"/>
  <c r="F19" i="37"/>
  <c r="F102" i="239" s="1"/>
  <c r="F99" i="370" s="1"/>
  <c r="E35" i="364"/>
  <c r="H35" i="364" s="1"/>
  <c r="H34" i="240"/>
  <c r="H60" i="378"/>
  <c r="H117" i="239"/>
  <c r="E13" i="375"/>
  <c r="H13" i="378"/>
  <c r="E53" i="365"/>
  <c r="H52" i="241"/>
  <c r="E63" i="233"/>
  <c r="E62" i="233" s="1"/>
  <c r="H86" i="58"/>
  <c r="H20" i="37"/>
  <c r="H64" i="388"/>
  <c r="H65" i="233"/>
  <c r="E63" i="391"/>
  <c r="H63" i="232"/>
  <c r="H63" i="391" s="1"/>
  <c r="E62" i="232"/>
  <c r="E65" i="391"/>
  <c r="E15" i="364"/>
  <c r="H15" i="364" s="1"/>
  <c r="H14" i="240"/>
  <c r="E13" i="364"/>
  <c r="H13" i="364" s="1"/>
  <c r="H12" i="240"/>
  <c r="E22" i="103"/>
  <c r="H22" i="103" s="1"/>
  <c r="H10" i="103"/>
  <c r="E63" i="236"/>
  <c r="H63" i="236" s="1"/>
  <c r="H52" i="58"/>
  <c r="H111" i="239"/>
  <c r="H109" i="239"/>
  <c r="E18" i="364"/>
  <c r="H18" i="364" s="1"/>
  <c r="H17" i="240"/>
  <c r="E103" i="239"/>
  <c r="H105" i="239"/>
  <c r="E14" i="364"/>
  <c r="H13" i="240"/>
  <c r="D62" i="389"/>
  <c r="D47" i="389" s="1"/>
  <c r="L43" i="388"/>
  <c r="H22" i="389"/>
  <c r="H67" i="389"/>
  <c r="H28" i="389"/>
  <c r="E59" i="375"/>
  <c r="D24" i="364"/>
  <c r="H24" i="364" s="1"/>
  <c r="D9" i="242"/>
  <c r="B23" i="395"/>
  <c r="B32" i="395" s="1"/>
  <c r="D14" i="364"/>
  <c r="D18" i="240"/>
  <c r="D8" i="242" s="1"/>
  <c r="D53" i="365"/>
  <c r="D10" i="240"/>
  <c r="D7" i="242" s="1"/>
  <c r="D63" i="238"/>
  <c r="D29" i="241" s="1"/>
  <c r="C84" i="37"/>
  <c r="D115" i="239"/>
  <c r="D113" i="239" s="1"/>
  <c r="D65" i="385"/>
  <c r="D106" i="370"/>
  <c r="H106" i="370" s="1"/>
  <c r="D108" i="370"/>
  <c r="H108" i="370" s="1"/>
  <c r="D65" i="379"/>
  <c r="D65" i="382"/>
  <c r="D63" i="388"/>
  <c r="D63" i="379"/>
  <c r="D114" i="370"/>
  <c r="H114" i="370" s="1"/>
  <c r="D59" i="375"/>
  <c r="D21" i="369"/>
  <c r="D14" i="241"/>
  <c r="D63" i="385"/>
  <c r="D103" i="239"/>
  <c r="L18" i="370"/>
  <c r="L10" i="370" s="1"/>
  <c r="L20" i="36"/>
  <c r="D95" i="239"/>
  <c r="C12" i="241"/>
  <c r="L66" i="388"/>
  <c r="E72" i="373"/>
  <c r="F57" i="365"/>
  <c r="J57" i="365"/>
  <c r="I58" i="365"/>
  <c r="I62" i="383"/>
  <c r="I47" i="383" s="1"/>
  <c r="C9" i="408"/>
  <c r="J31" i="240"/>
  <c r="J32" i="364" s="1"/>
  <c r="K31" i="240"/>
  <c r="K32" i="364" s="1"/>
  <c r="D28" i="385"/>
  <c r="E59" i="373"/>
  <c r="I11" i="373"/>
  <c r="K13" i="373"/>
  <c r="J14" i="373"/>
  <c r="I15" i="373"/>
  <c r="K17" i="373"/>
  <c r="J18" i="373"/>
  <c r="I19" i="373"/>
  <c r="K21" i="373"/>
  <c r="J23" i="373"/>
  <c r="I24" i="373"/>
  <c r="K26" i="373"/>
  <c r="C37" i="365"/>
  <c r="C45" i="365"/>
  <c r="C52" i="365"/>
  <c r="G62" i="364"/>
  <c r="I72" i="373"/>
  <c r="K29" i="373"/>
  <c r="J30" i="373"/>
  <c r="I31" i="373"/>
  <c r="K34" i="373"/>
  <c r="J35" i="373"/>
  <c r="I36" i="373"/>
  <c r="F110" i="370"/>
  <c r="F105" i="370" s="1"/>
  <c r="I62" i="364"/>
  <c r="F21" i="364"/>
  <c r="I43" i="364"/>
  <c r="G45" i="364"/>
  <c r="K45" i="364"/>
  <c r="F46" i="364"/>
  <c r="J46" i="364"/>
  <c r="I47" i="364"/>
  <c r="G49" i="364"/>
  <c r="K49" i="364"/>
  <c r="F50" i="364"/>
  <c r="J50" i="364"/>
  <c r="I51" i="364"/>
  <c r="G55" i="364"/>
  <c r="K55" i="364"/>
  <c r="F56" i="364"/>
  <c r="J56" i="364"/>
  <c r="I61" i="364"/>
  <c r="I59" i="364" s="1"/>
  <c r="G57" i="365"/>
  <c r="K57" i="365"/>
  <c r="F58" i="365"/>
  <c r="J58" i="365"/>
  <c r="C71" i="364"/>
  <c r="L59" i="382"/>
  <c r="J59" i="385"/>
  <c r="J53" i="385" s="1"/>
  <c r="C12" i="375"/>
  <c r="C43" i="368" s="1"/>
  <c r="C16" i="375"/>
  <c r="C47" i="368" s="1"/>
  <c r="C20" i="375"/>
  <c r="C51" i="368" s="1"/>
  <c r="C21" i="364"/>
  <c r="G21" i="364"/>
  <c r="F62" i="364"/>
  <c r="C80" i="364"/>
  <c r="K67" i="373"/>
  <c r="I71" i="373"/>
  <c r="C13" i="375"/>
  <c r="C44" i="368" s="1"/>
  <c r="C17" i="375"/>
  <c r="C48" i="368" s="1"/>
  <c r="C21" i="375"/>
  <c r="C52" i="368" s="1"/>
  <c r="C15" i="375"/>
  <c r="C46" i="368" s="1"/>
  <c r="C19" i="375"/>
  <c r="C57" i="375"/>
  <c r="C16" i="369"/>
  <c r="K21" i="364"/>
  <c r="C33" i="370"/>
  <c r="F59" i="385"/>
  <c r="F53" i="385" s="1"/>
  <c r="C57" i="364"/>
  <c r="C60" i="364"/>
  <c r="C69" i="364"/>
  <c r="C60" i="375"/>
  <c r="C19" i="369"/>
  <c r="C65" i="237"/>
  <c r="C65" i="378" s="1"/>
  <c r="C23" i="369" s="1"/>
  <c r="C50" i="58"/>
  <c r="C14" i="375"/>
  <c r="C45" i="368" s="1"/>
  <c r="C18" i="375"/>
  <c r="C49" i="368" s="1"/>
  <c r="C63" i="375"/>
  <c r="C31" i="369" s="1"/>
  <c r="C22" i="369"/>
  <c r="C54" i="375"/>
  <c r="F43" i="364"/>
  <c r="J43" i="364"/>
  <c r="I44" i="364"/>
  <c r="G46" i="364"/>
  <c r="K46" i="364"/>
  <c r="F47" i="364"/>
  <c r="J47" i="364"/>
  <c r="G50" i="364"/>
  <c r="K50" i="364"/>
  <c r="F51" i="364"/>
  <c r="J51" i="364"/>
  <c r="C81" i="364"/>
  <c r="G56" i="364"/>
  <c r="K56" i="364"/>
  <c r="F61" i="364"/>
  <c r="F59" i="364" s="1"/>
  <c r="J61" i="364"/>
  <c r="J59" i="364" s="1"/>
  <c r="G13" i="373"/>
  <c r="G17" i="373"/>
  <c r="G21" i="373"/>
  <c r="G26" i="373"/>
  <c r="G31" i="373"/>
  <c r="G36" i="373"/>
  <c r="J67" i="373"/>
  <c r="C47" i="392"/>
  <c r="C79" i="366"/>
  <c r="I54" i="373"/>
  <c r="K56" i="373"/>
  <c r="G42" i="386"/>
  <c r="L59" i="368"/>
  <c r="I59" i="373"/>
  <c r="C25" i="241"/>
  <c r="C23" i="241" s="1"/>
  <c r="L67" i="382"/>
  <c r="F28" i="385"/>
  <c r="J28" i="385"/>
  <c r="C63" i="236"/>
  <c r="C63" i="379" s="1"/>
  <c r="C45" i="366"/>
  <c r="L58" i="374"/>
  <c r="G53" i="373"/>
  <c r="E55" i="373"/>
  <c r="J55" i="373"/>
  <c r="F56" i="373"/>
  <c r="G59" i="373"/>
  <c r="F67" i="373"/>
  <c r="J72" i="373"/>
  <c r="J11" i="373"/>
  <c r="I12" i="373"/>
  <c r="K14" i="373"/>
  <c r="J15" i="373"/>
  <c r="I16" i="373"/>
  <c r="K18" i="373"/>
  <c r="J19" i="373"/>
  <c r="I20" i="373"/>
  <c r="K23" i="373"/>
  <c r="J24" i="373"/>
  <c r="I25" i="373"/>
  <c r="J39" i="373"/>
  <c r="I40" i="373"/>
  <c r="K44" i="373"/>
  <c r="J45" i="373"/>
  <c r="C10" i="388"/>
  <c r="E28" i="391"/>
  <c r="K61" i="364"/>
  <c r="K59" i="364" s="1"/>
  <c r="G58" i="365"/>
  <c r="J27" i="373"/>
  <c r="L67" i="385"/>
  <c r="C65" i="232"/>
  <c r="C65" i="391" s="1"/>
  <c r="E29" i="373"/>
  <c r="E34" i="373"/>
  <c r="C70" i="364"/>
  <c r="C42" i="365"/>
  <c r="C47" i="365"/>
  <c r="I55" i="364"/>
  <c r="G61" i="364"/>
  <c r="G59" i="364" s="1"/>
  <c r="K58" i="365"/>
  <c r="J62" i="364"/>
  <c r="C75" i="364"/>
  <c r="K27" i="373"/>
  <c r="G63" i="373"/>
  <c r="G62" i="373" s="1"/>
  <c r="F33" i="373"/>
  <c r="F37" i="373"/>
  <c r="G72" i="373"/>
  <c r="K72" i="373"/>
  <c r="K63" i="373"/>
  <c r="K62" i="373" s="1"/>
  <c r="C22" i="364"/>
  <c r="G44" i="364"/>
  <c r="K44" i="364"/>
  <c r="F45" i="364"/>
  <c r="J45" i="364"/>
  <c r="I46" i="364"/>
  <c r="G48" i="364"/>
  <c r="K48" i="364"/>
  <c r="F49" i="364"/>
  <c r="J49" i="364"/>
  <c r="I50" i="364"/>
  <c r="G52" i="364"/>
  <c r="K52" i="364"/>
  <c r="C16" i="364"/>
  <c r="I21" i="364"/>
  <c r="K62" i="364"/>
  <c r="F55" i="364"/>
  <c r="J55" i="364"/>
  <c r="I56" i="364"/>
  <c r="I27" i="373"/>
  <c r="I57" i="365"/>
  <c r="J63" i="373"/>
  <c r="J62" i="373" s="1"/>
  <c r="C84" i="239"/>
  <c r="G33" i="240"/>
  <c r="G34" i="364" s="1"/>
  <c r="C23" i="368"/>
  <c r="E12" i="373"/>
  <c r="H12" i="373" s="1"/>
  <c r="E13" i="373"/>
  <c r="H13" i="373" s="1"/>
  <c r="E14" i="373"/>
  <c r="E16" i="373"/>
  <c r="E17" i="373"/>
  <c r="H17" i="373" s="1"/>
  <c r="E18" i="373"/>
  <c r="H18" i="373" s="1"/>
  <c r="E20" i="373"/>
  <c r="E21" i="373"/>
  <c r="E23" i="373"/>
  <c r="E25" i="373"/>
  <c r="H25" i="373" s="1"/>
  <c r="E26" i="373"/>
  <c r="E31" i="373"/>
  <c r="E33" i="373"/>
  <c r="E36" i="373"/>
  <c r="H36" i="373" s="1"/>
  <c r="E37" i="373"/>
  <c r="E40" i="373"/>
  <c r="E41" i="373"/>
  <c r="H41" i="373" s="1"/>
  <c r="E44" i="373"/>
  <c r="H44" i="373" s="1"/>
  <c r="E45" i="373"/>
  <c r="I53" i="373"/>
  <c r="E54" i="373"/>
  <c r="H54" i="373" s="1"/>
  <c r="J54" i="373"/>
  <c r="F55" i="373"/>
  <c r="K55" i="373"/>
  <c r="G56" i="373"/>
  <c r="G67" i="373"/>
  <c r="E71" i="373"/>
  <c r="J71" i="373"/>
  <c r="F72" i="373"/>
  <c r="K11" i="373"/>
  <c r="J12" i="373"/>
  <c r="I13" i="373"/>
  <c r="K15" i="373"/>
  <c r="J16" i="373"/>
  <c r="I17" i="373"/>
  <c r="K19" i="373"/>
  <c r="J20" i="373"/>
  <c r="I21" i="373"/>
  <c r="K24" i="373"/>
  <c r="J25" i="373"/>
  <c r="I26" i="373"/>
  <c r="K30" i="373"/>
  <c r="J31" i="373"/>
  <c r="I33" i="373"/>
  <c r="K35" i="373"/>
  <c r="J36" i="373"/>
  <c r="I37" i="373"/>
  <c r="K39" i="373"/>
  <c r="J40" i="373"/>
  <c r="I41" i="373"/>
  <c r="K45" i="373"/>
  <c r="L113" i="58"/>
  <c r="F11" i="373"/>
  <c r="F12" i="373"/>
  <c r="F13" i="373"/>
  <c r="F15" i="373"/>
  <c r="F16" i="373"/>
  <c r="F17" i="373"/>
  <c r="F19" i="373"/>
  <c r="F20" i="373"/>
  <c r="F21" i="373"/>
  <c r="F24" i="373"/>
  <c r="F25" i="373"/>
  <c r="F26" i="373"/>
  <c r="F30" i="373"/>
  <c r="F31" i="373"/>
  <c r="F35" i="373"/>
  <c r="F36" i="373"/>
  <c r="F39" i="373"/>
  <c r="F40" i="373"/>
  <c r="F41" i="373"/>
  <c r="F44" i="373"/>
  <c r="F45" i="373"/>
  <c r="E53" i="373"/>
  <c r="H53" i="373" s="1"/>
  <c r="J53" i="373"/>
  <c r="F54" i="373"/>
  <c r="K54" i="373"/>
  <c r="G55" i="373"/>
  <c r="I56" i="373"/>
  <c r="E57" i="373"/>
  <c r="J59" i="373"/>
  <c r="I67" i="373"/>
  <c r="F71" i="373"/>
  <c r="K71" i="373"/>
  <c r="K12" i="373"/>
  <c r="J13" i="373"/>
  <c r="I14" i="373"/>
  <c r="K16" i="373"/>
  <c r="J17" i="373"/>
  <c r="I18" i="373"/>
  <c r="K20" i="373"/>
  <c r="J21" i="373"/>
  <c r="I23" i="373"/>
  <c r="K25" i="373"/>
  <c r="J26" i="373"/>
  <c r="I63" i="373"/>
  <c r="I62" i="373" s="1"/>
  <c r="G11" i="373"/>
  <c r="G12" i="373"/>
  <c r="G14" i="373"/>
  <c r="G15" i="373"/>
  <c r="G16" i="373"/>
  <c r="G18" i="373"/>
  <c r="G19" i="373"/>
  <c r="G20" i="373"/>
  <c r="G23" i="373"/>
  <c r="G24" i="373"/>
  <c r="G25" i="373"/>
  <c r="G29" i="373"/>
  <c r="G30" i="373"/>
  <c r="G33" i="373"/>
  <c r="G34" i="373"/>
  <c r="G35" i="373"/>
  <c r="G37" i="373"/>
  <c r="G39" i="373"/>
  <c r="G40" i="373"/>
  <c r="G41" i="373"/>
  <c r="G44" i="373"/>
  <c r="G45" i="373"/>
  <c r="F53" i="373"/>
  <c r="K53" i="373"/>
  <c r="G54" i="373"/>
  <c r="I55" i="373"/>
  <c r="E56" i="373"/>
  <c r="J56" i="373"/>
  <c r="F59" i="373"/>
  <c r="K59" i="373"/>
  <c r="G71" i="373"/>
  <c r="F76" i="368"/>
  <c r="F83" i="368" s="1"/>
  <c r="J76" i="368"/>
  <c r="J83" i="368" s="1"/>
  <c r="J29" i="373"/>
  <c r="I30" i="373"/>
  <c r="K33" i="373"/>
  <c r="J34" i="373"/>
  <c r="I35" i="373"/>
  <c r="K37" i="373"/>
  <c r="I39" i="373"/>
  <c r="K41" i="373"/>
  <c r="J44" i="373"/>
  <c r="I45" i="373"/>
  <c r="I44" i="365"/>
  <c r="G30" i="370"/>
  <c r="G66" i="370" s="1"/>
  <c r="G83" i="370" s="1"/>
  <c r="K30" i="370"/>
  <c r="K66" i="370" s="1"/>
  <c r="K83" i="370" s="1"/>
  <c r="C65" i="233"/>
  <c r="C65" i="388" s="1"/>
  <c r="C115" i="239"/>
  <c r="C113" i="239" s="1"/>
  <c r="C50" i="37"/>
  <c r="G27" i="373"/>
  <c r="F57" i="373"/>
  <c r="K57" i="373"/>
  <c r="C12" i="367"/>
  <c r="C66" i="368"/>
  <c r="C40" i="375"/>
  <c r="C38" i="375" s="1"/>
  <c r="F12" i="364"/>
  <c r="F18" i="240"/>
  <c r="F8" i="242" s="1"/>
  <c r="C58" i="370"/>
  <c r="C75" i="370"/>
  <c r="D55" i="373"/>
  <c r="H73" i="376"/>
  <c r="D72" i="373"/>
  <c r="C33" i="367"/>
  <c r="D42" i="368"/>
  <c r="D42" i="364" s="1"/>
  <c r="D10" i="375"/>
  <c r="C12" i="364"/>
  <c r="G18" i="240"/>
  <c r="G8" i="242" s="1"/>
  <c r="G12" i="364"/>
  <c r="C13" i="364"/>
  <c r="C17" i="364"/>
  <c r="C26" i="364"/>
  <c r="C24" i="240"/>
  <c r="C7" i="243" s="1"/>
  <c r="F31" i="240"/>
  <c r="F32" i="364" s="1"/>
  <c r="F33" i="364"/>
  <c r="C27" i="365"/>
  <c r="C35" i="365"/>
  <c r="E40" i="365"/>
  <c r="I40" i="365"/>
  <c r="C43" i="365"/>
  <c r="F44" i="365"/>
  <c r="J44" i="365"/>
  <c r="C51" i="365"/>
  <c r="G43" i="364"/>
  <c r="K43" i="364"/>
  <c r="F44" i="364"/>
  <c r="J44" i="364"/>
  <c r="I45" i="364"/>
  <c r="G47" i="364"/>
  <c r="K47" i="364"/>
  <c r="F48" i="364"/>
  <c r="J48" i="364"/>
  <c r="I49" i="364"/>
  <c r="G51" i="364"/>
  <c r="K51" i="364"/>
  <c r="F52" i="364"/>
  <c r="J52" i="364"/>
  <c r="F75" i="240"/>
  <c r="F82" i="240" s="1"/>
  <c r="F77" i="364"/>
  <c r="F76" i="364" s="1"/>
  <c r="F83" i="364" s="1"/>
  <c r="C73" i="366"/>
  <c r="C34" i="368"/>
  <c r="C59" i="368"/>
  <c r="C71" i="370"/>
  <c r="C31" i="371"/>
  <c r="C43" i="366"/>
  <c r="C10" i="374"/>
  <c r="C47" i="366"/>
  <c r="C49" i="366"/>
  <c r="C51" i="366"/>
  <c r="C53" i="366"/>
  <c r="C25" i="366"/>
  <c r="C55" i="366"/>
  <c r="C32" i="374"/>
  <c r="C57" i="366"/>
  <c r="C78" i="366"/>
  <c r="D12" i="373"/>
  <c r="D13" i="373"/>
  <c r="D14" i="373"/>
  <c r="D15" i="373"/>
  <c r="D16" i="373"/>
  <c r="D17" i="373"/>
  <c r="D18" i="373"/>
  <c r="D19" i="373"/>
  <c r="D20" i="373"/>
  <c r="D21" i="373"/>
  <c r="D23" i="373"/>
  <c r="D24" i="373"/>
  <c r="D25" i="373"/>
  <c r="D26" i="373"/>
  <c r="D27" i="373"/>
  <c r="D29" i="373"/>
  <c r="D30" i="373"/>
  <c r="D31" i="373"/>
  <c r="D33" i="373"/>
  <c r="D34" i="373"/>
  <c r="D35" i="373"/>
  <c r="D36" i="373"/>
  <c r="D37" i="373"/>
  <c r="D39" i="373"/>
  <c r="D40" i="373"/>
  <c r="D41" i="373"/>
  <c r="D44" i="373"/>
  <c r="D45" i="373"/>
  <c r="D54" i="373"/>
  <c r="D71" i="373"/>
  <c r="E10" i="375"/>
  <c r="H10" i="375" s="1"/>
  <c r="I42" i="368"/>
  <c r="I41" i="368" s="1"/>
  <c r="I10" i="375"/>
  <c r="D43" i="368"/>
  <c r="D47" i="368"/>
  <c r="D51" i="368"/>
  <c r="F20" i="368"/>
  <c r="J20" i="368"/>
  <c r="G23" i="368"/>
  <c r="G23" i="364" s="1"/>
  <c r="G25" i="375"/>
  <c r="G22" i="375" s="1"/>
  <c r="K23" i="368"/>
  <c r="K23" i="364" s="1"/>
  <c r="K25" i="375"/>
  <c r="K22" i="375" s="1"/>
  <c r="F27" i="368"/>
  <c r="F27" i="364" s="1"/>
  <c r="J27" i="368"/>
  <c r="D30" i="368"/>
  <c r="D30" i="364" s="1"/>
  <c r="D30" i="375"/>
  <c r="D28" i="375" s="1"/>
  <c r="C54" i="368"/>
  <c r="G54" i="368"/>
  <c r="G53" i="368" s="1"/>
  <c r="G32" i="375"/>
  <c r="K54" i="368"/>
  <c r="K53" i="368" s="1"/>
  <c r="K32" i="375"/>
  <c r="D61" i="368"/>
  <c r="D61" i="364" s="1"/>
  <c r="F64" i="368"/>
  <c r="J64" i="368"/>
  <c r="D66" i="368"/>
  <c r="D40" i="375"/>
  <c r="D38" i="375" s="1"/>
  <c r="G76" i="368"/>
  <c r="G83" i="368" s="1"/>
  <c r="K76" i="368"/>
  <c r="K83" i="368" s="1"/>
  <c r="E53" i="375"/>
  <c r="H53" i="375" s="1"/>
  <c r="I12" i="369"/>
  <c r="I53" i="375"/>
  <c r="D13" i="369"/>
  <c r="D13" i="365" s="1"/>
  <c r="D54" i="375"/>
  <c r="G14" i="369"/>
  <c r="G14" i="365" s="1"/>
  <c r="G55" i="375"/>
  <c r="K14" i="369"/>
  <c r="K14" i="365" s="1"/>
  <c r="K55" i="375"/>
  <c r="F15" i="369"/>
  <c r="F56" i="375"/>
  <c r="J15" i="369"/>
  <c r="J56" i="375"/>
  <c r="E57" i="375"/>
  <c r="I16" i="369"/>
  <c r="I57" i="375"/>
  <c r="E31" i="365"/>
  <c r="I31" i="369"/>
  <c r="I31" i="365" s="1"/>
  <c r="I62" i="375"/>
  <c r="C64" i="375"/>
  <c r="C32" i="369" s="1"/>
  <c r="G33" i="369"/>
  <c r="G33" i="365" s="1"/>
  <c r="G64" i="375"/>
  <c r="G32" i="369" s="1"/>
  <c r="K33" i="369"/>
  <c r="K33" i="365" s="1"/>
  <c r="K64" i="375"/>
  <c r="K32" i="369" s="1"/>
  <c r="C66" i="375"/>
  <c r="C34" i="369" s="1"/>
  <c r="G36" i="369"/>
  <c r="G34" i="369" s="1"/>
  <c r="G66" i="375"/>
  <c r="K36" i="369"/>
  <c r="K34" i="369" s="1"/>
  <c r="K66" i="375"/>
  <c r="D58" i="369"/>
  <c r="H58" i="369" s="1"/>
  <c r="E31" i="240"/>
  <c r="E33" i="364"/>
  <c r="H33" i="364" s="1"/>
  <c r="V8" i="242"/>
  <c r="C33" i="366"/>
  <c r="D12" i="364"/>
  <c r="I12" i="364"/>
  <c r="I18" i="240"/>
  <c r="C33" i="364"/>
  <c r="C73" i="364"/>
  <c r="C71" i="240"/>
  <c r="F40" i="365"/>
  <c r="K44" i="365"/>
  <c r="I30" i="370"/>
  <c r="I66" i="370" s="1"/>
  <c r="I83" i="370" s="1"/>
  <c r="I103" i="370"/>
  <c r="I102" i="370" s="1"/>
  <c r="I26" i="241"/>
  <c r="G75" i="240"/>
  <c r="G82" i="240" s="1"/>
  <c r="G77" i="364"/>
  <c r="G76" i="364" s="1"/>
  <c r="G83" i="364" s="1"/>
  <c r="K77" i="364"/>
  <c r="K76" i="364" s="1"/>
  <c r="K83" i="364" s="1"/>
  <c r="K75" i="240"/>
  <c r="K82" i="240" s="1"/>
  <c r="J75" i="240"/>
  <c r="J82" i="240" s="1"/>
  <c r="J78" i="364"/>
  <c r="J76" i="364" s="1"/>
  <c r="J83" i="364" s="1"/>
  <c r="C18" i="365"/>
  <c r="C44" i="367"/>
  <c r="C13" i="369"/>
  <c r="C44" i="369"/>
  <c r="C78" i="370"/>
  <c r="C120" i="370"/>
  <c r="D11" i="373"/>
  <c r="E15" i="373"/>
  <c r="E19" i="373"/>
  <c r="H19" i="373" s="1"/>
  <c r="E24" i="373"/>
  <c r="E30" i="373"/>
  <c r="H30" i="373" s="1"/>
  <c r="E35" i="373"/>
  <c r="H35" i="373" s="1"/>
  <c r="E39" i="373"/>
  <c r="D53" i="373"/>
  <c r="D57" i="373"/>
  <c r="I57" i="373"/>
  <c r="D59" i="373"/>
  <c r="F42" i="368"/>
  <c r="F41" i="368" s="1"/>
  <c r="F10" i="375"/>
  <c r="J42" i="368"/>
  <c r="J41" i="368" s="1"/>
  <c r="J10" i="375"/>
  <c r="D44" i="368"/>
  <c r="D48" i="368"/>
  <c r="D52" i="368"/>
  <c r="G20" i="368"/>
  <c r="K20" i="368"/>
  <c r="K20" i="364" s="1"/>
  <c r="J21" i="364"/>
  <c r="D23" i="368"/>
  <c r="D25" i="375"/>
  <c r="C27" i="368"/>
  <c r="C27" i="364" s="1"/>
  <c r="G27" i="368"/>
  <c r="G27" i="364" s="1"/>
  <c r="K27" i="368"/>
  <c r="E30" i="368"/>
  <c r="E30" i="375"/>
  <c r="I30" i="368"/>
  <c r="I30" i="364" s="1"/>
  <c r="I30" i="375"/>
  <c r="I29" i="368" s="1"/>
  <c r="I29" i="364" s="1"/>
  <c r="D54" i="368"/>
  <c r="D54" i="364" s="1"/>
  <c r="D32" i="375"/>
  <c r="D62" i="368"/>
  <c r="C64" i="368"/>
  <c r="G64" i="368"/>
  <c r="K64" i="368"/>
  <c r="E40" i="375"/>
  <c r="I66" i="368"/>
  <c r="I40" i="375"/>
  <c r="I65" i="368" s="1"/>
  <c r="D77" i="368"/>
  <c r="F12" i="369"/>
  <c r="F12" i="365" s="1"/>
  <c r="F53" i="375"/>
  <c r="J12" i="369"/>
  <c r="J53" i="375"/>
  <c r="E54" i="375"/>
  <c r="H54" i="375" s="1"/>
  <c r="I13" i="369"/>
  <c r="I54" i="375"/>
  <c r="D14" i="369"/>
  <c r="D55" i="375"/>
  <c r="G15" i="369"/>
  <c r="G56" i="375"/>
  <c r="K15" i="369"/>
  <c r="K56" i="375"/>
  <c r="F16" i="369"/>
  <c r="F57" i="375"/>
  <c r="J16" i="369"/>
  <c r="J57" i="375"/>
  <c r="F31" i="369"/>
  <c r="F31" i="365" s="1"/>
  <c r="F62" i="375"/>
  <c r="J31" i="369"/>
  <c r="J31" i="365" s="1"/>
  <c r="J62" i="375"/>
  <c r="D64" i="375"/>
  <c r="D33" i="369"/>
  <c r="H33" i="369" s="1"/>
  <c r="D36" i="369"/>
  <c r="H36" i="369" s="1"/>
  <c r="D66" i="375"/>
  <c r="K18" i="240"/>
  <c r="K8" i="242" s="1"/>
  <c r="K12" i="364"/>
  <c r="D40" i="365"/>
  <c r="K103" i="370"/>
  <c r="K102" i="370" s="1"/>
  <c r="K26" i="241"/>
  <c r="E75" i="240"/>
  <c r="I77" i="364"/>
  <c r="I76" i="364" s="1"/>
  <c r="I83" i="364" s="1"/>
  <c r="I75" i="240"/>
  <c r="I82" i="240" s="1"/>
  <c r="C40" i="367"/>
  <c r="J40" i="365"/>
  <c r="G44" i="365"/>
  <c r="E12" i="364"/>
  <c r="E18" i="240"/>
  <c r="J12" i="364"/>
  <c r="J18" i="240"/>
  <c r="J8" i="242" s="1"/>
  <c r="C36" i="364"/>
  <c r="C39" i="364"/>
  <c r="C41" i="365"/>
  <c r="G40" i="365"/>
  <c r="K40" i="365"/>
  <c r="D44" i="365"/>
  <c r="C46" i="365"/>
  <c r="C53" i="365"/>
  <c r="L24" i="370"/>
  <c r="F30" i="370"/>
  <c r="F66" i="370" s="1"/>
  <c r="F83" i="370" s="1"/>
  <c r="J30" i="370"/>
  <c r="J66" i="370" s="1"/>
  <c r="J83" i="370" s="1"/>
  <c r="J103" i="370"/>
  <c r="J102" i="370" s="1"/>
  <c r="J26" i="241"/>
  <c r="D76" i="240"/>
  <c r="H76" i="240" s="1"/>
  <c r="F53" i="234"/>
  <c r="C19" i="368"/>
  <c r="C32" i="368"/>
  <c r="C116" i="370"/>
  <c r="C31" i="372"/>
  <c r="C44" i="366"/>
  <c r="C46" i="366"/>
  <c r="C48" i="366"/>
  <c r="C50" i="366"/>
  <c r="C52" i="366"/>
  <c r="C31" i="366"/>
  <c r="C56" i="366"/>
  <c r="C62" i="366"/>
  <c r="C65" i="366"/>
  <c r="C67" i="366"/>
  <c r="C40" i="368"/>
  <c r="F14" i="373"/>
  <c r="F18" i="373"/>
  <c r="F23" i="373"/>
  <c r="F27" i="373"/>
  <c r="F29" i="373"/>
  <c r="F34" i="373"/>
  <c r="D56" i="373"/>
  <c r="J57" i="373"/>
  <c r="C38" i="367"/>
  <c r="C42" i="368"/>
  <c r="G42" i="368"/>
  <c r="G41" i="368" s="1"/>
  <c r="G10" i="375"/>
  <c r="K10" i="375"/>
  <c r="K42" i="368"/>
  <c r="K41" i="368" s="1"/>
  <c r="D45" i="368"/>
  <c r="D49" i="368"/>
  <c r="D20" i="368"/>
  <c r="I23" i="368"/>
  <c r="I23" i="364" s="1"/>
  <c r="I25" i="375"/>
  <c r="I22" i="375" s="1"/>
  <c r="D27" i="368"/>
  <c r="F30" i="368"/>
  <c r="F30" i="364" s="1"/>
  <c r="F30" i="375"/>
  <c r="F29" i="368" s="1"/>
  <c r="F29" i="364" s="1"/>
  <c r="J30" i="368"/>
  <c r="J30" i="364" s="1"/>
  <c r="J30" i="375"/>
  <c r="J29" i="368" s="1"/>
  <c r="J29" i="364" s="1"/>
  <c r="E32" i="375"/>
  <c r="H32" i="375" s="1"/>
  <c r="I54" i="368"/>
  <c r="I53" i="368" s="1"/>
  <c r="I32" i="375"/>
  <c r="D55" i="368"/>
  <c r="D64" i="368"/>
  <c r="F66" i="368"/>
  <c r="F40" i="375"/>
  <c r="F65" i="368" s="1"/>
  <c r="J66" i="368"/>
  <c r="J40" i="375"/>
  <c r="J65" i="368" s="1"/>
  <c r="I76" i="368"/>
  <c r="I83" i="368" s="1"/>
  <c r="D78" i="368"/>
  <c r="G12" i="369"/>
  <c r="G53" i="375"/>
  <c r="K12" i="369"/>
  <c r="K53" i="375"/>
  <c r="F13" i="369"/>
  <c r="F13" i="365" s="1"/>
  <c r="F54" i="375"/>
  <c r="J13" i="369"/>
  <c r="J13" i="365" s="1"/>
  <c r="J54" i="375"/>
  <c r="E55" i="375"/>
  <c r="H55" i="375" s="1"/>
  <c r="I14" i="369"/>
  <c r="I14" i="365" s="1"/>
  <c r="I55" i="375"/>
  <c r="D15" i="369"/>
  <c r="H15" i="369" s="1"/>
  <c r="D56" i="375"/>
  <c r="G16" i="369"/>
  <c r="G57" i="375"/>
  <c r="K16" i="369"/>
  <c r="K57" i="375"/>
  <c r="G31" i="369"/>
  <c r="G31" i="365" s="1"/>
  <c r="G62" i="375"/>
  <c r="K31" i="369"/>
  <c r="K31" i="365" s="1"/>
  <c r="K62" i="375"/>
  <c r="E33" i="365"/>
  <c r="E64" i="375"/>
  <c r="H64" i="375" s="1"/>
  <c r="I33" i="369"/>
  <c r="I33" i="365" s="1"/>
  <c r="I64" i="375"/>
  <c r="I32" i="369" s="1"/>
  <c r="I36" i="369"/>
  <c r="I34" i="369" s="1"/>
  <c r="I66" i="375"/>
  <c r="D38" i="369"/>
  <c r="H38" i="369" s="1"/>
  <c r="I29" i="373"/>
  <c r="K31" i="373"/>
  <c r="J33" i="373"/>
  <c r="I34" i="373"/>
  <c r="C36" i="373"/>
  <c r="K36" i="373"/>
  <c r="J37" i="373"/>
  <c r="K40" i="373"/>
  <c r="J41" i="373"/>
  <c r="I44" i="373"/>
  <c r="C83" i="372"/>
  <c r="D46" i="368"/>
  <c r="D50" i="368"/>
  <c r="I20" i="368"/>
  <c r="I20" i="364" s="1"/>
  <c r="D21" i="368"/>
  <c r="F23" i="368"/>
  <c r="F23" i="364" s="1"/>
  <c r="F25" i="375"/>
  <c r="F22" i="375" s="1"/>
  <c r="J23" i="368"/>
  <c r="J23" i="364" s="1"/>
  <c r="J25" i="375"/>
  <c r="J22" i="375" s="1"/>
  <c r="I27" i="368"/>
  <c r="C30" i="368"/>
  <c r="C30" i="375"/>
  <c r="C29" i="368" s="1"/>
  <c r="G30" i="368"/>
  <c r="G30" i="364" s="1"/>
  <c r="G30" i="375"/>
  <c r="G29" i="368" s="1"/>
  <c r="G29" i="364" s="1"/>
  <c r="K30" i="368"/>
  <c r="K30" i="364" s="1"/>
  <c r="K30" i="375"/>
  <c r="K29" i="368" s="1"/>
  <c r="K29" i="364" s="1"/>
  <c r="F54" i="368"/>
  <c r="F53" i="368" s="1"/>
  <c r="F32" i="375"/>
  <c r="J54" i="368"/>
  <c r="J53" i="368" s="1"/>
  <c r="J32" i="375"/>
  <c r="D56" i="368"/>
  <c r="E64" i="368"/>
  <c r="I64" i="368"/>
  <c r="G66" i="368"/>
  <c r="G40" i="375"/>
  <c r="G65" i="368" s="1"/>
  <c r="K66" i="368"/>
  <c r="K40" i="375"/>
  <c r="K65" i="368" s="1"/>
  <c r="D12" i="369"/>
  <c r="D12" i="365" s="1"/>
  <c r="D53" i="375"/>
  <c r="G13" i="369"/>
  <c r="G13" i="365" s="1"/>
  <c r="G54" i="375"/>
  <c r="K13" i="369"/>
  <c r="K13" i="365" s="1"/>
  <c r="K54" i="375"/>
  <c r="F14" i="369"/>
  <c r="F14" i="365" s="1"/>
  <c r="F55" i="375"/>
  <c r="J14" i="369"/>
  <c r="J14" i="365" s="1"/>
  <c r="J55" i="375"/>
  <c r="E56" i="375"/>
  <c r="I15" i="369"/>
  <c r="I56" i="375"/>
  <c r="D16" i="369"/>
  <c r="H16" i="369" s="1"/>
  <c r="D57" i="375"/>
  <c r="D31" i="369"/>
  <c r="H31" i="369" s="1"/>
  <c r="F33" i="369"/>
  <c r="F33" i="365" s="1"/>
  <c r="F64" i="375"/>
  <c r="F32" i="369" s="1"/>
  <c r="J33" i="369"/>
  <c r="J33" i="365" s="1"/>
  <c r="J64" i="375"/>
  <c r="J32" i="369" s="1"/>
  <c r="F36" i="369"/>
  <c r="F34" i="369" s="1"/>
  <c r="F66" i="375"/>
  <c r="J36" i="369"/>
  <c r="J34" i="369" s="1"/>
  <c r="J66" i="375"/>
  <c r="D57" i="369"/>
  <c r="C10" i="391"/>
  <c r="C24" i="370"/>
  <c r="C40" i="370"/>
  <c r="C102" i="370"/>
  <c r="C28" i="365"/>
  <c r="C62" i="370"/>
  <c r="C25" i="365"/>
  <c r="G97" i="370"/>
  <c r="D97" i="370"/>
  <c r="H97" i="370" s="1"/>
  <c r="F97" i="370"/>
  <c r="F93" i="370" s="1"/>
  <c r="F87" i="370" s="1"/>
  <c r="G113" i="239"/>
  <c r="G112" i="370"/>
  <c r="G110" i="370" s="1"/>
  <c r="G105" i="370" s="1"/>
  <c r="C111" i="239"/>
  <c r="C108" i="370" s="1"/>
  <c r="C14" i="369"/>
  <c r="C15" i="364"/>
  <c r="C62" i="364"/>
  <c r="L14" i="238"/>
  <c r="L18" i="238"/>
  <c r="C57" i="374"/>
  <c r="F59" i="382"/>
  <c r="F53" i="382" s="1"/>
  <c r="C38" i="364"/>
  <c r="C13" i="408"/>
  <c r="C28" i="364"/>
  <c r="C58" i="364"/>
  <c r="C36" i="370"/>
  <c r="C35" i="366"/>
  <c r="C35" i="364"/>
  <c r="K58" i="240"/>
  <c r="K11" i="242" s="1"/>
  <c r="I109" i="239"/>
  <c r="I106" i="370" s="1"/>
  <c r="D44" i="240"/>
  <c r="L44" i="240" s="1"/>
  <c r="L45" i="364" s="1"/>
  <c r="J100" i="239"/>
  <c r="J20" i="241" s="1"/>
  <c r="G53" i="232"/>
  <c r="K100" i="239"/>
  <c r="K20" i="241" s="1"/>
  <c r="C42" i="235"/>
  <c r="C71" i="374"/>
  <c r="K38" i="391"/>
  <c r="K40" i="238"/>
  <c r="K64" i="240" s="1"/>
  <c r="K65" i="364" s="1"/>
  <c r="K63" i="364" s="1"/>
  <c r="I94" i="239"/>
  <c r="I91" i="370" s="1"/>
  <c r="C12" i="369"/>
  <c r="C53" i="375"/>
  <c r="I92" i="37"/>
  <c r="C10" i="408"/>
  <c r="L22" i="240"/>
  <c r="L23" i="364" s="1"/>
  <c r="E42" i="236"/>
  <c r="C27" i="373"/>
  <c r="C28" i="385"/>
  <c r="G28" i="385"/>
  <c r="K28" i="385"/>
  <c r="K59" i="385"/>
  <c r="K53" i="385" s="1"/>
  <c r="I50" i="37"/>
  <c r="I68" i="37" s="1"/>
  <c r="L56" i="238"/>
  <c r="J71" i="37"/>
  <c r="K42" i="380"/>
  <c r="C18" i="373"/>
  <c r="C97" i="370"/>
  <c r="C91" i="370"/>
  <c r="L42" i="239"/>
  <c r="H28" i="238"/>
  <c r="L34" i="238"/>
  <c r="I53" i="233"/>
  <c r="K50" i="37"/>
  <c r="K68" i="37" s="1"/>
  <c r="L79" i="368"/>
  <c r="E67" i="382"/>
  <c r="L24" i="368"/>
  <c r="L22" i="234"/>
  <c r="J53" i="233"/>
  <c r="C24" i="368"/>
  <c r="G14" i="241"/>
  <c r="L11" i="240"/>
  <c r="L12" i="364" s="1"/>
  <c r="L16" i="240"/>
  <c r="L17" i="364" s="1"/>
  <c r="G59" i="385"/>
  <c r="G53" i="385" s="1"/>
  <c r="K53" i="233"/>
  <c r="F40" i="238"/>
  <c r="F64" i="240" s="1"/>
  <c r="F65" i="364" s="1"/>
  <c r="F63" i="364" s="1"/>
  <c r="I113" i="58"/>
  <c r="C42" i="386"/>
  <c r="K42" i="386"/>
  <c r="I28" i="391"/>
  <c r="L70" i="240"/>
  <c r="L71" i="364" s="1"/>
  <c r="D13" i="241"/>
  <c r="H13" i="241" s="1"/>
  <c r="J40" i="238"/>
  <c r="J64" i="240" s="1"/>
  <c r="J65" i="364" s="1"/>
  <c r="J63" i="364" s="1"/>
  <c r="C25" i="373"/>
  <c r="L10" i="237"/>
  <c r="K59" i="391"/>
  <c r="K53" i="391" s="1"/>
  <c r="K53" i="232"/>
  <c r="J50" i="37"/>
  <c r="J68" i="37" s="1"/>
  <c r="J115" i="239"/>
  <c r="I111" i="239"/>
  <c r="I108" i="370" s="1"/>
  <c r="E113" i="58"/>
  <c r="E65" i="237"/>
  <c r="I28" i="238"/>
  <c r="C40" i="373"/>
  <c r="C57" i="373"/>
  <c r="K22" i="241"/>
  <c r="K23" i="365" s="1"/>
  <c r="C11" i="373"/>
  <c r="G22" i="385"/>
  <c r="E59" i="382"/>
  <c r="E32" i="238"/>
  <c r="L73" i="366"/>
  <c r="C56" i="375"/>
  <c r="C56" i="373"/>
  <c r="K14" i="241"/>
  <c r="L10" i="236"/>
  <c r="L36" i="373"/>
  <c r="L40" i="373"/>
  <c r="J67" i="382"/>
  <c r="C24" i="373"/>
  <c r="I100" i="239"/>
  <c r="I115" i="239"/>
  <c r="I112" i="370" s="1"/>
  <c r="I110" i="370" s="1"/>
  <c r="F59" i="238"/>
  <c r="F53" i="238" s="1"/>
  <c r="G42" i="235"/>
  <c r="K42" i="235"/>
  <c r="L37" i="368"/>
  <c r="L31" i="368" s="1"/>
  <c r="C15" i="373"/>
  <c r="C19" i="373"/>
  <c r="C30" i="373"/>
  <c r="C68" i="373"/>
  <c r="F20" i="241"/>
  <c r="G59" i="238"/>
  <c r="G53" i="238" s="1"/>
  <c r="K59" i="238"/>
  <c r="K53" i="238" s="1"/>
  <c r="L22" i="235"/>
  <c r="J38" i="58"/>
  <c r="L38" i="366"/>
  <c r="L32" i="366" s="1"/>
  <c r="L54" i="366"/>
  <c r="C10" i="385"/>
  <c r="C16" i="373"/>
  <c r="C20" i="373"/>
  <c r="L31" i="371"/>
  <c r="L67" i="371" s="1"/>
  <c r="E70" i="380"/>
  <c r="I70" i="380"/>
  <c r="C14" i="373"/>
  <c r="C54" i="373"/>
  <c r="E70" i="383"/>
  <c r="C17" i="373"/>
  <c r="C31" i="373"/>
  <c r="C72" i="373"/>
  <c r="G28" i="379"/>
  <c r="K28" i="379"/>
  <c r="C42" i="380"/>
  <c r="G42" i="380"/>
  <c r="I42" i="380"/>
  <c r="G28" i="391"/>
  <c r="I15" i="241"/>
  <c r="T10" i="242" s="1"/>
  <c r="G38" i="238"/>
  <c r="C17" i="370"/>
  <c r="C18" i="370" s="1"/>
  <c r="C19" i="366"/>
  <c r="E53" i="240"/>
  <c r="H53" i="240" s="1"/>
  <c r="J109" i="239"/>
  <c r="J106" i="370" s="1"/>
  <c r="H40" i="238"/>
  <c r="H59" i="238"/>
  <c r="H53" i="238" s="1"/>
  <c r="E59" i="385"/>
  <c r="E53" i="385" s="1"/>
  <c r="E53" i="234"/>
  <c r="G40" i="238"/>
  <c r="G64" i="240" s="1"/>
  <c r="G65" i="364" s="1"/>
  <c r="G63" i="364" s="1"/>
  <c r="K38" i="238"/>
  <c r="F37" i="241"/>
  <c r="F38" i="365" s="1"/>
  <c r="J43" i="241"/>
  <c r="L26" i="239"/>
  <c r="K115" i="239"/>
  <c r="K112" i="370" s="1"/>
  <c r="K110" i="370" s="1"/>
  <c r="K105" i="370" s="1"/>
  <c r="L39" i="238"/>
  <c r="C40" i="238"/>
  <c r="C64" i="240" s="1"/>
  <c r="C62" i="240" s="1"/>
  <c r="L64" i="238"/>
  <c r="L20" i="366"/>
  <c r="L38" i="237"/>
  <c r="I62" i="379"/>
  <c r="L53" i="385"/>
  <c r="L64" i="366"/>
  <c r="L69" i="366"/>
  <c r="L80" i="366"/>
  <c r="L68" i="368"/>
  <c r="I65" i="238"/>
  <c r="F71" i="37"/>
  <c r="K71" i="37"/>
  <c r="G84" i="37"/>
  <c r="L84" i="37"/>
  <c r="C109" i="239"/>
  <c r="L26" i="366"/>
  <c r="C72" i="368"/>
  <c r="G32" i="378"/>
  <c r="C23" i="373"/>
  <c r="C28" i="379"/>
  <c r="C29" i="373"/>
  <c r="C34" i="373"/>
  <c r="L62" i="383"/>
  <c r="L47" i="383" s="1"/>
  <c r="L66" i="374"/>
  <c r="C62" i="386"/>
  <c r="C47" i="386" s="1"/>
  <c r="C67" i="385"/>
  <c r="C62" i="385" s="1"/>
  <c r="I22" i="378"/>
  <c r="F53" i="386"/>
  <c r="J53" i="386"/>
  <c r="C13" i="373"/>
  <c r="C63" i="374"/>
  <c r="D32" i="382"/>
  <c r="C35" i="373"/>
  <c r="C45" i="373"/>
  <c r="C71" i="373"/>
  <c r="E42" i="383"/>
  <c r="I42" i="383"/>
  <c r="C53" i="373"/>
  <c r="J32" i="388"/>
  <c r="L28" i="374"/>
  <c r="F32" i="378"/>
  <c r="C21" i="373"/>
  <c r="C26" i="373"/>
  <c r="C41" i="373"/>
  <c r="L22" i="374"/>
  <c r="E28" i="382"/>
  <c r="F42" i="383"/>
  <c r="J42" i="383"/>
  <c r="C32" i="385"/>
  <c r="G32" i="385"/>
  <c r="K32" i="385"/>
  <c r="I62" i="386"/>
  <c r="I47" i="386" s="1"/>
  <c r="C12" i="373"/>
  <c r="D28" i="388"/>
  <c r="H28" i="390"/>
  <c r="D8" i="37"/>
  <c r="D102" i="239"/>
  <c r="D59" i="237"/>
  <c r="H59" i="237" s="1"/>
  <c r="D61" i="238"/>
  <c r="L42" i="366"/>
  <c r="I33" i="240"/>
  <c r="I34" i="364" s="1"/>
  <c r="J15" i="241"/>
  <c r="D10" i="238"/>
  <c r="J33" i="240"/>
  <c r="J34" i="364" s="1"/>
  <c r="C58" i="240"/>
  <c r="C11" i="242" s="1"/>
  <c r="G39" i="241"/>
  <c r="C10" i="238"/>
  <c r="G10" i="238"/>
  <c r="K10" i="238"/>
  <c r="D28" i="238"/>
  <c r="I38" i="238"/>
  <c r="D40" i="238"/>
  <c r="D64" i="240" s="1"/>
  <c r="D65" i="364" s="1"/>
  <c r="F42" i="236"/>
  <c r="J42" i="236"/>
  <c r="E42" i="234"/>
  <c r="I42" i="234"/>
  <c r="G53" i="234"/>
  <c r="F42" i="233"/>
  <c r="J42" i="233"/>
  <c r="L32" i="388"/>
  <c r="L63" i="232"/>
  <c r="L63" i="391" s="1"/>
  <c r="L17" i="367"/>
  <c r="L29" i="240"/>
  <c r="L30" i="364" s="1"/>
  <c r="L15" i="240"/>
  <c r="L16" i="364" s="1"/>
  <c r="D33" i="240"/>
  <c r="D34" i="364" s="1"/>
  <c r="G58" i="240"/>
  <c r="G11" i="242" s="1"/>
  <c r="L65" i="240"/>
  <c r="L66" i="364" s="1"/>
  <c r="C14" i="241"/>
  <c r="F15" i="241"/>
  <c r="G20" i="241"/>
  <c r="K39" i="241"/>
  <c r="C43" i="241"/>
  <c r="E22" i="238"/>
  <c r="L24" i="238"/>
  <c r="F28" i="238"/>
  <c r="J28" i="238"/>
  <c r="E61" i="238"/>
  <c r="L72" i="238"/>
  <c r="H38" i="238"/>
  <c r="F63" i="238"/>
  <c r="F42" i="235"/>
  <c r="J42" i="235"/>
  <c r="L28" i="382"/>
  <c r="L32" i="235"/>
  <c r="L32" i="234"/>
  <c r="J53" i="234"/>
  <c r="I59" i="385"/>
  <c r="I53" i="385" s="1"/>
  <c r="I53" i="234"/>
  <c r="C59" i="391"/>
  <c r="C53" i="391" s="1"/>
  <c r="C53" i="232"/>
  <c r="D62" i="388"/>
  <c r="D62" i="233"/>
  <c r="C28" i="238"/>
  <c r="G28" i="238"/>
  <c r="K28" i="238"/>
  <c r="L33" i="238"/>
  <c r="H32" i="238"/>
  <c r="F42" i="237"/>
  <c r="J42" i="237"/>
  <c r="D50" i="37"/>
  <c r="I71" i="37"/>
  <c r="G71" i="37"/>
  <c r="L71" i="37"/>
  <c r="G75" i="37"/>
  <c r="L75" i="37"/>
  <c r="D112" i="58"/>
  <c r="F70" i="394" s="1"/>
  <c r="F72" i="394" s="1"/>
  <c r="L112" i="58"/>
  <c r="L34" i="367"/>
  <c r="L29" i="367" s="1"/>
  <c r="C59" i="382"/>
  <c r="C53" i="382" s="1"/>
  <c r="L47" i="392"/>
  <c r="L88" i="371"/>
  <c r="L116" i="371" s="1"/>
  <c r="L70" i="380"/>
  <c r="L52" i="374"/>
  <c r="I28" i="382"/>
  <c r="D28" i="382"/>
  <c r="C65" i="373"/>
  <c r="K62" i="383"/>
  <c r="K47" i="383" s="1"/>
  <c r="G42" i="232"/>
  <c r="L68" i="37"/>
  <c r="G50" i="37"/>
  <c r="F75" i="37"/>
  <c r="K75" i="37"/>
  <c r="C92" i="37"/>
  <c r="G92" i="37"/>
  <c r="L92" i="37"/>
  <c r="F92" i="37"/>
  <c r="K92" i="37"/>
  <c r="J50" i="58"/>
  <c r="E65" i="58"/>
  <c r="I75" i="58"/>
  <c r="L60" i="366"/>
  <c r="C69" i="366"/>
  <c r="L11" i="368"/>
  <c r="L72" i="368"/>
  <c r="C56" i="374"/>
  <c r="C60" i="374"/>
  <c r="F38" i="378"/>
  <c r="G47" i="380"/>
  <c r="F66" i="388"/>
  <c r="F65" i="373" s="1"/>
  <c r="F64" i="373" s="1"/>
  <c r="F62" i="389"/>
  <c r="F47" i="389" s="1"/>
  <c r="C28" i="391"/>
  <c r="K28" i="391"/>
  <c r="C68" i="368"/>
  <c r="L26" i="369"/>
  <c r="L24" i="369" s="1"/>
  <c r="L31" i="372"/>
  <c r="L67" i="372" s="1"/>
  <c r="C28" i="382"/>
  <c r="L10" i="374"/>
  <c r="G62" i="386"/>
  <c r="G47" i="386" s="1"/>
  <c r="G67" i="385"/>
  <c r="G62" i="385" s="1"/>
  <c r="K62" i="386"/>
  <c r="K47" i="386" s="1"/>
  <c r="K67" i="385"/>
  <c r="K62" i="385" s="1"/>
  <c r="J10" i="388"/>
  <c r="G66" i="388"/>
  <c r="G65" i="373" s="1"/>
  <c r="G64" i="373" s="1"/>
  <c r="G62" i="389"/>
  <c r="G70" i="389" s="1"/>
  <c r="H22" i="390"/>
  <c r="D22" i="379"/>
  <c r="C22" i="379"/>
  <c r="G22" i="379"/>
  <c r="K22" i="379"/>
  <c r="J22" i="379"/>
  <c r="I32" i="379"/>
  <c r="E10" i="382"/>
  <c r="D22" i="382"/>
  <c r="C22" i="382"/>
  <c r="G22" i="382"/>
  <c r="K22" i="382"/>
  <c r="C22" i="388"/>
  <c r="G22" i="388"/>
  <c r="K22" i="388"/>
  <c r="F32" i="388"/>
  <c r="I32" i="388"/>
  <c r="G22" i="391"/>
  <c r="K22" i="391"/>
  <c r="K70" i="392"/>
  <c r="K46" i="392" s="1"/>
  <c r="K43" i="392" s="1"/>
  <c r="K48" i="392" s="1"/>
  <c r="C32" i="378"/>
  <c r="G53" i="378"/>
  <c r="K53" i="378"/>
  <c r="J53" i="378"/>
  <c r="E22" i="379"/>
  <c r="I22" i="379"/>
  <c r="I28" i="379"/>
  <c r="G28" i="382"/>
  <c r="K28" i="382"/>
  <c r="F28" i="388"/>
  <c r="J28" i="388"/>
  <c r="F42" i="389"/>
  <c r="J42" i="389"/>
  <c r="H59" i="390"/>
  <c r="I10" i="391"/>
  <c r="D10" i="391"/>
  <c r="D22" i="391"/>
  <c r="H22" i="391"/>
  <c r="F28" i="391"/>
  <c r="J28" i="391"/>
  <c r="C31" i="240"/>
  <c r="C33" i="240"/>
  <c r="G102" i="239"/>
  <c r="G99" i="370" s="1"/>
  <c r="G8" i="37"/>
  <c r="L69" i="240"/>
  <c r="L70" i="364" s="1"/>
  <c r="L74" i="240"/>
  <c r="L75" i="364" s="1"/>
  <c r="P22" i="243"/>
  <c r="S22" i="243" s="1"/>
  <c r="L54" i="239"/>
  <c r="F84" i="239"/>
  <c r="J84" i="239"/>
  <c r="I105" i="239"/>
  <c r="I32" i="238"/>
  <c r="L45" i="238"/>
  <c r="L57" i="238"/>
  <c r="J59" i="238"/>
  <c r="J53" i="238" s="1"/>
  <c r="I62" i="235"/>
  <c r="L28" i="232"/>
  <c r="J92" i="37"/>
  <c r="D65" i="58"/>
  <c r="L65" i="58"/>
  <c r="F113" i="58"/>
  <c r="D75" i="58"/>
  <c r="L75" i="58"/>
  <c r="D84" i="58"/>
  <c r="L84" i="58"/>
  <c r="D95" i="58"/>
  <c r="L95" i="58"/>
  <c r="F95" i="58"/>
  <c r="F27" i="403"/>
  <c r="C38" i="366"/>
  <c r="G31" i="240"/>
  <c r="G32" i="364" s="1"/>
  <c r="E36" i="240"/>
  <c r="F58" i="240"/>
  <c r="F11" i="242" s="1"/>
  <c r="U7" i="242"/>
  <c r="R21" i="242"/>
  <c r="Q23" i="242"/>
  <c r="O26" i="242"/>
  <c r="T27" i="242"/>
  <c r="E20" i="243"/>
  <c r="J32" i="239"/>
  <c r="J68" i="239" s="1"/>
  <c r="J105" i="239"/>
  <c r="E15" i="241"/>
  <c r="L28" i="237"/>
  <c r="L32" i="237"/>
  <c r="J53" i="236"/>
  <c r="G19" i="399"/>
  <c r="L88" i="372"/>
  <c r="L116" i="372" s="1"/>
  <c r="L23" i="369"/>
  <c r="L17" i="369" s="1"/>
  <c r="L25" i="240"/>
  <c r="L26" i="364" s="1"/>
  <c r="L38" i="240"/>
  <c r="L39" i="364" s="1"/>
  <c r="L41" i="240"/>
  <c r="L42" i="364" s="1"/>
  <c r="L41" i="364" s="1"/>
  <c r="L53" i="240"/>
  <c r="L54" i="364" s="1"/>
  <c r="L53" i="364" s="1"/>
  <c r="U21" i="242"/>
  <c r="J8" i="243"/>
  <c r="I20" i="243"/>
  <c r="K24" i="243"/>
  <c r="K23" i="243" s="1"/>
  <c r="L119" i="239"/>
  <c r="D32" i="238"/>
  <c r="E35" i="241"/>
  <c r="L10" i="233"/>
  <c r="L22" i="233"/>
  <c r="E71" i="37"/>
  <c r="J75" i="37"/>
  <c r="I75" i="37"/>
  <c r="K50" i="58"/>
  <c r="L19" i="240"/>
  <c r="L20" i="364" s="1"/>
  <c r="L19" i="364" s="1"/>
  <c r="F12" i="242"/>
  <c r="P25" i="242"/>
  <c r="N21" i="243"/>
  <c r="R24" i="243"/>
  <c r="R28" i="243" s="1"/>
  <c r="L13" i="238"/>
  <c r="L17" i="238"/>
  <c r="L21" i="238"/>
  <c r="G22" i="238"/>
  <c r="K22" i="238"/>
  <c r="J62" i="233"/>
  <c r="J47" i="233" s="1"/>
  <c r="J47" i="388" s="1"/>
  <c r="F38" i="58"/>
  <c r="G110" i="58"/>
  <c r="K110" i="58"/>
  <c r="H9" i="365"/>
  <c r="H10" i="366" s="1"/>
  <c r="H9" i="367" s="1"/>
  <c r="H9" i="368" s="1"/>
  <c r="H9" i="369" s="1"/>
  <c r="L77" i="366"/>
  <c r="C59" i="374"/>
  <c r="C67" i="374"/>
  <c r="C35" i="375"/>
  <c r="C56" i="368" s="1"/>
  <c r="L26" i="367"/>
  <c r="L24" i="367" s="1"/>
  <c r="C37" i="368"/>
  <c r="C76" i="368"/>
  <c r="C55" i="374"/>
  <c r="L70" i="389"/>
  <c r="K66" i="388"/>
  <c r="K65" i="373" s="1"/>
  <c r="K64" i="373" s="1"/>
  <c r="K62" i="389"/>
  <c r="K47" i="389" s="1"/>
  <c r="K32" i="378"/>
  <c r="D38" i="378"/>
  <c r="D62" i="386"/>
  <c r="D67" i="385"/>
  <c r="C72" i="374"/>
  <c r="G53" i="383"/>
  <c r="G70" i="383" s="1"/>
  <c r="G59" i="382"/>
  <c r="K53" i="383"/>
  <c r="K59" i="382"/>
  <c r="E10" i="379"/>
  <c r="I10" i="379"/>
  <c r="J10" i="379"/>
  <c r="C39" i="373"/>
  <c r="E32" i="385"/>
  <c r="H32" i="385" s="1"/>
  <c r="I32" i="385"/>
  <c r="H70" i="387"/>
  <c r="F10" i="388"/>
  <c r="E10" i="388"/>
  <c r="H10" i="388" s="1"/>
  <c r="I10" i="388"/>
  <c r="F22" i="388"/>
  <c r="J22" i="388"/>
  <c r="E22" i="388"/>
  <c r="I22" i="388"/>
  <c r="C37" i="373"/>
  <c r="C44" i="373"/>
  <c r="C60" i="373"/>
  <c r="C67" i="373"/>
  <c r="H70" i="393"/>
  <c r="G53" i="376"/>
  <c r="C28" i="378"/>
  <c r="G28" i="378"/>
  <c r="K28" i="378"/>
  <c r="C32" i="382"/>
  <c r="G32" i="382"/>
  <c r="K32" i="382"/>
  <c r="G10" i="385"/>
  <c r="K10" i="385"/>
  <c r="D22" i="385"/>
  <c r="C22" i="385"/>
  <c r="K22" i="385"/>
  <c r="D42" i="387"/>
  <c r="D48" i="387" s="1"/>
  <c r="D22" i="388"/>
  <c r="L42" i="392"/>
  <c r="E28" i="378"/>
  <c r="I28" i="378"/>
  <c r="J38" i="378"/>
  <c r="C32" i="379"/>
  <c r="G32" i="379"/>
  <c r="K32" i="379"/>
  <c r="F32" i="379"/>
  <c r="J32" i="379"/>
  <c r="F42" i="380"/>
  <c r="J42" i="380"/>
  <c r="D42" i="380"/>
  <c r="L42" i="380"/>
  <c r="G70" i="380"/>
  <c r="E22" i="385"/>
  <c r="I22" i="385"/>
  <c r="E67" i="385"/>
  <c r="H67" i="385" s="1"/>
  <c r="J42" i="386"/>
  <c r="L32" i="374"/>
  <c r="H42" i="387"/>
  <c r="H48" i="387" s="1"/>
  <c r="E32" i="388"/>
  <c r="H32" i="388" s="1"/>
  <c r="F22" i="391"/>
  <c r="J22" i="391"/>
  <c r="D28" i="391"/>
  <c r="H28" i="391"/>
  <c r="C22" i="238"/>
  <c r="L25" i="238"/>
  <c r="I22" i="238"/>
  <c r="L31" i="238"/>
  <c r="I59" i="238"/>
  <c r="E59" i="379"/>
  <c r="E53" i="236"/>
  <c r="I59" i="379"/>
  <c r="I53" i="379" s="1"/>
  <c r="I53" i="236"/>
  <c r="J65" i="382"/>
  <c r="J62" i="235"/>
  <c r="J47" i="235" s="1"/>
  <c r="J47" i="382" s="1"/>
  <c r="D53" i="233"/>
  <c r="H53" i="233" s="1"/>
  <c r="I65" i="58"/>
  <c r="E75" i="58"/>
  <c r="E63" i="235"/>
  <c r="H63" i="235" s="1"/>
  <c r="C65" i="382"/>
  <c r="C62" i="235"/>
  <c r="G65" i="382"/>
  <c r="G62" i="235"/>
  <c r="G70" i="235" s="1"/>
  <c r="E84" i="58"/>
  <c r="H84" i="58" s="1"/>
  <c r="E63" i="234"/>
  <c r="H63" i="234" s="1"/>
  <c r="I95" i="58"/>
  <c r="I63" i="233"/>
  <c r="I62" i="388" s="1"/>
  <c r="I12" i="242"/>
  <c r="E11" i="243"/>
  <c r="C24" i="243"/>
  <c r="O20" i="243"/>
  <c r="R8" i="242"/>
  <c r="L66" i="238"/>
  <c r="D32" i="241"/>
  <c r="H32" i="241" s="1"/>
  <c r="C65" i="379"/>
  <c r="C64" i="373" s="1"/>
  <c r="G65" i="379"/>
  <c r="G62" i="379" s="1"/>
  <c r="G62" i="236"/>
  <c r="G47" i="236" s="1"/>
  <c r="D63" i="382"/>
  <c r="D62" i="235"/>
  <c r="L10" i="234"/>
  <c r="D42" i="234"/>
  <c r="C32" i="391"/>
  <c r="C33" i="373"/>
  <c r="K32" i="391"/>
  <c r="G70" i="392"/>
  <c r="G46" i="392" s="1"/>
  <c r="G43" i="392" s="1"/>
  <c r="G48" i="392" s="1"/>
  <c r="E33" i="240"/>
  <c r="I36" i="240"/>
  <c r="I37" i="364" s="1"/>
  <c r="L45" i="240"/>
  <c r="L46" i="364" s="1"/>
  <c r="I47" i="240"/>
  <c r="I52" i="240"/>
  <c r="I9" i="243" s="1"/>
  <c r="E12" i="242"/>
  <c r="H12" i="242" s="1"/>
  <c r="O27" i="242"/>
  <c r="N23" i="242"/>
  <c r="Q22" i="243"/>
  <c r="K105" i="239"/>
  <c r="E37" i="241"/>
  <c r="L12" i="240"/>
  <c r="L13" i="364" s="1"/>
  <c r="N17" i="240"/>
  <c r="L21" i="240"/>
  <c r="L22" i="364" s="1"/>
  <c r="I9" i="242"/>
  <c r="L26" i="240"/>
  <c r="L27" i="364" s="1"/>
  <c r="L34" i="240"/>
  <c r="L35" i="364" s="1"/>
  <c r="J36" i="240"/>
  <c r="J37" i="364" s="1"/>
  <c r="C41" i="240"/>
  <c r="L49" i="240"/>
  <c r="L50" i="364" s="1"/>
  <c r="I51" i="240"/>
  <c r="I52" i="364" s="1"/>
  <c r="L57" i="240"/>
  <c r="L58" i="364" s="1"/>
  <c r="D63" i="240"/>
  <c r="H63" i="240" s="1"/>
  <c r="D25" i="243"/>
  <c r="H25" i="243" s="1"/>
  <c r="F28" i="242"/>
  <c r="I37" i="241"/>
  <c r="I38" i="365" s="1"/>
  <c r="K43" i="241"/>
  <c r="Q21" i="242"/>
  <c r="F43" i="241"/>
  <c r="Q24" i="243"/>
  <c r="Q28" i="243" s="1"/>
  <c r="P27" i="242"/>
  <c r="S27" i="242" s="1"/>
  <c r="E22" i="242"/>
  <c r="J27" i="242"/>
  <c r="G28" i="242"/>
  <c r="E8" i="243"/>
  <c r="U10" i="243"/>
  <c r="I21" i="243"/>
  <c r="F32" i="239"/>
  <c r="F68" i="239" s="1"/>
  <c r="I32" i="239"/>
  <c r="I68" i="239" s="1"/>
  <c r="G84" i="239"/>
  <c r="K84" i="239"/>
  <c r="L80" i="239"/>
  <c r="J37" i="241"/>
  <c r="J38" i="365" s="1"/>
  <c r="L123" i="239"/>
  <c r="C32" i="238"/>
  <c r="G32" i="238"/>
  <c r="K32" i="238"/>
  <c r="L36" i="238"/>
  <c r="L44" i="238"/>
  <c r="F65" i="382"/>
  <c r="F62" i="235"/>
  <c r="F47" i="235" s="1"/>
  <c r="E42" i="233"/>
  <c r="E38" i="388"/>
  <c r="H38" i="388" s="1"/>
  <c r="E40" i="238"/>
  <c r="E64" i="240" s="1"/>
  <c r="I38" i="388"/>
  <c r="I40" i="238"/>
  <c r="D59" i="391"/>
  <c r="D53" i="391" s="1"/>
  <c r="D53" i="232"/>
  <c r="F8" i="37"/>
  <c r="G50" i="58"/>
  <c r="G63" i="237"/>
  <c r="G63" i="238" s="1"/>
  <c r="D113" i="58"/>
  <c r="D65" i="237"/>
  <c r="D22" i="242"/>
  <c r="Q7" i="242"/>
  <c r="P8" i="243"/>
  <c r="U22" i="243"/>
  <c r="G24" i="243"/>
  <c r="G23" i="243" s="1"/>
  <c r="H38" i="390"/>
  <c r="I8" i="243"/>
  <c r="G41" i="240"/>
  <c r="D48" i="240"/>
  <c r="H48" i="240" s="1"/>
  <c r="J12" i="242"/>
  <c r="R23" i="242"/>
  <c r="C13" i="240"/>
  <c r="C14" i="364" s="1"/>
  <c r="L27" i="240"/>
  <c r="L28" i="364" s="1"/>
  <c r="D36" i="240"/>
  <c r="D37" i="364" s="1"/>
  <c r="L37" i="240"/>
  <c r="L38" i="364" s="1"/>
  <c r="K41" i="240"/>
  <c r="L61" i="240"/>
  <c r="L62" i="364" s="1"/>
  <c r="F24" i="243"/>
  <c r="F23" i="243" s="1"/>
  <c r="F27" i="242"/>
  <c r="J25" i="242"/>
  <c r="J20" i="243"/>
  <c r="C28" i="242"/>
  <c r="L81" i="240"/>
  <c r="L82" i="364" s="1"/>
  <c r="E11" i="241"/>
  <c r="D30" i="241"/>
  <c r="H30" i="241" s="1"/>
  <c r="Q10" i="243"/>
  <c r="T22" i="243"/>
  <c r="V23" i="242"/>
  <c r="K27" i="242"/>
  <c r="F8" i="243"/>
  <c r="T8" i="243"/>
  <c r="D11" i="243"/>
  <c r="U24" i="243"/>
  <c r="U28" i="243" s="1"/>
  <c r="D84" i="239"/>
  <c r="E113" i="239"/>
  <c r="I10" i="238"/>
  <c r="J10" i="238"/>
  <c r="E10" i="238"/>
  <c r="D22" i="238"/>
  <c r="E28" i="238"/>
  <c r="L58" i="238"/>
  <c r="L68" i="238"/>
  <c r="K65" i="379"/>
  <c r="K62" i="379" s="1"/>
  <c r="K62" i="236"/>
  <c r="K47" i="236" s="1"/>
  <c r="F42" i="232"/>
  <c r="J42" i="232"/>
  <c r="F38" i="391"/>
  <c r="F38" i="238"/>
  <c r="J38" i="391"/>
  <c r="J38" i="238"/>
  <c r="F65" i="391"/>
  <c r="F62" i="391" s="1"/>
  <c r="F62" i="232"/>
  <c r="F47" i="232" s="1"/>
  <c r="F47" i="391" s="1"/>
  <c r="L19" i="366"/>
  <c r="L12" i="366" s="1"/>
  <c r="L37" i="373"/>
  <c r="L41" i="373"/>
  <c r="L32" i="232"/>
  <c r="J62" i="391"/>
  <c r="W13" i="242"/>
  <c r="N21" i="242"/>
  <c r="V21" i="242"/>
  <c r="T25" i="242"/>
  <c r="R21" i="243"/>
  <c r="N24" i="243"/>
  <c r="N28" i="243" s="1"/>
  <c r="V24" i="243"/>
  <c r="V28" i="243" s="1"/>
  <c r="L33" i="239"/>
  <c r="L31" i="370" s="1"/>
  <c r="L77" i="239"/>
  <c r="L106" i="239"/>
  <c r="L103" i="370" s="1"/>
  <c r="L23" i="238"/>
  <c r="L27" i="238"/>
  <c r="E38" i="238"/>
  <c r="L55" i="238"/>
  <c r="J63" i="238"/>
  <c r="L69" i="238"/>
  <c r="D42" i="237"/>
  <c r="C42" i="237"/>
  <c r="K42" i="237"/>
  <c r="C42" i="236"/>
  <c r="G42" i="236"/>
  <c r="K42" i="236"/>
  <c r="L26" i="373"/>
  <c r="L30" i="373"/>
  <c r="F53" i="236"/>
  <c r="L53" i="379"/>
  <c r="D62" i="236"/>
  <c r="L72" i="373"/>
  <c r="D42" i="235"/>
  <c r="K62" i="235"/>
  <c r="K70" i="235" s="1"/>
  <c r="F42" i="234"/>
  <c r="J42" i="234"/>
  <c r="D62" i="234"/>
  <c r="L28" i="233"/>
  <c r="L32" i="233"/>
  <c r="F53" i="233"/>
  <c r="L59" i="233"/>
  <c r="L58" i="388" s="1"/>
  <c r="F50" i="37"/>
  <c r="F84" i="37"/>
  <c r="K84" i="37"/>
  <c r="C39" i="241"/>
  <c r="G43" i="241"/>
  <c r="U23" i="242"/>
  <c r="O25" i="242"/>
  <c r="V21" i="243"/>
  <c r="L60" i="239"/>
  <c r="L64" i="239"/>
  <c r="L69" i="239"/>
  <c r="L11" i="238"/>
  <c r="L12" i="238"/>
  <c r="L15" i="238"/>
  <c r="L16" i="238"/>
  <c r="L19" i="238"/>
  <c r="L20" i="238"/>
  <c r="F22" i="238"/>
  <c r="J22" i="238"/>
  <c r="L29" i="238"/>
  <c r="L30" i="238"/>
  <c r="J32" i="238"/>
  <c r="L35" i="238"/>
  <c r="L41" i="238"/>
  <c r="E42" i="237"/>
  <c r="H42" i="237" s="1"/>
  <c r="I42" i="237"/>
  <c r="J62" i="237"/>
  <c r="J47" i="237" s="1"/>
  <c r="J47" i="378" s="1"/>
  <c r="J47" i="375" s="1"/>
  <c r="J127" i="372" s="1"/>
  <c r="J50" i="369" s="1"/>
  <c r="I62" i="237"/>
  <c r="D42" i="236"/>
  <c r="L15" i="373"/>
  <c r="L19" i="373"/>
  <c r="L22" i="236"/>
  <c r="E42" i="235"/>
  <c r="H42" i="235" s="1"/>
  <c r="I42" i="235"/>
  <c r="K62" i="382"/>
  <c r="C42" i="234"/>
  <c r="G42" i="234"/>
  <c r="K42" i="234"/>
  <c r="C59" i="385"/>
  <c r="C53" i="385" s="1"/>
  <c r="C53" i="234"/>
  <c r="D42" i="233"/>
  <c r="E42" i="232"/>
  <c r="I42" i="232"/>
  <c r="L22" i="232"/>
  <c r="K42" i="232"/>
  <c r="J62" i="232"/>
  <c r="J47" i="232" s="1"/>
  <c r="J47" i="391" s="1"/>
  <c r="F39" i="403"/>
  <c r="G38" i="58"/>
  <c r="K38" i="58"/>
  <c r="D38" i="58"/>
  <c r="L38" i="58"/>
  <c r="J113" i="58"/>
  <c r="F65" i="58"/>
  <c r="J112" i="58"/>
  <c r="F75" i="58"/>
  <c r="J75" i="58"/>
  <c r="F84" i="58"/>
  <c r="J84" i="58"/>
  <c r="J95" i="58"/>
  <c r="F49" i="403"/>
  <c r="J84" i="37"/>
  <c r="I84" i="37"/>
  <c r="E38" i="58"/>
  <c r="H38" i="58" s="1"/>
  <c r="I38" i="58"/>
  <c r="F112" i="58"/>
  <c r="C65" i="58"/>
  <c r="G65" i="58"/>
  <c r="K65" i="58"/>
  <c r="C75" i="58"/>
  <c r="G75" i="58"/>
  <c r="K75" i="58"/>
  <c r="C84" i="58"/>
  <c r="G84" i="58"/>
  <c r="K84" i="58"/>
  <c r="G95" i="58"/>
  <c r="K95" i="58"/>
  <c r="I110" i="58"/>
  <c r="F17" i="403"/>
  <c r="C80" i="366"/>
  <c r="C26" i="367"/>
  <c r="L40" i="367"/>
  <c r="C54" i="374"/>
  <c r="C62" i="374"/>
  <c r="F42" i="386"/>
  <c r="C79" i="368"/>
  <c r="C40" i="369"/>
  <c r="F62" i="383"/>
  <c r="F47" i="383" s="1"/>
  <c r="F67" i="382"/>
  <c r="L40" i="369"/>
  <c r="C67" i="370"/>
  <c r="L83" i="372"/>
  <c r="E22" i="378"/>
  <c r="D53" i="383"/>
  <c r="D59" i="382"/>
  <c r="D53" i="382" s="1"/>
  <c r="F53" i="378"/>
  <c r="F62" i="386"/>
  <c r="F47" i="386" s="1"/>
  <c r="F67" i="385"/>
  <c r="J62" i="386"/>
  <c r="J67" i="385"/>
  <c r="D10" i="378"/>
  <c r="J32" i="378"/>
  <c r="C38" i="378"/>
  <c r="G38" i="378"/>
  <c r="K38" i="378"/>
  <c r="D10" i="379"/>
  <c r="E28" i="379"/>
  <c r="D32" i="379"/>
  <c r="E10" i="385"/>
  <c r="I10" i="385"/>
  <c r="G10" i="388"/>
  <c r="K10" i="388"/>
  <c r="C42" i="390"/>
  <c r="C48" i="390" s="1"/>
  <c r="H43" i="390"/>
  <c r="H67" i="390"/>
  <c r="G10" i="391"/>
  <c r="K10" i="391"/>
  <c r="E22" i="391"/>
  <c r="I22" i="391"/>
  <c r="G32" i="391"/>
  <c r="E10" i="378"/>
  <c r="H10" i="378" s="1"/>
  <c r="F28" i="379"/>
  <c r="J28" i="379"/>
  <c r="F70" i="380"/>
  <c r="J70" i="380"/>
  <c r="D70" i="380"/>
  <c r="F22" i="382"/>
  <c r="J22" i="382"/>
  <c r="E32" i="382"/>
  <c r="H32" i="382" s="1"/>
  <c r="I32" i="382"/>
  <c r="G67" i="382"/>
  <c r="C42" i="383"/>
  <c r="G42" i="383"/>
  <c r="K42" i="383"/>
  <c r="C70" i="383"/>
  <c r="J70" i="383"/>
  <c r="F22" i="385"/>
  <c r="J22" i="385"/>
  <c r="D32" i="385"/>
  <c r="D42" i="386"/>
  <c r="L42" i="386"/>
  <c r="L70" i="386"/>
  <c r="D10" i="388"/>
  <c r="E28" i="388"/>
  <c r="H28" i="388" s="1"/>
  <c r="I28" i="388"/>
  <c r="C32" i="388"/>
  <c r="G32" i="388"/>
  <c r="K32" i="388"/>
  <c r="J66" i="388"/>
  <c r="J65" i="373" s="1"/>
  <c r="J64" i="373" s="1"/>
  <c r="D42" i="389"/>
  <c r="L42" i="389"/>
  <c r="D42" i="390"/>
  <c r="D48" i="390" s="1"/>
  <c r="C53" i="390"/>
  <c r="C70" i="390" s="1"/>
  <c r="D62" i="390"/>
  <c r="H62" i="390" s="1"/>
  <c r="C22" i="391"/>
  <c r="E32" i="391"/>
  <c r="I32" i="391"/>
  <c r="D32" i="391"/>
  <c r="H32" i="391"/>
  <c r="E70" i="392"/>
  <c r="I70" i="392"/>
  <c r="I46" i="392" s="1"/>
  <c r="I43" i="392" s="1"/>
  <c r="I48" i="392" s="1"/>
  <c r="D22" i="378"/>
  <c r="C10" i="379"/>
  <c r="G10" i="379"/>
  <c r="K10" i="379"/>
  <c r="F22" i="379"/>
  <c r="D28" i="379"/>
  <c r="E32" i="379"/>
  <c r="H32" i="379" s="1"/>
  <c r="E42" i="380"/>
  <c r="H42" i="380" s="1"/>
  <c r="I10" i="382"/>
  <c r="D10" i="382"/>
  <c r="F28" i="382"/>
  <c r="J28" i="382"/>
  <c r="F32" i="382"/>
  <c r="J32" i="382"/>
  <c r="I53" i="382"/>
  <c r="C67" i="382"/>
  <c r="D42" i="383"/>
  <c r="L42" i="383"/>
  <c r="E42" i="386"/>
  <c r="H42" i="386" s="1"/>
  <c r="I42" i="386"/>
  <c r="E70" i="386"/>
  <c r="C42" i="387"/>
  <c r="C48" i="387" s="1"/>
  <c r="C70" i="387"/>
  <c r="C28" i="388"/>
  <c r="G28" i="388"/>
  <c r="K28" i="388"/>
  <c r="D32" i="388"/>
  <c r="E42" i="389"/>
  <c r="I42" i="389"/>
  <c r="J70" i="389"/>
  <c r="F70" i="392"/>
  <c r="F46" i="392" s="1"/>
  <c r="F43" i="392" s="1"/>
  <c r="F48" i="392" s="1"/>
  <c r="J70" i="392"/>
  <c r="J46" i="392" s="1"/>
  <c r="J43" i="392" s="1"/>
  <c r="J48" i="392" s="1"/>
  <c r="C55" i="373"/>
  <c r="K24" i="240"/>
  <c r="K7" i="243" s="1"/>
  <c r="L28" i="240"/>
  <c r="L29" i="364" s="1"/>
  <c r="C36" i="240"/>
  <c r="F36" i="240"/>
  <c r="F37" i="364" s="1"/>
  <c r="E40" i="240"/>
  <c r="E28" i="242"/>
  <c r="V25" i="242"/>
  <c r="L50" i="241"/>
  <c r="L51" i="365" s="1"/>
  <c r="E9" i="242"/>
  <c r="H9" i="242" s="1"/>
  <c r="L38" i="239"/>
  <c r="L36" i="370" s="1"/>
  <c r="L13" i="240"/>
  <c r="L14" i="364" s="1"/>
  <c r="D31" i="240"/>
  <c r="D32" i="364" s="1"/>
  <c r="G27" i="242"/>
  <c r="L56" i="241"/>
  <c r="L57" i="365" s="1"/>
  <c r="C54" i="370"/>
  <c r="C54" i="240"/>
  <c r="C54" i="239"/>
  <c r="F52" i="240"/>
  <c r="F9" i="243" s="1"/>
  <c r="E59" i="378"/>
  <c r="E17" i="369" s="1"/>
  <c r="E11" i="369" s="1"/>
  <c r="E53" i="376"/>
  <c r="E53" i="237"/>
  <c r="J9" i="242"/>
  <c r="G52" i="240"/>
  <c r="G9" i="243" s="1"/>
  <c r="E58" i="240"/>
  <c r="T8" i="242"/>
  <c r="R25" i="242"/>
  <c r="G32" i="239"/>
  <c r="G68" i="239" s="1"/>
  <c r="K11" i="243"/>
  <c r="G11" i="243"/>
  <c r="C27" i="242"/>
  <c r="C67" i="240"/>
  <c r="C24" i="242"/>
  <c r="K21" i="243"/>
  <c r="K25" i="242"/>
  <c r="P8" i="242"/>
  <c r="L34" i="241"/>
  <c r="L35" i="365" s="1"/>
  <c r="D24" i="240"/>
  <c r="F33" i="240"/>
  <c r="F34" i="364" s="1"/>
  <c r="K33" i="240"/>
  <c r="K34" i="364" s="1"/>
  <c r="L56" i="240"/>
  <c r="L57" i="364" s="1"/>
  <c r="C12" i="242"/>
  <c r="G12" i="242"/>
  <c r="D24" i="243"/>
  <c r="L68" i="240"/>
  <c r="L69" i="364" s="1"/>
  <c r="L68" i="364" s="1"/>
  <c r="I24" i="243"/>
  <c r="I23" i="243" s="1"/>
  <c r="L72" i="240"/>
  <c r="L73" i="364" s="1"/>
  <c r="I23" i="242"/>
  <c r="L23" i="242" s="1"/>
  <c r="I21" i="242"/>
  <c r="C22" i="242"/>
  <c r="C78" i="240"/>
  <c r="G22" i="242"/>
  <c r="N10" i="243"/>
  <c r="R10" i="243"/>
  <c r="V10" i="243"/>
  <c r="L36" i="241"/>
  <c r="L37" i="365" s="1"/>
  <c r="O21" i="242"/>
  <c r="D43" i="241"/>
  <c r="L44" i="241"/>
  <c r="L45" i="365" s="1"/>
  <c r="P23" i="242"/>
  <c r="S23" i="242" s="1"/>
  <c r="T23" i="242"/>
  <c r="N27" i="242"/>
  <c r="R27" i="242"/>
  <c r="V27" i="242"/>
  <c r="L52" i="241"/>
  <c r="L53" i="365" s="1"/>
  <c r="Q22" i="242"/>
  <c r="J28" i="242"/>
  <c r="L20" i="239"/>
  <c r="C22" i="370"/>
  <c r="C22" i="240"/>
  <c r="D20" i="241"/>
  <c r="I22" i="241"/>
  <c r="I23" i="365" s="1"/>
  <c r="C114" i="370"/>
  <c r="C37" i="241"/>
  <c r="G37" i="241"/>
  <c r="G38" i="365" s="1"/>
  <c r="K37" i="241"/>
  <c r="K38" i="365" s="1"/>
  <c r="F40" i="240"/>
  <c r="F13" i="242" s="1"/>
  <c r="L23" i="240"/>
  <c r="L24" i="364" s="1"/>
  <c r="F14" i="241"/>
  <c r="L20" i="240"/>
  <c r="L21" i="364" s="1"/>
  <c r="F24" i="240"/>
  <c r="F7" i="243" s="1"/>
  <c r="E24" i="240"/>
  <c r="J58" i="240"/>
  <c r="J11" i="242" s="1"/>
  <c r="C20" i="243"/>
  <c r="C19" i="243" s="1"/>
  <c r="L12" i="239"/>
  <c r="K32" i="239"/>
  <c r="K68" i="239" s="1"/>
  <c r="L32" i="240"/>
  <c r="L33" i="364" s="1"/>
  <c r="I31" i="240"/>
  <c r="I32" i="364" s="1"/>
  <c r="K52" i="240"/>
  <c r="K9" i="243" s="1"/>
  <c r="C11" i="243"/>
  <c r="J39" i="241"/>
  <c r="I24" i="240"/>
  <c r="C8" i="243"/>
  <c r="G8" i="243"/>
  <c r="D58" i="240"/>
  <c r="D11" i="242" s="1"/>
  <c r="L60" i="240"/>
  <c r="L61" i="364" s="1"/>
  <c r="I58" i="240"/>
  <c r="G20" i="243"/>
  <c r="G19" i="243" s="1"/>
  <c r="G28" i="243" s="1"/>
  <c r="L80" i="240"/>
  <c r="L81" i="364" s="1"/>
  <c r="T7" i="242"/>
  <c r="L12" i="241"/>
  <c r="L13" i="365" s="1"/>
  <c r="L18" i="241"/>
  <c r="L19" i="365" s="1"/>
  <c r="N8" i="243"/>
  <c r="R8" i="243"/>
  <c r="V8" i="243"/>
  <c r="F39" i="241"/>
  <c r="L42" i="241"/>
  <c r="L43" i="365" s="1"/>
  <c r="P24" i="243"/>
  <c r="P26" i="242"/>
  <c r="S26" i="242" s="1"/>
  <c r="T24" i="243"/>
  <c r="T26" i="242"/>
  <c r="U22" i="242"/>
  <c r="F25" i="242"/>
  <c r="E84" i="239"/>
  <c r="L73" i="239"/>
  <c r="I84" i="239"/>
  <c r="C92" i="370"/>
  <c r="C15" i="241"/>
  <c r="G15" i="241"/>
  <c r="K15" i="241"/>
  <c r="F113" i="239"/>
  <c r="F35" i="241"/>
  <c r="L17" i="240"/>
  <c r="G24" i="240"/>
  <c r="G7" i="243" s="1"/>
  <c r="J24" i="240"/>
  <c r="J7" i="243" s="1"/>
  <c r="G36" i="240"/>
  <c r="G37" i="364" s="1"/>
  <c r="K36" i="240"/>
  <c r="K37" i="364" s="1"/>
  <c r="O22" i="243"/>
  <c r="O21" i="243"/>
  <c r="D39" i="241"/>
  <c r="L40" i="241"/>
  <c r="L41" i="365" s="1"/>
  <c r="N25" i="242"/>
  <c r="C31" i="370"/>
  <c r="C32" i="239"/>
  <c r="L35" i="239"/>
  <c r="L33" i="370" s="1"/>
  <c r="I67" i="378"/>
  <c r="L68" i="378"/>
  <c r="L67" i="375" s="1"/>
  <c r="L36" i="369" s="1"/>
  <c r="L34" i="369" s="1"/>
  <c r="L67" i="373"/>
  <c r="L10" i="379"/>
  <c r="L11" i="373"/>
  <c r="L10" i="373" s="1"/>
  <c r="L28" i="379"/>
  <c r="L29" i="373"/>
  <c r="L28" i="373" s="1"/>
  <c r="L32" i="236"/>
  <c r="I42" i="236"/>
  <c r="I63" i="385"/>
  <c r="I62" i="385" s="1"/>
  <c r="L63" i="234"/>
  <c r="L63" i="385" s="1"/>
  <c r="L62" i="385" s="1"/>
  <c r="I62" i="234"/>
  <c r="I42" i="233"/>
  <c r="C63" i="388"/>
  <c r="G62" i="388"/>
  <c r="G62" i="233"/>
  <c r="G47" i="233" s="1"/>
  <c r="F64" i="388"/>
  <c r="F63" i="373" s="1"/>
  <c r="F62" i="373" s="1"/>
  <c r="F62" i="233"/>
  <c r="F47" i="233" s="1"/>
  <c r="L38" i="232"/>
  <c r="L38" i="391" s="1"/>
  <c r="I59" i="391"/>
  <c r="L59" i="232"/>
  <c r="L59" i="391" s="1"/>
  <c r="G63" i="391"/>
  <c r="G62" i="391" s="1"/>
  <c r="G62" i="232"/>
  <c r="G42" i="237"/>
  <c r="I22" i="242"/>
  <c r="C25" i="242"/>
  <c r="K28" i="242"/>
  <c r="L117" i="239"/>
  <c r="L114" i="370" s="1"/>
  <c r="L54" i="238"/>
  <c r="L60" i="238"/>
  <c r="F65" i="238"/>
  <c r="F31" i="241" s="1"/>
  <c r="J65" i="238"/>
  <c r="J31" i="241" s="1"/>
  <c r="L11" i="375"/>
  <c r="L42" i="368" s="1"/>
  <c r="L41" i="368" s="1"/>
  <c r="L10" i="378"/>
  <c r="L22" i="237"/>
  <c r="L28" i="378"/>
  <c r="L28" i="375" s="1"/>
  <c r="L29" i="375"/>
  <c r="L27" i="368" s="1"/>
  <c r="L25" i="368" s="1"/>
  <c r="L38" i="378"/>
  <c r="L38" i="375" s="1"/>
  <c r="L39" i="375"/>
  <c r="L64" i="368" s="1"/>
  <c r="L63" i="368" s="1"/>
  <c r="L56" i="376"/>
  <c r="L55" i="373" s="1"/>
  <c r="L56" i="378"/>
  <c r="J61" i="378"/>
  <c r="J60" i="375" s="1"/>
  <c r="J58" i="375" s="1"/>
  <c r="C30" i="369"/>
  <c r="L63" i="237"/>
  <c r="J65" i="378"/>
  <c r="J67" i="378"/>
  <c r="L69" i="378"/>
  <c r="L68" i="375" s="1"/>
  <c r="L38" i="369" s="1"/>
  <c r="L68" i="373"/>
  <c r="L12" i="373"/>
  <c r="L16" i="373"/>
  <c r="L20" i="373"/>
  <c r="L22" i="379"/>
  <c r="L23" i="373"/>
  <c r="L22" i="373" s="1"/>
  <c r="L32" i="379"/>
  <c r="L33" i="373"/>
  <c r="L32" i="373" s="1"/>
  <c r="L43" i="379"/>
  <c r="L44" i="373"/>
  <c r="C53" i="236"/>
  <c r="G53" i="236"/>
  <c r="K53" i="236"/>
  <c r="L59" i="236"/>
  <c r="L59" i="379" s="1"/>
  <c r="F62" i="379"/>
  <c r="J62" i="379"/>
  <c r="L10" i="235"/>
  <c r="L28" i="235"/>
  <c r="L53" i="382"/>
  <c r="L28" i="234"/>
  <c r="L28" i="385" s="1"/>
  <c r="C62" i="234"/>
  <c r="C47" i="234" s="1"/>
  <c r="K62" i="234"/>
  <c r="K47" i="234" s="1"/>
  <c r="J63" i="385"/>
  <c r="J62" i="234"/>
  <c r="J47" i="234" s="1"/>
  <c r="G58" i="388"/>
  <c r="G57" i="373" s="1"/>
  <c r="G53" i="233"/>
  <c r="F59" i="391"/>
  <c r="F53" i="232"/>
  <c r="J59" i="391"/>
  <c r="J53" i="391" s="1"/>
  <c r="J53" i="232"/>
  <c r="C63" i="391"/>
  <c r="I61" i="378"/>
  <c r="I60" i="375" s="1"/>
  <c r="I58" i="375" s="1"/>
  <c r="F63" i="378"/>
  <c r="L65" i="373"/>
  <c r="L66" i="378"/>
  <c r="L65" i="375" s="1"/>
  <c r="L33" i="369" s="1"/>
  <c r="F9" i="242"/>
  <c r="N22" i="242"/>
  <c r="E23" i="242"/>
  <c r="H23" i="242" s="1"/>
  <c r="G25" i="242"/>
  <c r="I11" i="243"/>
  <c r="P20" i="243"/>
  <c r="T20" i="243"/>
  <c r="L35" i="240"/>
  <c r="L36" i="364" s="1"/>
  <c r="L39" i="240"/>
  <c r="L40" i="364" s="1"/>
  <c r="J41" i="240"/>
  <c r="D42" i="240"/>
  <c r="D43" i="364" s="1"/>
  <c r="L43" i="240"/>
  <c r="L44" i="364" s="1"/>
  <c r="D46" i="240"/>
  <c r="H46" i="240" s="1"/>
  <c r="D50" i="240"/>
  <c r="H50" i="240" s="1"/>
  <c r="J53" i="240"/>
  <c r="D54" i="240"/>
  <c r="H54" i="240" s="1"/>
  <c r="L55" i="240"/>
  <c r="L56" i="364" s="1"/>
  <c r="L59" i="240"/>
  <c r="L60" i="364" s="1"/>
  <c r="L59" i="364" s="1"/>
  <c r="C75" i="240"/>
  <c r="L79" i="240"/>
  <c r="L80" i="364" s="1"/>
  <c r="L79" i="364" s="1"/>
  <c r="C11" i="241"/>
  <c r="N7" i="242" s="1"/>
  <c r="G11" i="241"/>
  <c r="K11" i="241"/>
  <c r="I12" i="241"/>
  <c r="E20" i="241"/>
  <c r="G35" i="241"/>
  <c r="L41" i="241"/>
  <c r="L42" i="365" s="1"/>
  <c r="O7" i="242"/>
  <c r="C9" i="242"/>
  <c r="G9" i="242"/>
  <c r="K9" i="242"/>
  <c r="K12" i="242"/>
  <c r="F22" i="242"/>
  <c r="J22" i="242"/>
  <c r="O22" i="242"/>
  <c r="F23" i="242"/>
  <c r="J23" i="242"/>
  <c r="O23" i="242"/>
  <c r="D25" i="242"/>
  <c r="Q25" i="242"/>
  <c r="U25" i="242"/>
  <c r="Q26" i="242"/>
  <c r="U26" i="242"/>
  <c r="D27" i="242"/>
  <c r="Q27" i="242"/>
  <c r="U27" i="242"/>
  <c r="D28" i="242"/>
  <c r="K8" i="243"/>
  <c r="Q8" i="243"/>
  <c r="U8" i="243"/>
  <c r="F11" i="243"/>
  <c r="J11" i="243"/>
  <c r="F20" i="243"/>
  <c r="F19" i="243" s="1"/>
  <c r="K20" i="243"/>
  <c r="Q20" i="243"/>
  <c r="U20" i="243"/>
  <c r="J21" i="243"/>
  <c r="P21" i="243"/>
  <c r="T21" i="243"/>
  <c r="N22" i="243"/>
  <c r="R22" i="243"/>
  <c r="V22" i="243"/>
  <c r="O24" i="243"/>
  <c r="O28" i="243" s="1"/>
  <c r="L116" i="370"/>
  <c r="F10" i="238"/>
  <c r="F32" i="238"/>
  <c r="C61" i="238"/>
  <c r="G65" i="238"/>
  <c r="G31" i="241" s="1"/>
  <c r="K65" i="238"/>
  <c r="K31" i="241" s="1"/>
  <c r="C67" i="238"/>
  <c r="L22" i="378"/>
  <c r="L22" i="375" s="1"/>
  <c r="L23" i="375"/>
  <c r="L20" i="368" s="1"/>
  <c r="L19" i="368" s="1"/>
  <c r="L32" i="378"/>
  <c r="L32" i="375" s="1"/>
  <c r="L33" i="375"/>
  <c r="L54" i="368" s="1"/>
  <c r="L53" i="368" s="1"/>
  <c r="L57" i="378"/>
  <c r="L57" i="376"/>
  <c r="L56" i="373" s="1"/>
  <c r="D61" i="378"/>
  <c r="D60" i="375" s="1"/>
  <c r="D61" i="376"/>
  <c r="H61" i="376" s="1"/>
  <c r="K61" i="378"/>
  <c r="K60" i="375" s="1"/>
  <c r="K58" i="375" s="1"/>
  <c r="D63" i="378"/>
  <c r="D62" i="375" s="1"/>
  <c r="I63" i="378"/>
  <c r="L64" i="378"/>
  <c r="L63" i="375" s="1"/>
  <c r="L31" i="369" s="1"/>
  <c r="L63" i="373"/>
  <c r="F65" i="378"/>
  <c r="K65" i="378"/>
  <c r="D67" i="378"/>
  <c r="K67" i="378"/>
  <c r="L13" i="373"/>
  <c r="L17" i="373"/>
  <c r="L21" i="373"/>
  <c r="L24" i="373"/>
  <c r="L31" i="373"/>
  <c r="L34" i="373"/>
  <c r="L45" i="373"/>
  <c r="D53" i="236"/>
  <c r="I62" i="236"/>
  <c r="L65" i="236"/>
  <c r="L65" i="379" s="1"/>
  <c r="L65" i="235"/>
  <c r="L65" i="382" s="1"/>
  <c r="D59" i="385"/>
  <c r="D53" i="234"/>
  <c r="L59" i="234"/>
  <c r="L59" i="385" s="1"/>
  <c r="F63" i="385"/>
  <c r="F62" i="234"/>
  <c r="F47" i="234" s="1"/>
  <c r="C42" i="233"/>
  <c r="G42" i="233"/>
  <c r="K42" i="233"/>
  <c r="L52" i="388"/>
  <c r="I52" i="388"/>
  <c r="D42" i="232"/>
  <c r="L10" i="232"/>
  <c r="I53" i="232"/>
  <c r="D63" i="391"/>
  <c r="L65" i="232"/>
  <c r="L65" i="391" s="1"/>
  <c r="I62" i="391"/>
  <c r="L26" i="238"/>
  <c r="I67" i="238"/>
  <c r="L67" i="238" s="1"/>
  <c r="L73" i="238"/>
  <c r="L44" i="375"/>
  <c r="L77" i="368" s="1"/>
  <c r="L76" i="368" s="1"/>
  <c r="L55" i="376"/>
  <c r="L55" i="378"/>
  <c r="K63" i="378"/>
  <c r="I65" i="378"/>
  <c r="E21" i="242"/>
  <c r="R22" i="242"/>
  <c r="V22" i="242"/>
  <c r="J14" i="241"/>
  <c r="L17" i="241"/>
  <c r="L18" i="365" s="1"/>
  <c r="L17" i="365" s="1"/>
  <c r="L19" i="241"/>
  <c r="L20" i="365" s="1"/>
  <c r="L21" i="241"/>
  <c r="L22" i="365" s="1"/>
  <c r="J22" i="241"/>
  <c r="J23" i="365" s="1"/>
  <c r="L27" i="241"/>
  <c r="L28" i="365" s="1"/>
  <c r="D37" i="241"/>
  <c r="E39" i="241"/>
  <c r="H39" i="241" s="1"/>
  <c r="I39" i="241"/>
  <c r="E43" i="241"/>
  <c r="H43" i="241" s="1"/>
  <c r="I43" i="241"/>
  <c r="L46" i="241"/>
  <c r="L47" i="365" s="1"/>
  <c r="L51" i="241"/>
  <c r="L52" i="365" s="1"/>
  <c r="L57" i="241"/>
  <c r="L58" i="365" s="1"/>
  <c r="Q8" i="242"/>
  <c r="U8" i="242"/>
  <c r="C21" i="242"/>
  <c r="G21" i="242"/>
  <c r="K21" i="242"/>
  <c r="P21" i="242"/>
  <c r="T21" i="242"/>
  <c r="K22" i="242"/>
  <c r="P22" i="242"/>
  <c r="S22" i="242" s="1"/>
  <c r="T22" i="242"/>
  <c r="C23" i="242"/>
  <c r="G23" i="242"/>
  <c r="K23" i="242"/>
  <c r="E25" i="242"/>
  <c r="I25" i="242"/>
  <c r="N26" i="242"/>
  <c r="R26" i="242"/>
  <c r="V26" i="242"/>
  <c r="E27" i="242"/>
  <c r="I27" i="242"/>
  <c r="I28" i="242"/>
  <c r="D8" i="243"/>
  <c r="P10" i="243"/>
  <c r="T10" i="243"/>
  <c r="N20" i="243"/>
  <c r="R20" i="243"/>
  <c r="V20" i="243"/>
  <c r="Q21" i="243"/>
  <c r="U21" i="243"/>
  <c r="E24" i="243"/>
  <c r="J24" i="243"/>
  <c r="J23" i="243" s="1"/>
  <c r="C25" i="243"/>
  <c r="D32" i="239"/>
  <c r="L120" i="370"/>
  <c r="D38" i="238"/>
  <c r="L54" i="376"/>
  <c r="L53" i="373" s="1"/>
  <c r="L54" i="378"/>
  <c r="L57" i="373"/>
  <c r="L58" i="378"/>
  <c r="E61" i="378"/>
  <c r="L61" i="237"/>
  <c r="F62" i="237"/>
  <c r="F47" i="237" s="1"/>
  <c r="K62" i="237"/>
  <c r="K47" i="237" s="1"/>
  <c r="E63" i="378"/>
  <c r="J63" i="378"/>
  <c r="G65" i="378"/>
  <c r="E67" i="378"/>
  <c r="L67" i="237"/>
  <c r="L72" i="376"/>
  <c r="L71" i="373" s="1"/>
  <c r="L72" i="378"/>
  <c r="L71" i="375" s="1"/>
  <c r="L57" i="369" s="1"/>
  <c r="L14" i="373"/>
  <c r="L18" i="373"/>
  <c r="L25" i="373"/>
  <c r="L28" i="236"/>
  <c r="L27" i="379" s="1"/>
  <c r="L27" i="373" s="1"/>
  <c r="L35" i="373"/>
  <c r="L39" i="373"/>
  <c r="L38" i="373" s="1"/>
  <c r="J53" i="379"/>
  <c r="F62" i="236"/>
  <c r="F47" i="236" s="1"/>
  <c r="F47" i="379" s="1"/>
  <c r="J62" i="236"/>
  <c r="J47" i="236" s="1"/>
  <c r="J47" i="379" s="1"/>
  <c r="L63" i="236"/>
  <c r="L63" i="379" s="1"/>
  <c r="L62" i="379" s="1"/>
  <c r="L32" i="382"/>
  <c r="L53" i="235"/>
  <c r="L63" i="235"/>
  <c r="L63" i="382" s="1"/>
  <c r="L62" i="382" s="1"/>
  <c r="K53" i="234"/>
  <c r="G62" i="234"/>
  <c r="G47" i="234" s="1"/>
  <c r="E53" i="232"/>
  <c r="I62" i="232"/>
  <c r="K63" i="391"/>
  <c r="K62" i="391" s="1"/>
  <c r="K62" i="232"/>
  <c r="E50" i="37"/>
  <c r="I84" i="58"/>
  <c r="J110" i="58"/>
  <c r="E112" i="58"/>
  <c r="I112" i="58"/>
  <c r="D50" i="58"/>
  <c r="L50" i="58"/>
  <c r="J65" i="58"/>
  <c r="L110" i="58"/>
  <c r="C7" i="393"/>
  <c r="C52" i="393" s="1"/>
  <c r="C7" i="392"/>
  <c r="C52" i="392" s="1"/>
  <c r="C7" i="390"/>
  <c r="C52" i="390" s="1"/>
  <c r="C7" i="391"/>
  <c r="C52" i="391" s="1"/>
  <c r="C7" i="389"/>
  <c r="C52" i="389" s="1"/>
  <c r="C7" i="387"/>
  <c r="C52" i="387" s="1"/>
  <c r="C7" i="386"/>
  <c r="C52" i="386" s="1"/>
  <c r="C7" i="384"/>
  <c r="C52" i="384" s="1"/>
  <c r="C7" i="383"/>
  <c r="C52" i="383" s="1"/>
  <c r="C7" i="388"/>
  <c r="C7" i="385"/>
  <c r="C52" i="385" s="1"/>
  <c r="C7" i="381"/>
  <c r="C52" i="381" s="1"/>
  <c r="C7" i="382"/>
  <c r="C52" i="382" s="1"/>
  <c r="C7" i="380"/>
  <c r="C52" i="380" s="1"/>
  <c r="C7" i="377"/>
  <c r="C52" i="377" s="1"/>
  <c r="C7" i="376"/>
  <c r="C52" i="376" s="1"/>
  <c r="C7" i="373"/>
  <c r="C51" i="373" s="1"/>
  <c r="C7" i="379"/>
  <c r="C52" i="379" s="1"/>
  <c r="C7" i="375"/>
  <c r="C51" i="375" s="1"/>
  <c r="C7" i="378"/>
  <c r="C52" i="378" s="1"/>
  <c r="C8" i="371"/>
  <c r="C87" i="371" s="1"/>
  <c r="C8" i="372"/>
  <c r="C87" i="372" s="1"/>
  <c r="C7" i="374"/>
  <c r="C51" i="374" s="1"/>
  <c r="C7" i="370"/>
  <c r="C86" i="370" s="1"/>
  <c r="C9" i="365"/>
  <c r="C10" i="366" s="1"/>
  <c r="C9" i="367" s="1"/>
  <c r="C9" i="368" s="1"/>
  <c r="C9" i="369" s="1"/>
  <c r="G7" i="393"/>
  <c r="G52" i="393" s="1"/>
  <c r="G7" i="392"/>
  <c r="G52" i="392" s="1"/>
  <c r="G7" i="391"/>
  <c r="G52" i="391" s="1"/>
  <c r="G7" i="390"/>
  <c r="G52" i="390" s="1"/>
  <c r="G7" i="387"/>
  <c r="G52" i="387" s="1"/>
  <c r="G7" i="389"/>
  <c r="G52" i="389" s="1"/>
  <c r="G7" i="388"/>
  <c r="G52" i="388" s="1"/>
  <c r="G7" i="386"/>
  <c r="G52" i="386" s="1"/>
  <c r="G7" i="384"/>
  <c r="G52" i="384" s="1"/>
  <c r="G7" i="383"/>
  <c r="G52" i="383" s="1"/>
  <c r="G7" i="385"/>
  <c r="G52" i="385" s="1"/>
  <c r="G7" i="381"/>
  <c r="G52" i="381" s="1"/>
  <c r="G7" i="382"/>
  <c r="G52" i="382" s="1"/>
  <c r="G7" i="378"/>
  <c r="G52" i="378" s="1"/>
  <c r="G7" i="376"/>
  <c r="G52" i="376" s="1"/>
  <c r="G7" i="373"/>
  <c r="G51" i="373" s="1"/>
  <c r="G7" i="375"/>
  <c r="G51" i="375" s="1"/>
  <c r="G7" i="380"/>
  <c r="G52" i="380" s="1"/>
  <c r="G7" i="377"/>
  <c r="G52" i="377" s="1"/>
  <c r="G7" i="374"/>
  <c r="G51" i="374" s="1"/>
  <c r="G8" i="371"/>
  <c r="G87" i="371" s="1"/>
  <c r="G7" i="379"/>
  <c r="G52" i="379" s="1"/>
  <c r="G7" i="370"/>
  <c r="G86" i="370" s="1"/>
  <c r="G9" i="365"/>
  <c r="G10" i="366" s="1"/>
  <c r="G9" i="367" s="1"/>
  <c r="G9" i="368" s="1"/>
  <c r="G9" i="369" s="1"/>
  <c r="G8" i="372"/>
  <c r="G87" i="372" s="1"/>
  <c r="K7" i="393"/>
  <c r="K52" i="393" s="1"/>
  <c r="K7" i="392"/>
  <c r="K52" i="392" s="1"/>
  <c r="K7" i="391"/>
  <c r="K52" i="391" s="1"/>
  <c r="K7" i="390"/>
  <c r="K52" i="390" s="1"/>
  <c r="K7" i="389"/>
  <c r="K52" i="389" s="1"/>
  <c r="K7" i="387"/>
  <c r="K52" i="387" s="1"/>
  <c r="K7" i="386"/>
  <c r="K52" i="386" s="1"/>
  <c r="K7" i="384"/>
  <c r="K52" i="384" s="1"/>
  <c r="K7" i="383"/>
  <c r="K52" i="383" s="1"/>
  <c r="K7" i="385"/>
  <c r="K52" i="385" s="1"/>
  <c r="K7" i="381"/>
  <c r="K52" i="381" s="1"/>
  <c r="K7" i="388"/>
  <c r="K7" i="380"/>
  <c r="K52" i="380" s="1"/>
  <c r="K7" i="382"/>
  <c r="K52" i="382" s="1"/>
  <c r="K7" i="377"/>
  <c r="K52" i="377" s="1"/>
  <c r="K7" i="376"/>
  <c r="K52" i="376" s="1"/>
  <c r="K7" i="373"/>
  <c r="K51" i="373" s="1"/>
  <c r="K7" i="379"/>
  <c r="K52" i="379" s="1"/>
  <c r="K7" i="375"/>
  <c r="K51" i="375" s="1"/>
  <c r="K7" i="378"/>
  <c r="K52" i="378" s="1"/>
  <c r="K7" i="374"/>
  <c r="K51" i="374" s="1"/>
  <c r="K8" i="371"/>
  <c r="K87" i="371" s="1"/>
  <c r="K8" i="372"/>
  <c r="K87" i="372" s="1"/>
  <c r="K7" i="370"/>
  <c r="K86" i="370" s="1"/>
  <c r="K9" i="365"/>
  <c r="K10" i="366" s="1"/>
  <c r="K9" i="367" s="1"/>
  <c r="K9" i="368" s="1"/>
  <c r="K9" i="369" s="1"/>
  <c r="I62" i="382"/>
  <c r="L32" i="385"/>
  <c r="L65" i="234"/>
  <c r="L65" i="385" s="1"/>
  <c r="L38" i="233"/>
  <c r="L38" i="388" s="1"/>
  <c r="L65" i="233"/>
  <c r="L64" i="388" s="1"/>
  <c r="L28" i="391"/>
  <c r="L53" i="391"/>
  <c r="C113" i="58"/>
  <c r="G113" i="58"/>
  <c r="K113" i="58"/>
  <c r="E50" i="58"/>
  <c r="H50" i="58" s="1"/>
  <c r="I50" i="58"/>
  <c r="E95" i="58"/>
  <c r="F110" i="58"/>
  <c r="L28" i="388"/>
  <c r="K63" i="233"/>
  <c r="K63" i="238" s="1"/>
  <c r="L32" i="391"/>
  <c r="G112" i="58"/>
  <c r="K112" i="58"/>
  <c r="F50" i="58"/>
  <c r="E7" i="392"/>
  <c r="E52" i="392" s="1"/>
  <c r="E7" i="389"/>
  <c r="E52" i="389" s="1"/>
  <c r="E7" i="391"/>
  <c r="E52" i="391" s="1"/>
  <c r="E7" i="387"/>
  <c r="E52" i="387" s="1"/>
  <c r="E7" i="393"/>
  <c r="E52" i="393" s="1"/>
  <c r="E7" i="388"/>
  <c r="E52" i="388" s="1"/>
  <c r="E7" i="390"/>
  <c r="E52" i="390" s="1"/>
  <c r="E7" i="385"/>
  <c r="E52" i="385" s="1"/>
  <c r="E7" i="386"/>
  <c r="E52" i="386" s="1"/>
  <c r="E7" i="384"/>
  <c r="E52" i="384" s="1"/>
  <c r="E7" i="383"/>
  <c r="E52" i="383" s="1"/>
  <c r="E7" i="380"/>
  <c r="E52" i="380" s="1"/>
  <c r="E7" i="381"/>
  <c r="E52" i="381" s="1"/>
  <c r="E7" i="379"/>
  <c r="E52" i="379" s="1"/>
  <c r="E7" i="378"/>
  <c r="E52" i="378" s="1"/>
  <c r="E7" i="377"/>
  <c r="E52" i="377" s="1"/>
  <c r="E7" i="376"/>
  <c r="E52" i="376" s="1"/>
  <c r="E7" i="374"/>
  <c r="E51" i="374" s="1"/>
  <c r="E7" i="373"/>
  <c r="E51" i="373" s="1"/>
  <c r="E8" i="372"/>
  <c r="E87" i="372" s="1"/>
  <c r="E7" i="375"/>
  <c r="E51" i="375" s="1"/>
  <c r="E7" i="370"/>
  <c r="E86" i="370" s="1"/>
  <c r="E7" i="382"/>
  <c r="E52" i="382" s="1"/>
  <c r="E8" i="371"/>
  <c r="E87" i="371" s="1"/>
  <c r="E9" i="365"/>
  <c r="E10" i="366" s="1"/>
  <c r="E9" i="367" s="1"/>
  <c r="E9" i="368" s="1"/>
  <c r="E9" i="369" s="1"/>
  <c r="I7" i="393"/>
  <c r="I52" i="393" s="1"/>
  <c r="I7" i="389"/>
  <c r="I52" i="389" s="1"/>
  <c r="I7" i="392"/>
  <c r="I52" i="392" s="1"/>
  <c r="I7" i="387"/>
  <c r="I52" i="387" s="1"/>
  <c r="I7" i="390"/>
  <c r="I52" i="390" s="1"/>
  <c r="I7" i="388"/>
  <c r="I7" i="391"/>
  <c r="I52" i="391" s="1"/>
  <c r="I7" i="385"/>
  <c r="I52" i="385" s="1"/>
  <c r="I7" i="386"/>
  <c r="I52" i="386" s="1"/>
  <c r="I7" i="384"/>
  <c r="I52" i="384" s="1"/>
  <c r="I7" i="383"/>
  <c r="I52" i="383" s="1"/>
  <c r="I7" i="380"/>
  <c r="I52" i="380" s="1"/>
  <c r="I7" i="382"/>
  <c r="I52" i="382" s="1"/>
  <c r="I7" i="379"/>
  <c r="I52" i="379" s="1"/>
  <c r="I7" i="378"/>
  <c r="I52" i="378" s="1"/>
  <c r="I7" i="377"/>
  <c r="I52" i="377" s="1"/>
  <c r="I7" i="381"/>
  <c r="I52" i="381" s="1"/>
  <c r="I7" i="375"/>
  <c r="I51" i="375" s="1"/>
  <c r="I8" i="372"/>
  <c r="I87" i="372" s="1"/>
  <c r="I7" i="374"/>
  <c r="I51" i="374" s="1"/>
  <c r="I7" i="373"/>
  <c r="I51" i="373" s="1"/>
  <c r="I8" i="371"/>
  <c r="I87" i="371" s="1"/>
  <c r="I7" i="370"/>
  <c r="I86" i="370" s="1"/>
  <c r="I7" i="376"/>
  <c r="I52" i="376" s="1"/>
  <c r="I9" i="365"/>
  <c r="I10" i="366" s="1"/>
  <c r="I9" i="367" s="1"/>
  <c r="I9" i="368" s="1"/>
  <c r="I9" i="369" s="1"/>
  <c r="F7" i="393"/>
  <c r="F52" i="393" s="1"/>
  <c r="F7" i="392"/>
  <c r="F52" i="392" s="1"/>
  <c r="F7" i="389"/>
  <c r="F52" i="389" s="1"/>
  <c r="F7" i="391"/>
  <c r="F52" i="391" s="1"/>
  <c r="F7" i="390"/>
  <c r="F52" i="390" s="1"/>
  <c r="F7" i="388"/>
  <c r="F52" i="388" s="1"/>
  <c r="F7" i="386"/>
  <c r="F52" i="386" s="1"/>
  <c r="F7" i="384"/>
  <c r="F52" i="384" s="1"/>
  <c r="F7" i="383"/>
  <c r="F52" i="383" s="1"/>
  <c r="F7" i="385"/>
  <c r="F52" i="385" s="1"/>
  <c r="F7" i="387"/>
  <c r="F52" i="387" s="1"/>
  <c r="F7" i="381"/>
  <c r="F52" i="381" s="1"/>
  <c r="F7" i="380"/>
  <c r="F52" i="380" s="1"/>
  <c r="F7" i="382"/>
  <c r="F52" i="382" s="1"/>
  <c r="F7" i="379"/>
  <c r="F52" i="379" s="1"/>
  <c r="F7" i="374"/>
  <c r="F51" i="374" s="1"/>
  <c r="F7" i="378"/>
  <c r="F52" i="378" s="1"/>
  <c r="F7" i="376"/>
  <c r="F52" i="376" s="1"/>
  <c r="F7" i="370"/>
  <c r="F86" i="370" s="1"/>
  <c r="F7" i="377"/>
  <c r="F52" i="377" s="1"/>
  <c r="F7" i="375"/>
  <c r="F51" i="375" s="1"/>
  <c r="F8" i="371"/>
  <c r="F87" i="371" s="1"/>
  <c r="F7" i="373"/>
  <c r="F51" i="373" s="1"/>
  <c r="F8" i="372"/>
  <c r="F87" i="372" s="1"/>
  <c r="J7" i="393"/>
  <c r="J52" i="393" s="1"/>
  <c r="J7" i="392"/>
  <c r="J52" i="392" s="1"/>
  <c r="J7" i="389"/>
  <c r="J52" i="389" s="1"/>
  <c r="J7" i="391"/>
  <c r="J52" i="391" s="1"/>
  <c r="J7" i="390"/>
  <c r="J52" i="390" s="1"/>
  <c r="J7" i="388"/>
  <c r="J7" i="386"/>
  <c r="J52" i="386" s="1"/>
  <c r="J7" i="384"/>
  <c r="J52" i="384" s="1"/>
  <c r="J7" i="383"/>
  <c r="J52" i="383" s="1"/>
  <c r="J7" i="387"/>
  <c r="J52" i="387" s="1"/>
  <c r="J7" i="385"/>
  <c r="J52" i="385" s="1"/>
  <c r="J7" i="381"/>
  <c r="J52" i="381" s="1"/>
  <c r="J7" i="380"/>
  <c r="J52" i="380" s="1"/>
  <c r="J7" i="374"/>
  <c r="J51" i="374" s="1"/>
  <c r="J7" i="377"/>
  <c r="J52" i="377" s="1"/>
  <c r="J7" i="376"/>
  <c r="J52" i="376" s="1"/>
  <c r="J7" i="382"/>
  <c r="J52" i="382" s="1"/>
  <c r="J7" i="379"/>
  <c r="J52" i="379" s="1"/>
  <c r="J7" i="375"/>
  <c r="J51" i="375" s="1"/>
  <c r="J7" i="373"/>
  <c r="J51" i="373" s="1"/>
  <c r="J7" i="370"/>
  <c r="J86" i="370" s="1"/>
  <c r="J8" i="371"/>
  <c r="J87" i="371" s="1"/>
  <c r="J7" i="378"/>
  <c r="J52" i="378" s="1"/>
  <c r="J8" i="372"/>
  <c r="J87" i="372" s="1"/>
  <c r="D7" i="391"/>
  <c r="D52" i="391" s="1"/>
  <c r="D7" i="393"/>
  <c r="D52" i="393" s="1"/>
  <c r="D7" i="390"/>
  <c r="D52" i="390" s="1"/>
  <c r="D7" i="392"/>
  <c r="D52" i="392" s="1"/>
  <c r="D7" i="389"/>
  <c r="D52" i="389" s="1"/>
  <c r="D7" i="387"/>
  <c r="D52" i="387" s="1"/>
  <c r="D7" i="388"/>
  <c r="D52" i="388" s="1"/>
  <c r="D7" i="385"/>
  <c r="D52" i="385" s="1"/>
  <c r="D7" i="384"/>
  <c r="D52" i="384" s="1"/>
  <c r="D7" i="382"/>
  <c r="D52" i="382" s="1"/>
  <c r="D7" i="386"/>
  <c r="D52" i="386" s="1"/>
  <c r="D7" i="383"/>
  <c r="D52" i="383" s="1"/>
  <c r="D7" i="380"/>
  <c r="D52" i="380" s="1"/>
  <c r="D7" i="381"/>
  <c r="D52" i="381" s="1"/>
  <c r="D7" i="379"/>
  <c r="D52" i="379" s="1"/>
  <c r="D7" i="378"/>
  <c r="D52" i="378" s="1"/>
  <c r="D7" i="377"/>
  <c r="D52" i="377" s="1"/>
  <c r="D7" i="375"/>
  <c r="D51" i="375" s="1"/>
  <c r="D7" i="376"/>
  <c r="D52" i="376" s="1"/>
  <c r="D7" i="374"/>
  <c r="D51" i="374" s="1"/>
  <c r="D7" i="373"/>
  <c r="D51" i="373" s="1"/>
  <c r="D8" i="372"/>
  <c r="D87" i="372" s="1"/>
  <c r="D8" i="371"/>
  <c r="D87" i="371" s="1"/>
  <c r="D7" i="370"/>
  <c r="D86" i="370" s="1"/>
  <c r="H7" i="391"/>
  <c r="H52" i="391" s="1"/>
  <c r="H7" i="390"/>
  <c r="H52" i="390" s="1"/>
  <c r="H7" i="393"/>
  <c r="H52" i="393" s="1"/>
  <c r="H7" i="389"/>
  <c r="H52" i="389" s="1"/>
  <c r="H7" i="392"/>
  <c r="H52" i="392" s="1"/>
  <c r="H7" i="387"/>
  <c r="H52" i="387" s="1"/>
  <c r="H7" i="388"/>
  <c r="H52" i="388" s="1"/>
  <c r="H7" i="385"/>
  <c r="H52" i="385" s="1"/>
  <c r="H7" i="382"/>
  <c r="H52" i="382" s="1"/>
  <c r="H7" i="386"/>
  <c r="H52" i="386" s="1"/>
  <c r="H7" i="383"/>
  <c r="H52" i="383" s="1"/>
  <c r="H7" i="384"/>
  <c r="H52" i="384" s="1"/>
  <c r="H7" i="380"/>
  <c r="H52" i="380" s="1"/>
  <c r="H7" i="379"/>
  <c r="H52" i="379" s="1"/>
  <c r="H7" i="378"/>
  <c r="H52" i="378" s="1"/>
  <c r="H7" i="377"/>
  <c r="H52" i="377" s="1"/>
  <c r="H7" i="375"/>
  <c r="H51" i="375" s="1"/>
  <c r="H7" i="381"/>
  <c r="H52" i="381" s="1"/>
  <c r="H7" i="376"/>
  <c r="H52" i="376" s="1"/>
  <c r="H8" i="372"/>
  <c r="H87" i="372" s="1"/>
  <c r="H7" i="374"/>
  <c r="H51" i="374" s="1"/>
  <c r="H8" i="371"/>
  <c r="H87" i="371" s="1"/>
  <c r="L7" i="391"/>
  <c r="L7" i="393"/>
  <c r="L52" i="393" s="1"/>
  <c r="L7" i="390"/>
  <c r="L52" i="390" s="1"/>
  <c r="L7" i="392"/>
  <c r="L52" i="392" s="1"/>
  <c r="L7" i="389"/>
  <c r="L52" i="389" s="1"/>
  <c r="L7" i="387"/>
  <c r="L52" i="387" s="1"/>
  <c r="L7" i="388"/>
  <c r="L7" i="385"/>
  <c r="L52" i="385" s="1"/>
  <c r="L7" i="386"/>
  <c r="L52" i="386" s="1"/>
  <c r="L7" i="382"/>
  <c r="L52" i="382" s="1"/>
  <c r="L7" i="383"/>
  <c r="L52" i="383" s="1"/>
  <c r="L7" i="384"/>
  <c r="L52" i="384" s="1"/>
  <c r="L7" i="381"/>
  <c r="L52" i="381" s="1"/>
  <c r="L7" i="379"/>
  <c r="L52" i="379" s="1"/>
  <c r="L7" i="378"/>
  <c r="L52" i="378" s="1"/>
  <c r="L7" i="377"/>
  <c r="L52" i="377" s="1"/>
  <c r="L7" i="375"/>
  <c r="L51" i="375" s="1"/>
  <c r="L7" i="380"/>
  <c r="L52" i="380" s="1"/>
  <c r="L7" i="374"/>
  <c r="L51" i="374" s="1"/>
  <c r="L7" i="376"/>
  <c r="L52" i="376" s="1"/>
  <c r="L8" i="372"/>
  <c r="L87" i="372" s="1"/>
  <c r="L8" i="371"/>
  <c r="L87" i="371" s="1"/>
  <c r="L7" i="370"/>
  <c r="L86" i="370" s="1"/>
  <c r="L7" i="373"/>
  <c r="L51" i="373" s="1"/>
  <c r="H7" i="370"/>
  <c r="H86" i="370" s="1"/>
  <c r="K53" i="376"/>
  <c r="E38" i="378"/>
  <c r="H38" i="378" s="1"/>
  <c r="I38" i="378"/>
  <c r="L83" i="371"/>
  <c r="E11" i="373"/>
  <c r="H11" i="373" s="1"/>
  <c r="C22" i="378"/>
  <c r="C23" i="375"/>
  <c r="G22" i="378"/>
  <c r="K22" i="378"/>
  <c r="I53" i="376"/>
  <c r="I10" i="378"/>
  <c r="K10" i="382"/>
  <c r="D28" i="378"/>
  <c r="F28" i="378"/>
  <c r="J28" i="378"/>
  <c r="G53" i="379"/>
  <c r="K53" i="379"/>
  <c r="F53" i="376"/>
  <c r="J53" i="376"/>
  <c r="C10" i="382"/>
  <c r="G10" i="382"/>
  <c r="F10" i="378"/>
  <c r="J10" i="378"/>
  <c r="D32" i="378"/>
  <c r="K47" i="380"/>
  <c r="K70" i="380"/>
  <c r="C64" i="374"/>
  <c r="C10" i="378"/>
  <c r="G10" i="378"/>
  <c r="K10" i="378"/>
  <c r="F22" i="378"/>
  <c r="J22" i="378"/>
  <c r="E32" i="378"/>
  <c r="H32" i="378" s="1"/>
  <c r="I32" i="378"/>
  <c r="I53" i="378"/>
  <c r="F10" i="379"/>
  <c r="F53" i="379"/>
  <c r="F10" i="382"/>
  <c r="J10" i="382"/>
  <c r="D47" i="380"/>
  <c r="C70" i="380"/>
  <c r="E22" i="382"/>
  <c r="H22" i="382" s="1"/>
  <c r="I22" i="382"/>
  <c r="D62" i="383"/>
  <c r="D67" i="382"/>
  <c r="D66" i="373" s="1"/>
  <c r="D53" i="379"/>
  <c r="D10" i="385"/>
  <c r="F10" i="385"/>
  <c r="J10" i="385"/>
  <c r="F32" i="385"/>
  <c r="J32" i="385"/>
  <c r="J53" i="382"/>
  <c r="J52" i="388"/>
  <c r="K52" i="388"/>
  <c r="D70" i="387"/>
  <c r="H10" i="390"/>
  <c r="C42" i="389"/>
  <c r="G42" i="389"/>
  <c r="K42" i="389"/>
  <c r="E62" i="389"/>
  <c r="I62" i="389"/>
  <c r="I66" i="388"/>
  <c r="I65" i="373" s="1"/>
  <c r="I64" i="373" s="1"/>
  <c r="H53" i="391"/>
  <c r="H32" i="390"/>
  <c r="E10" i="391"/>
  <c r="E53" i="391"/>
  <c r="F32" i="391"/>
  <c r="J32" i="391"/>
  <c r="G53" i="391"/>
  <c r="F10" i="391"/>
  <c r="J10" i="391"/>
  <c r="L70" i="392"/>
  <c r="C53" i="379"/>
  <c r="N8" i="242"/>
  <c r="H42" i="236" l="1"/>
  <c r="L95" i="239"/>
  <c r="L92" i="370" s="1"/>
  <c r="H95" i="239"/>
  <c r="E78" i="368"/>
  <c r="H78" i="368" s="1"/>
  <c r="H45" i="375"/>
  <c r="H42" i="389"/>
  <c r="H10" i="385"/>
  <c r="H53" i="236"/>
  <c r="H22" i="388"/>
  <c r="H10" i="379"/>
  <c r="H42" i="383"/>
  <c r="H67" i="382"/>
  <c r="E54" i="368"/>
  <c r="E22" i="375"/>
  <c r="E66" i="368"/>
  <c r="H66" i="368" s="1"/>
  <c r="H15" i="373"/>
  <c r="E32" i="364"/>
  <c r="H32" i="364" s="1"/>
  <c r="H31" i="240"/>
  <c r="E42" i="368"/>
  <c r="H42" i="368" s="1"/>
  <c r="H33" i="373"/>
  <c r="H23" i="373"/>
  <c r="H34" i="373"/>
  <c r="D62" i="373"/>
  <c r="H53" i="383"/>
  <c r="H24" i="369"/>
  <c r="E24" i="365"/>
  <c r="H24" i="365" s="1"/>
  <c r="E22" i="365"/>
  <c r="H22" i="365" s="1"/>
  <c r="D68" i="239"/>
  <c r="H32" i="239"/>
  <c r="E19" i="243"/>
  <c r="H65" i="58"/>
  <c r="E53" i="382"/>
  <c r="H53" i="382" s="1"/>
  <c r="H59" i="382"/>
  <c r="E65" i="368"/>
  <c r="H40" i="375"/>
  <c r="E66" i="373"/>
  <c r="H66" i="373" s="1"/>
  <c r="H27" i="369"/>
  <c r="E27" i="365"/>
  <c r="H27" i="365" s="1"/>
  <c r="E56" i="368"/>
  <c r="H35" i="375"/>
  <c r="E49" i="368"/>
  <c r="H18" i="375"/>
  <c r="E25" i="369"/>
  <c r="H67" i="378"/>
  <c r="S10" i="243"/>
  <c r="H27" i="242"/>
  <c r="S21" i="243"/>
  <c r="S20" i="243"/>
  <c r="L72" i="364"/>
  <c r="H28" i="242"/>
  <c r="H42" i="233"/>
  <c r="H22" i="242"/>
  <c r="H11" i="243"/>
  <c r="E62" i="388"/>
  <c r="H75" i="58"/>
  <c r="E53" i="379"/>
  <c r="H53" i="379" s="1"/>
  <c r="H59" i="379"/>
  <c r="H22" i="385"/>
  <c r="D70" i="389"/>
  <c r="H22" i="379"/>
  <c r="H42" i="234"/>
  <c r="H56" i="375"/>
  <c r="H64" i="368"/>
  <c r="E20" i="368"/>
  <c r="H20" i="368" s="1"/>
  <c r="H12" i="364"/>
  <c r="E29" i="368"/>
  <c r="H30" i="375"/>
  <c r="E27" i="373"/>
  <c r="H27" i="373" s="1"/>
  <c r="D30" i="370"/>
  <c r="H30" i="370" s="1"/>
  <c r="E44" i="365"/>
  <c r="H57" i="373"/>
  <c r="H40" i="373"/>
  <c r="H31" i="373"/>
  <c r="H21" i="373"/>
  <c r="H16" i="373"/>
  <c r="H29" i="373"/>
  <c r="H55" i="373"/>
  <c r="C62" i="373"/>
  <c r="H14" i="364"/>
  <c r="H65" i="236"/>
  <c r="H44" i="240"/>
  <c r="E47" i="383"/>
  <c r="H62" i="383"/>
  <c r="E57" i="369"/>
  <c r="E57" i="365" s="1"/>
  <c r="H71" i="375"/>
  <c r="H26" i="369"/>
  <c r="E26" i="365"/>
  <c r="H26" i="365" s="1"/>
  <c r="E77" i="368"/>
  <c r="H44" i="375"/>
  <c r="E61" i="368"/>
  <c r="H36" i="375"/>
  <c r="E55" i="368"/>
  <c r="H34" i="375"/>
  <c r="E21" i="368"/>
  <c r="H24" i="375"/>
  <c r="E52" i="368"/>
  <c r="H21" i="375"/>
  <c r="E50" i="368"/>
  <c r="H19" i="375"/>
  <c r="E48" i="368"/>
  <c r="H17" i="375"/>
  <c r="E46" i="368"/>
  <c r="H15" i="375"/>
  <c r="E43" i="368"/>
  <c r="H12" i="375"/>
  <c r="E82" i="370"/>
  <c r="H67" i="370"/>
  <c r="H70" i="380"/>
  <c r="H113" i="58"/>
  <c r="E82" i="240"/>
  <c r="D64" i="373"/>
  <c r="E62" i="368"/>
  <c r="H37" i="375"/>
  <c r="E51" i="368"/>
  <c r="H20" i="375"/>
  <c r="E47" i="368"/>
  <c r="H16" i="375"/>
  <c r="E45" i="368"/>
  <c r="H14" i="375"/>
  <c r="E60" i="375"/>
  <c r="E19" i="369"/>
  <c r="H61" i="378"/>
  <c r="S24" i="243"/>
  <c r="P28" i="243"/>
  <c r="S28" i="243" s="1"/>
  <c r="H22" i="378"/>
  <c r="H50" i="37"/>
  <c r="H53" i="232"/>
  <c r="E23" i="243"/>
  <c r="H23" i="243" s="1"/>
  <c r="H24" i="243"/>
  <c r="H25" i="242"/>
  <c r="S21" i="242"/>
  <c r="F28" i="243"/>
  <c r="F29" i="243" s="1"/>
  <c r="H84" i="239"/>
  <c r="E7" i="243"/>
  <c r="H24" i="240"/>
  <c r="H28" i="379"/>
  <c r="H42" i="232"/>
  <c r="H8" i="243"/>
  <c r="D64" i="364"/>
  <c r="H64" i="364" s="1"/>
  <c r="D62" i="240"/>
  <c r="D10" i="243" s="1"/>
  <c r="H28" i="378"/>
  <c r="S25" i="242"/>
  <c r="E37" i="364"/>
  <c r="H37" i="364" s="1"/>
  <c r="H36" i="240"/>
  <c r="H10" i="382"/>
  <c r="H28" i="382"/>
  <c r="E27" i="368"/>
  <c r="H27" i="368" s="1"/>
  <c r="E66" i="375"/>
  <c r="H66" i="375" s="1"/>
  <c r="E30" i="364"/>
  <c r="H30" i="364" s="1"/>
  <c r="H30" i="368"/>
  <c r="H39" i="373"/>
  <c r="H24" i="373"/>
  <c r="H57" i="375"/>
  <c r="H56" i="373"/>
  <c r="H71" i="373"/>
  <c r="H45" i="373"/>
  <c r="H37" i="373"/>
  <c r="H26" i="373"/>
  <c r="H20" i="373"/>
  <c r="H14" i="373"/>
  <c r="E47" i="386"/>
  <c r="H62" i="386"/>
  <c r="C18" i="240"/>
  <c r="E23" i="368"/>
  <c r="E11" i="368" s="1"/>
  <c r="H11" i="368" s="1"/>
  <c r="H25" i="375"/>
  <c r="F22" i="241"/>
  <c r="F23" i="365" s="1"/>
  <c r="F96" i="239"/>
  <c r="F90" i="239" s="1"/>
  <c r="H103" i="239"/>
  <c r="E100" i="370"/>
  <c r="H100" i="370" s="1"/>
  <c r="H113" i="239"/>
  <c r="E110" i="370"/>
  <c r="H44" i="365"/>
  <c r="H53" i="365"/>
  <c r="H12" i="369"/>
  <c r="H40" i="365"/>
  <c r="H70" i="392"/>
  <c r="E46" i="392"/>
  <c r="H46" i="392" s="1"/>
  <c r="E65" i="364"/>
  <c r="H65" i="364" s="1"/>
  <c r="H64" i="240"/>
  <c r="E13" i="365"/>
  <c r="H13" i="365" s="1"/>
  <c r="H13" i="369"/>
  <c r="E63" i="379"/>
  <c r="E62" i="236"/>
  <c r="H62" i="236" s="1"/>
  <c r="H112" i="58"/>
  <c r="G70" i="394"/>
  <c r="H63" i="233"/>
  <c r="D62" i="232"/>
  <c r="D47" i="232" s="1"/>
  <c r="D47" i="391" s="1"/>
  <c r="E65" i="385"/>
  <c r="E64" i="373" s="1"/>
  <c r="H64" i="373" s="1"/>
  <c r="H65" i="232"/>
  <c r="H65" i="391" s="1"/>
  <c r="H62" i="391" s="1"/>
  <c r="H70" i="391" s="1"/>
  <c r="E63" i="388"/>
  <c r="H63" i="388" s="1"/>
  <c r="H65" i="235"/>
  <c r="H110" i="58"/>
  <c r="H95" i="58"/>
  <c r="E62" i="391"/>
  <c r="H62" i="233"/>
  <c r="E11" i="242"/>
  <c r="H11" i="242" s="1"/>
  <c r="H58" i="240"/>
  <c r="H59" i="373"/>
  <c r="D53" i="385"/>
  <c r="H53" i="385" s="1"/>
  <c r="H59" i="385"/>
  <c r="H53" i="234"/>
  <c r="H20" i="241"/>
  <c r="E34" i="364"/>
  <c r="H34" i="364" s="1"/>
  <c r="H33" i="240"/>
  <c r="H21" i="369"/>
  <c r="H115" i="239"/>
  <c r="H59" i="375"/>
  <c r="E38" i="365"/>
  <c r="H37" i="241"/>
  <c r="E13" i="242"/>
  <c r="H40" i="240"/>
  <c r="E44" i="368"/>
  <c r="H13" i="375"/>
  <c r="E14" i="365"/>
  <c r="H14" i="369"/>
  <c r="E102" i="239"/>
  <c r="E8" i="37"/>
  <c r="H8" i="37" s="1"/>
  <c r="E65" i="238"/>
  <c r="E31" i="241" s="1"/>
  <c r="P9" i="243" s="1"/>
  <c r="H65" i="237"/>
  <c r="H65" i="379"/>
  <c r="H63" i="373"/>
  <c r="H65" i="382"/>
  <c r="H63" i="378"/>
  <c r="E62" i="375"/>
  <c r="H62" i="388"/>
  <c r="E70" i="388"/>
  <c r="E47" i="232"/>
  <c r="P7" i="242"/>
  <c r="S7" i="242" s="1"/>
  <c r="H11" i="241"/>
  <c r="E62" i="379"/>
  <c r="E70" i="379" s="1"/>
  <c r="H63" i="379"/>
  <c r="H94" i="239"/>
  <c r="E14" i="241"/>
  <c r="H14" i="241" s="1"/>
  <c r="E8" i="242"/>
  <c r="H8" i="242" s="1"/>
  <c r="H18" i="240"/>
  <c r="E70" i="389"/>
  <c r="H70" i="389" s="1"/>
  <c r="H62" i="389"/>
  <c r="E63" i="364"/>
  <c r="E68" i="239"/>
  <c r="H68" i="239" s="1"/>
  <c r="D15" i="241"/>
  <c r="H15" i="241" s="1"/>
  <c r="D92" i="370"/>
  <c r="H92" i="370" s="1"/>
  <c r="K62" i="238"/>
  <c r="K70" i="238" s="1"/>
  <c r="D7" i="243"/>
  <c r="F29" i="241"/>
  <c r="Q7" i="243" s="1"/>
  <c r="F62" i="238"/>
  <c r="F70" i="238" s="1"/>
  <c r="G62" i="238"/>
  <c r="G70" i="238" s="1"/>
  <c r="J62" i="238"/>
  <c r="J70" i="238" s="1"/>
  <c r="D21" i="242"/>
  <c r="H21" i="242" s="1"/>
  <c r="D77" i="364"/>
  <c r="C62" i="391"/>
  <c r="C70" i="391" s="1"/>
  <c r="D35" i="241"/>
  <c r="D36" i="365" s="1"/>
  <c r="D112" i="370"/>
  <c r="D62" i="385"/>
  <c r="C97" i="37"/>
  <c r="D62" i="379"/>
  <c r="D70" i="379" s="1"/>
  <c r="D62" i="391"/>
  <c r="D70" i="391" s="1"/>
  <c r="D47" i="235"/>
  <c r="D70" i="388"/>
  <c r="D47" i="236"/>
  <c r="D47" i="379" s="1"/>
  <c r="L62" i="391"/>
  <c r="L70" i="391" s="1"/>
  <c r="D62" i="237"/>
  <c r="D47" i="237" s="1"/>
  <c r="D47" i="233"/>
  <c r="H63" i="238"/>
  <c r="D59" i="378"/>
  <c r="D53" i="378" s="1"/>
  <c r="D17" i="369"/>
  <c r="D11" i="369" s="1"/>
  <c r="H11" i="369" s="1"/>
  <c r="D91" i="370"/>
  <c r="H91" i="370" s="1"/>
  <c r="D99" i="370"/>
  <c r="D93" i="370" s="1"/>
  <c r="D47" i="234"/>
  <c r="D85" i="239"/>
  <c r="L21" i="36"/>
  <c r="L22" i="36" s="1"/>
  <c r="C62" i="232"/>
  <c r="I70" i="383"/>
  <c r="I46" i="383" s="1"/>
  <c r="I43" i="383" s="1"/>
  <c r="C72" i="37"/>
  <c r="C60" i="378" s="1"/>
  <c r="C59" i="375" s="1"/>
  <c r="C58" i="375" s="1"/>
  <c r="C52" i="375" s="1"/>
  <c r="L65" i="237"/>
  <c r="L65" i="378" s="1"/>
  <c r="L64" i="375" s="1"/>
  <c r="L32" i="369" s="1"/>
  <c r="C62" i="378"/>
  <c r="C62" i="237"/>
  <c r="C47" i="237" s="1"/>
  <c r="C47" i="378" s="1"/>
  <c r="C47" i="375" s="1"/>
  <c r="C127" i="372" s="1"/>
  <c r="C50" i="369" s="1"/>
  <c r="F15" i="365"/>
  <c r="J32" i="373"/>
  <c r="K32" i="373"/>
  <c r="D22" i="375"/>
  <c r="D42" i="375" s="1"/>
  <c r="D51" i="364"/>
  <c r="J42" i="364"/>
  <c r="J41" i="364" s="1"/>
  <c r="C63" i="238"/>
  <c r="C19" i="365"/>
  <c r="C46" i="380"/>
  <c r="C54" i="364"/>
  <c r="G32" i="365"/>
  <c r="G36" i="365"/>
  <c r="G34" i="365" s="1"/>
  <c r="K28" i="373"/>
  <c r="C20" i="242"/>
  <c r="J22" i="373"/>
  <c r="G42" i="364"/>
  <c r="G41" i="364" s="1"/>
  <c r="C77" i="364"/>
  <c r="C44" i="364"/>
  <c r="K38" i="373"/>
  <c r="C50" i="368"/>
  <c r="C41" i="368" s="1"/>
  <c r="C62" i="236"/>
  <c r="C47" i="236" s="1"/>
  <c r="C47" i="379" s="1"/>
  <c r="F32" i="373"/>
  <c r="C22" i="365"/>
  <c r="C78" i="364"/>
  <c r="C10" i="375"/>
  <c r="G12" i="365"/>
  <c r="E63" i="368"/>
  <c r="J16" i="365"/>
  <c r="D14" i="365"/>
  <c r="L60" i="237"/>
  <c r="C60" i="388"/>
  <c r="K42" i="364"/>
  <c r="K41" i="364" s="1"/>
  <c r="D49" i="364"/>
  <c r="C112" i="370"/>
  <c r="E38" i="375"/>
  <c r="H38" i="375" s="1"/>
  <c r="D62" i="364"/>
  <c r="L30" i="370"/>
  <c r="L66" i="370" s="1"/>
  <c r="L83" i="370" s="1"/>
  <c r="C46" i="383"/>
  <c r="C66" i="373"/>
  <c r="C61" i="373" s="1"/>
  <c r="C51" i="364"/>
  <c r="E26" i="242"/>
  <c r="L39" i="241"/>
  <c r="F36" i="365"/>
  <c r="F34" i="365" s="1"/>
  <c r="G62" i="240"/>
  <c r="G10" i="243" s="1"/>
  <c r="G18" i="243" s="1"/>
  <c r="G29" i="243" s="1"/>
  <c r="E46" i="380"/>
  <c r="D63" i="364"/>
  <c r="E54" i="364"/>
  <c r="I28" i="375"/>
  <c r="C65" i="368"/>
  <c r="C63" i="368" s="1"/>
  <c r="D48" i="364"/>
  <c r="E28" i="373"/>
  <c r="C61" i="364"/>
  <c r="C59" i="364" s="1"/>
  <c r="C47" i="364"/>
  <c r="K16" i="365"/>
  <c r="I25" i="368"/>
  <c r="J28" i="373"/>
  <c r="D15" i="365"/>
  <c r="K62" i="240"/>
  <c r="K10" i="243" s="1"/>
  <c r="K18" i="243" s="1"/>
  <c r="I63" i="368"/>
  <c r="G28" i="373"/>
  <c r="J52" i="375"/>
  <c r="L76" i="240"/>
  <c r="L77" i="364" s="1"/>
  <c r="C30" i="364"/>
  <c r="I28" i="373"/>
  <c r="I38" i="373"/>
  <c r="C59" i="233"/>
  <c r="K22" i="373"/>
  <c r="I10" i="373"/>
  <c r="D55" i="364"/>
  <c r="C32" i="373"/>
  <c r="E36" i="365"/>
  <c r="F28" i="373"/>
  <c r="F10" i="373"/>
  <c r="I22" i="373"/>
  <c r="C35" i="241"/>
  <c r="C33" i="241" s="1"/>
  <c r="I32" i="373"/>
  <c r="J10" i="373"/>
  <c r="D47" i="364"/>
  <c r="C42" i="364"/>
  <c r="C32" i="364"/>
  <c r="C49" i="364"/>
  <c r="C45" i="364"/>
  <c r="D58" i="365"/>
  <c r="C61" i="375"/>
  <c r="K10" i="373"/>
  <c r="J15" i="365"/>
  <c r="D44" i="364"/>
  <c r="G11" i="368"/>
  <c r="K12" i="365"/>
  <c r="J54" i="364"/>
  <c r="J53" i="364" s="1"/>
  <c r="J32" i="365"/>
  <c r="G16" i="365"/>
  <c r="J74" i="37"/>
  <c r="C65" i="238"/>
  <c r="I52" i="375"/>
  <c r="E28" i="375"/>
  <c r="H28" i="375" s="1"/>
  <c r="F22" i="373"/>
  <c r="D57" i="365"/>
  <c r="H57" i="365" s="1"/>
  <c r="G54" i="364"/>
  <c r="G53" i="364" s="1"/>
  <c r="F42" i="364"/>
  <c r="F41" i="364" s="1"/>
  <c r="D23" i="364"/>
  <c r="K11" i="368"/>
  <c r="E10" i="373"/>
  <c r="E65" i="378"/>
  <c r="E23" i="369" s="1"/>
  <c r="H23" i="369" s="1"/>
  <c r="C38" i="365"/>
  <c r="F16" i="365"/>
  <c r="E25" i="368"/>
  <c r="F25" i="364"/>
  <c r="E38" i="373"/>
  <c r="E22" i="373"/>
  <c r="H22" i="373" s="1"/>
  <c r="G38" i="373"/>
  <c r="G32" i="373"/>
  <c r="K32" i="365"/>
  <c r="F32" i="365"/>
  <c r="C62" i="233"/>
  <c r="C47" i="233" s="1"/>
  <c r="I31" i="364"/>
  <c r="F47" i="374"/>
  <c r="F127" i="371" s="1"/>
  <c r="F50" i="367" s="1"/>
  <c r="C77" i="366"/>
  <c r="G15" i="365"/>
  <c r="J38" i="373"/>
  <c r="E32" i="373"/>
  <c r="H32" i="373" s="1"/>
  <c r="G22" i="373"/>
  <c r="G10" i="373"/>
  <c r="F38" i="373"/>
  <c r="C68" i="239"/>
  <c r="C85" i="239" s="1"/>
  <c r="D46" i="364"/>
  <c r="C47" i="385"/>
  <c r="E46" i="383"/>
  <c r="F52" i="375"/>
  <c r="K38" i="375"/>
  <c r="C25" i="368"/>
  <c r="C30" i="370"/>
  <c r="H48" i="390"/>
  <c r="J31" i="364"/>
  <c r="I31" i="241"/>
  <c r="I32" i="365" s="1"/>
  <c r="C43" i="364"/>
  <c r="G52" i="375"/>
  <c r="D52" i="364"/>
  <c r="K31" i="364"/>
  <c r="F62" i="240"/>
  <c r="F10" i="243" s="1"/>
  <c r="F18" i="243" s="1"/>
  <c r="K25" i="368"/>
  <c r="I42" i="364"/>
  <c r="C46" i="364"/>
  <c r="C66" i="364"/>
  <c r="D21" i="364"/>
  <c r="G25" i="364"/>
  <c r="C13" i="367"/>
  <c r="L38" i="238"/>
  <c r="D38" i="365"/>
  <c r="K52" i="375"/>
  <c r="C30" i="367"/>
  <c r="C58" i="367"/>
  <c r="H72" i="374"/>
  <c r="C28" i="373"/>
  <c r="C40" i="365"/>
  <c r="C40" i="364"/>
  <c r="C16" i="367"/>
  <c r="I38" i="375"/>
  <c r="K11" i="369"/>
  <c r="C66" i="366"/>
  <c r="C38" i="374"/>
  <c r="D75" i="240"/>
  <c r="D82" i="240" s="1"/>
  <c r="E27" i="364"/>
  <c r="J19" i="364"/>
  <c r="J10" i="240"/>
  <c r="J7" i="242" s="1"/>
  <c r="J19" i="242" s="1"/>
  <c r="K27" i="365"/>
  <c r="K25" i="241"/>
  <c r="J30" i="369"/>
  <c r="J29" i="369" s="1"/>
  <c r="J61" i="375"/>
  <c r="I13" i="365"/>
  <c r="J11" i="369"/>
  <c r="G63" i="368"/>
  <c r="K28" i="375"/>
  <c r="C28" i="375"/>
  <c r="D10" i="373"/>
  <c r="C24" i="367"/>
  <c r="I19" i="364"/>
  <c r="I11" i="364" s="1"/>
  <c r="I10" i="240"/>
  <c r="I7" i="242" s="1"/>
  <c r="I16" i="365"/>
  <c r="E12" i="365"/>
  <c r="H12" i="365" s="1"/>
  <c r="F38" i="375"/>
  <c r="C32" i="375"/>
  <c r="F25" i="368"/>
  <c r="F20" i="364"/>
  <c r="F11" i="368"/>
  <c r="C54" i="366"/>
  <c r="C67" i="371"/>
  <c r="J12" i="365"/>
  <c r="H72" i="373"/>
  <c r="G20" i="364"/>
  <c r="C32" i="367"/>
  <c r="D30" i="369"/>
  <c r="D30" i="365" s="1"/>
  <c r="G30" i="369"/>
  <c r="G29" i="369" s="1"/>
  <c r="G61" i="375"/>
  <c r="D11" i="368"/>
  <c r="K19" i="364"/>
  <c r="K11" i="364" s="1"/>
  <c r="K10" i="240"/>
  <c r="K7" i="242" s="1"/>
  <c r="K19" i="242" s="1"/>
  <c r="I27" i="365"/>
  <c r="I25" i="241"/>
  <c r="C32" i="366"/>
  <c r="E61" i="375"/>
  <c r="F63" i="368"/>
  <c r="C53" i="368"/>
  <c r="J28" i="375"/>
  <c r="D38" i="373"/>
  <c r="D28" i="373"/>
  <c r="C24" i="366"/>
  <c r="C29" i="369"/>
  <c r="D66" i="370"/>
  <c r="G10" i="240"/>
  <c r="G19" i="364"/>
  <c r="D41" i="368"/>
  <c r="F10" i="240"/>
  <c r="F7" i="242" s="1"/>
  <c r="F19" i="242" s="1"/>
  <c r="F19" i="364"/>
  <c r="C82" i="370"/>
  <c r="C14" i="367"/>
  <c r="C20" i="366"/>
  <c r="C57" i="367"/>
  <c r="C20" i="368"/>
  <c r="C11" i="368" s="1"/>
  <c r="C22" i="375"/>
  <c r="W26" i="242"/>
  <c r="C82" i="240"/>
  <c r="C55" i="364"/>
  <c r="D31" i="364"/>
  <c r="L47" i="240"/>
  <c r="L48" i="364" s="1"/>
  <c r="I48" i="364"/>
  <c r="G46" i="235"/>
  <c r="C38" i="373"/>
  <c r="C36" i="367"/>
  <c r="C66" i="374"/>
  <c r="C23" i="367"/>
  <c r="C31" i="367"/>
  <c r="C22" i="373"/>
  <c r="C24" i="364"/>
  <c r="D45" i="364"/>
  <c r="C52" i="364"/>
  <c r="G11" i="369"/>
  <c r="C30" i="366"/>
  <c r="C22" i="374"/>
  <c r="C67" i="372"/>
  <c r="C31" i="368"/>
  <c r="C60" i="366"/>
  <c r="K54" i="364"/>
  <c r="K53" i="364" s="1"/>
  <c r="J27" i="365"/>
  <c r="J25" i="241"/>
  <c r="J26" i="365" s="1"/>
  <c r="E19" i="364"/>
  <c r="E10" i="240"/>
  <c r="C44" i="365"/>
  <c r="F30" i="369"/>
  <c r="F29" i="369" s="1"/>
  <c r="F61" i="375"/>
  <c r="F11" i="369"/>
  <c r="K63" i="368"/>
  <c r="D53" i="368"/>
  <c r="G28" i="375"/>
  <c r="D56" i="364"/>
  <c r="C72" i="364"/>
  <c r="I27" i="364"/>
  <c r="I25" i="364" s="1"/>
  <c r="E20" i="364"/>
  <c r="C64" i="364"/>
  <c r="E31" i="364"/>
  <c r="H31" i="364" s="1"/>
  <c r="E16" i="365"/>
  <c r="I12" i="365"/>
  <c r="I11" i="369"/>
  <c r="J38" i="375"/>
  <c r="D59" i="368"/>
  <c r="D29" i="368"/>
  <c r="D25" i="368" s="1"/>
  <c r="J27" i="364"/>
  <c r="J25" i="364" s="1"/>
  <c r="J25" i="368"/>
  <c r="J20" i="364"/>
  <c r="J11" i="368"/>
  <c r="C42" i="366"/>
  <c r="D50" i="364"/>
  <c r="D59" i="364"/>
  <c r="C10" i="240"/>
  <c r="C33" i="365"/>
  <c r="K27" i="364"/>
  <c r="K25" i="364" s="1"/>
  <c r="K47" i="374"/>
  <c r="K127" i="371" s="1"/>
  <c r="K50" i="367" s="1"/>
  <c r="L30" i="241"/>
  <c r="L31" i="365" s="1"/>
  <c r="D31" i="365"/>
  <c r="H31" i="365" s="1"/>
  <c r="D33" i="365"/>
  <c r="H33" i="365" s="1"/>
  <c r="C58" i="374"/>
  <c r="G31" i="364"/>
  <c r="C15" i="367"/>
  <c r="V9" i="242"/>
  <c r="K15" i="365"/>
  <c r="C10" i="373"/>
  <c r="C48" i="364"/>
  <c r="C100" i="370"/>
  <c r="I11" i="368"/>
  <c r="K30" i="369"/>
  <c r="K29" i="369" s="1"/>
  <c r="K61" i="375"/>
  <c r="D34" i="369"/>
  <c r="H34" i="369" s="1"/>
  <c r="D61" i="375"/>
  <c r="D32" i="369"/>
  <c r="H32" i="369" s="1"/>
  <c r="D76" i="368"/>
  <c r="G38" i="375"/>
  <c r="G25" i="368"/>
  <c r="F54" i="364"/>
  <c r="F53" i="364" s="1"/>
  <c r="D27" i="364"/>
  <c r="D19" i="364"/>
  <c r="I30" i="369"/>
  <c r="I29" i="369" s="1"/>
  <c r="I61" i="375"/>
  <c r="D65" i="368"/>
  <c r="J63" i="368"/>
  <c r="F28" i="375"/>
  <c r="D32" i="373"/>
  <c r="D22" i="373"/>
  <c r="I54" i="364"/>
  <c r="I53" i="364" s="1"/>
  <c r="F31" i="364"/>
  <c r="D20" i="364"/>
  <c r="C28" i="374"/>
  <c r="C52" i="370"/>
  <c r="C26" i="365"/>
  <c r="C108" i="239"/>
  <c r="L111" i="239"/>
  <c r="L108" i="370" s="1"/>
  <c r="K47" i="235"/>
  <c r="K47" i="382" s="1"/>
  <c r="L109" i="239"/>
  <c r="L106" i="370" s="1"/>
  <c r="K74" i="37"/>
  <c r="J35" i="241"/>
  <c r="J36" i="365" s="1"/>
  <c r="J34" i="365" s="1"/>
  <c r="J112" i="370"/>
  <c r="J110" i="370" s="1"/>
  <c r="J105" i="370" s="1"/>
  <c r="J97" i="370"/>
  <c r="D60" i="373"/>
  <c r="D58" i="373" s="1"/>
  <c r="J21" i="365"/>
  <c r="J17" i="365" s="1"/>
  <c r="F21" i="365"/>
  <c r="F17" i="365" s="1"/>
  <c r="F16" i="241"/>
  <c r="F10" i="241" s="1"/>
  <c r="D96" i="239"/>
  <c r="D58" i="375"/>
  <c r="E21" i="365"/>
  <c r="D21" i="365"/>
  <c r="K21" i="365"/>
  <c r="K17" i="365" s="1"/>
  <c r="K97" i="370"/>
  <c r="G96" i="239"/>
  <c r="G90" i="239" s="1"/>
  <c r="G21" i="365"/>
  <c r="I97" i="370"/>
  <c r="F115" i="370"/>
  <c r="G93" i="370"/>
  <c r="G87" i="370" s="1"/>
  <c r="G115" i="370" s="1"/>
  <c r="E62" i="237"/>
  <c r="I105" i="370"/>
  <c r="E62" i="376"/>
  <c r="D65" i="378"/>
  <c r="D62" i="378" s="1"/>
  <c r="K47" i="385"/>
  <c r="I14" i="241"/>
  <c r="I15" i="365" s="1"/>
  <c r="J62" i="382"/>
  <c r="J70" i="382" s="1"/>
  <c r="J85" i="239"/>
  <c r="G68" i="37"/>
  <c r="K19" i="243"/>
  <c r="K28" i="243" s="1"/>
  <c r="L20" i="241"/>
  <c r="L21" i="365" s="1"/>
  <c r="K70" i="386"/>
  <c r="K46" i="386" s="1"/>
  <c r="K43" i="386" s="1"/>
  <c r="K48" i="386" s="1"/>
  <c r="J97" i="37"/>
  <c r="J70" i="237"/>
  <c r="J46" i="237" s="1"/>
  <c r="J43" i="237" s="1"/>
  <c r="J48" i="237" s="1"/>
  <c r="L94" i="239"/>
  <c r="L91" i="370" s="1"/>
  <c r="C37" i="364"/>
  <c r="I70" i="379"/>
  <c r="I97" i="37"/>
  <c r="O24" i="242"/>
  <c r="J62" i="240"/>
  <c r="J10" i="243" s="1"/>
  <c r="C18" i="364"/>
  <c r="C12" i="365"/>
  <c r="C56" i="364"/>
  <c r="C34" i="364"/>
  <c r="N9" i="242"/>
  <c r="H42" i="390"/>
  <c r="E62" i="240"/>
  <c r="I42" i="391"/>
  <c r="K85" i="239"/>
  <c r="D46" i="389"/>
  <c r="L42" i="234"/>
  <c r="D68" i="37"/>
  <c r="D99" i="37" s="1"/>
  <c r="L83" i="368"/>
  <c r="C40" i="240"/>
  <c r="C13" i="242" s="1"/>
  <c r="I46" i="380"/>
  <c r="L28" i="238"/>
  <c r="L42" i="382"/>
  <c r="L48" i="382" s="1"/>
  <c r="J19" i="243"/>
  <c r="J28" i="243" s="1"/>
  <c r="L22" i="242"/>
  <c r="F47" i="388"/>
  <c r="G40" i="240"/>
  <c r="G13" i="242" s="1"/>
  <c r="C79" i="364"/>
  <c r="F70" i="389"/>
  <c r="F46" i="389" s="1"/>
  <c r="F43" i="389" s="1"/>
  <c r="F48" i="389" s="1"/>
  <c r="C47" i="235"/>
  <c r="C47" i="382" s="1"/>
  <c r="G42" i="385"/>
  <c r="G97" i="37"/>
  <c r="L63" i="240"/>
  <c r="L64" i="364" s="1"/>
  <c r="G85" i="239"/>
  <c r="K42" i="379"/>
  <c r="L84" i="371"/>
  <c r="D65" i="238"/>
  <c r="D62" i="238" s="1"/>
  <c r="K35" i="241"/>
  <c r="K36" i="365" s="1"/>
  <c r="K34" i="365" s="1"/>
  <c r="I70" i="385"/>
  <c r="P24" i="242"/>
  <c r="G26" i="242"/>
  <c r="J29" i="241"/>
  <c r="L46" i="380"/>
  <c r="L43" i="380" s="1"/>
  <c r="L48" i="380" s="1"/>
  <c r="G70" i="385"/>
  <c r="J46" i="383"/>
  <c r="J43" i="383" s="1"/>
  <c r="J48" i="383" s="1"/>
  <c r="C12" i="408"/>
  <c r="C15" i="408" s="1"/>
  <c r="H53" i="390"/>
  <c r="D70" i="235"/>
  <c r="K97" i="37"/>
  <c r="I70" i="386"/>
  <c r="I46" i="386" s="1"/>
  <c r="I43" i="386" s="1"/>
  <c r="I48" i="386" s="1"/>
  <c r="L46" i="392"/>
  <c r="L43" i="392" s="1"/>
  <c r="L48" i="392" s="1"/>
  <c r="L100" i="239"/>
  <c r="L97" i="370" s="1"/>
  <c r="L25" i="364"/>
  <c r="F62" i="382"/>
  <c r="F70" i="382" s="1"/>
  <c r="C83" i="368"/>
  <c r="K70" i="383"/>
  <c r="K46" i="383" s="1"/>
  <c r="I35" i="241"/>
  <c r="I36" i="365" s="1"/>
  <c r="I34" i="365" s="1"/>
  <c r="K70" i="385"/>
  <c r="E68" i="37"/>
  <c r="E99" i="37" s="1"/>
  <c r="I20" i="241"/>
  <c r="J113" i="239"/>
  <c r="J108" i="239" s="1"/>
  <c r="R9" i="242"/>
  <c r="C42" i="379"/>
  <c r="L84" i="372"/>
  <c r="K46" i="235"/>
  <c r="I113" i="239"/>
  <c r="I108" i="239" s="1"/>
  <c r="G46" i="380"/>
  <c r="G74" i="37"/>
  <c r="G77" i="37" s="1"/>
  <c r="G61" i="388"/>
  <c r="G60" i="373" s="1"/>
  <c r="G58" i="373" s="1"/>
  <c r="G52" i="373" s="1"/>
  <c r="L59" i="237"/>
  <c r="L58" i="373" s="1"/>
  <c r="L115" i="239"/>
  <c r="L112" i="370" s="1"/>
  <c r="L102" i="239"/>
  <c r="L99" i="370" s="1"/>
  <c r="K113" i="239"/>
  <c r="C62" i="388"/>
  <c r="J70" i="233"/>
  <c r="J46" i="233" s="1"/>
  <c r="E42" i="379"/>
  <c r="D42" i="388"/>
  <c r="J42" i="379"/>
  <c r="L70" i="383"/>
  <c r="L46" i="383" s="1"/>
  <c r="L53" i="233"/>
  <c r="L61" i="374"/>
  <c r="I70" i="382"/>
  <c r="L70" i="385"/>
  <c r="D22" i="241"/>
  <c r="L47" i="374"/>
  <c r="L127" i="371" s="1"/>
  <c r="L50" i="367" s="1"/>
  <c r="C42" i="382"/>
  <c r="E42" i="385"/>
  <c r="O8" i="242"/>
  <c r="S8" i="242" s="1"/>
  <c r="C42" i="238"/>
  <c r="G70" i="391"/>
  <c r="U10" i="242"/>
  <c r="L13" i="241"/>
  <c r="L14" i="365" s="1"/>
  <c r="E52" i="240"/>
  <c r="C42" i="388"/>
  <c r="J70" i="235"/>
  <c r="J46" i="235" s="1"/>
  <c r="F70" i="383"/>
  <c r="F46" i="383" s="1"/>
  <c r="V20" i="242"/>
  <c r="P10" i="242"/>
  <c r="G42" i="379"/>
  <c r="E53" i="378"/>
  <c r="L25" i="242"/>
  <c r="R20" i="242"/>
  <c r="W20" i="243"/>
  <c r="L42" i="374"/>
  <c r="F85" i="239"/>
  <c r="L11" i="367"/>
  <c r="L39" i="367" s="1"/>
  <c r="I74" i="37"/>
  <c r="L63" i="233"/>
  <c r="L62" i="388" s="1"/>
  <c r="L61" i="388" s="1"/>
  <c r="L69" i="388" s="1"/>
  <c r="L70" i="379"/>
  <c r="L43" i="241"/>
  <c r="F46" i="380"/>
  <c r="I63" i="238"/>
  <c r="I62" i="238" s="1"/>
  <c r="K70" i="389"/>
  <c r="K46" i="389" s="1"/>
  <c r="K43" i="389" s="1"/>
  <c r="K48" i="389" s="1"/>
  <c r="J104" i="239"/>
  <c r="J103" i="239" s="1"/>
  <c r="J96" i="239" s="1"/>
  <c r="J90" i="239" s="1"/>
  <c r="C42" i="385"/>
  <c r="H42" i="391"/>
  <c r="L42" i="237"/>
  <c r="W25" i="242"/>
  <c r="J46" i="380"/>
  <c r="J43" i="380" s="1"/>
  <c r="I42" i="388"/>
  <c r="L46" i="389"/>
  <c r="L43" i="389" s="1"/>
  <c r="L48" i="389" s="1"/>
  <c r="F74" i="37"/>
  <c r="F77" i="37" s="1"/>
  <c r="L42" i="388"/>
  <c r="L48" i="388" s="1"/>
  <c r="J70" i="379"/>
  <c r="J42" i="388"/>
  <c r="L74" i="37"/>
  <c r="G42" i="391"/>
  <c r="I104" i="239"/>
  <c r="O10" i="243"/>
  <c r="E42" i="391"/>
  <c r="G42" i="382"/>
  <c r="Q10" i="242"/>
  <c r="F47" i="385"/>
  <c r="L84" i="239"/>
  <c r="G47" i="389"/>
  <c r="G47" i="374" s="1"/>
  <c r="G127" i="371" s="1"/>
  <c r="G50" i="367" s="1"/>
  <c r="K42" i="391"/>
  <c r="K42" i="388"/>
  <c r="I42" i="385"/>
  <c r="G42" i="238"/>
  <c r="L33" i="240"/>
  <c r="L34" i="364" s="1"/>
  <c r="G47" i="379"/>
  <c r="K42" i="385"/>
  <c r="D42" i="391"/>
  <c r="J46" i="389"/>
  <c r="J43" i="389" s="1"/>
  <c r="J48" i="389" s="1"/>
  <c r="I42" i="379"/>
  <c r="F42" i="388"/>
  <c r="G70" i="386"/>
  <c r="G46" i="386" s="1"/>
  <c r="G43" i="386" s="1"/>
  <c r="L97" i="37"/>
  <c r="D42" i="382"/>
  <c r="C70" i="386"/>
  <c r="L68" i="366"/>
  <c r="L84" i="366"/>
  <c r="C70" i="385"/>
  <c r="L26" i="241"/>
  <c r="L27" i="365" s="1"/>
  <c r="G70" i="379"/>
  <c r="L42" i="385"/>
  <c r="D114" i="58"/>
  <c r="D115" i="58" s="1"/>
  <c r="G47" i="385"/>
  <c r="D53" i="237"/>
  <c r="H53" i="237" s="1"/>
  <c r="L32" i="241"/>
  <c r="L33" i="365" s="1"/>
  <c r="C26" i="242"/>
  <c r="D42" i="379"/>
  <c r="L105" i="239"/>
  <c r="L102" i="370" s="1"/>
  <c r="C70" i="235"/>
  <c r="L22" i="238"/>
  <c r="K42" i="238"/>
  <c r="G53" i="382"/>
  <c r="F70" i="235"/>
  <c r="F46" i="235" s="1"/>
  <c r="F43" i="235" s="1"/>
  <c r="F48" i="235" s="1"/>
  <c r="G47" i="235"/>
  <c r="G47" i="382" s="1"/>
  <c r="I62" i="233"/>
  <c r="I70" i="233" s="1"/>
  <c r="I46" i="233" s="1"/>
  <c r="E59" i="238"/>
  <c r="E53" i="238" s="1"/>
  <c r="B66" i="394"/>
  <c r="E63" i="385"/>
  <c r="E62" i="234"/>
  <c r="F53" i="391"/>
  <c r="I70" i="235"/>
  <c r="I46" i="235" s="1"/>
  <c r="I47" i="235"/>
  <c r="G22" i="241"/>
  <c r="G23" i="365" s="1"/>
  <c r="C47" i="374"/>
  <c r="C127" i="371" s="1"/>
  <c r="C50" i="367" s="1"/>
  <c r="D59" i="238"/>
  <c r="D53" i="238" s="1"/>
  <c r="L61" i="238"/>
  <c r="C70" i="389"/>
  <c r="C46" i="389" s="1"/>
  <c r="L67" i="368"/>
  <c r="E30" i="240"/>
  <c r="C62" i="379"/>
  <c r="C70" i="379" s="1"/>
  <c r="D47" i="386"/>
  <c r="D70" i="386"/>
  <c r="H70" i="386" s="1"/>
  <c r="I70" i="237"/>
  <c r="I46" i="237" s="1"/>
  <c r="I46" i="378" s="1"/>
  <c r="I46" i="375" s="1"/>
  <c r="I47" i="237"/>
  <c r="L10" i="238"/>
  <c r="I42" i="238"/>
  <c r="F26" i="242"/>
  <c r="K53" i="382"/>
  <c r="K70" i="382" s="1"/>
  <c r="J70" i="232"/>
  <c r="J46" i="232" s="1"/>
  <c r="J43" i="232" s="1"/>
  <c r="J48" i="232" s="1"/>
  <c r="W27" i="242"/>
  <c r="F42" i="379"/>
  <c r="C42" i="391"/>
  <c r="J42" i="382"/>
  <c r="J61" i="388"/>
  <c r="K70" i="236"/>
  <c r="K46" i="236" s="1"/>
  <c r="K43" i="236" s="1"/>
  <c r="K48" i="236" s="1"/>
  <c r="W22" i="243"/>
  <c r="C68" i="364"/>
  <c r="K40" i="240"/>
  <c r="K13" i="242" s="1"/>
  <c r="D46" i="380"/>
  <c r="E42" i="238"/>
  <c r="L32" i="238"/>
  <c r="K42" i="382"/>
  <c r="J62" i="385"/>
  <c r="J70" i="385" s="1"/>
  <c r="I42" i="382"/>
  <c r="E42" i="382"/>
  <c r="F42" i="382"/>
  <c r="K70" i="234"/>
  <c r="K46" i="234" s="1"/>
  <c r="C23" i="243"/>
  <c r="C28" i="243" s="1"/>
  <c r="L28" i="242"/>
  <c r="L12" i="242"/>
  <c r="L42" i="232"/>
  <c r="F70" i="232"/>
  <c r="F46" i="232" s="1"/>
  <c r="F43" i="232" s="1"/>
  <c r="F48" i="232" s="1"/>
  <c r="F70" i="233"/>
  <c r="F46" i="233" s="1"/>
  <c r="L18" i="364"/>
  <c r="L11" i="364" s="1"/>
  <c r="F97" i="37"/>
  <c r="I19" i="243"/>
  <c r="I28" i="243" s="1"/>
  <c r="L62" i="235"/>
  <c r="J114" i="58"/>
  <c r="J115" i="58" s="1"/>
  <c r="E42" i="388"/>
  <c r="H42" i="388" s="1"/>
  <c r="E33" i="241"/>
  <c r="L114" i="58"/>
  <c r="L115" i="58" s="1"/>
  <c r="G42" i="388"/>
  <c r="L46" i="386"/>
  <c r="L43" i="386" s="1"/>
  <c r="L48" i="386" s="1"/>
  <c r="K114" i="58"/>
  <c r="K115" i="58" s="1"/>
  <c r="G114" i="58"/>
  <c r="G115" i="58" s="1"/>
  <c r="G62" i="382"/>
  <c r="J42" i="238"/>
  <c r="E63" i="238"/>
  <c r="F42" i="385"/>
  <c r="P20" i="242"/>
  <c r="W21" i="243"/>
  <c r="F70" i="386"/>
  <c r="F46" i="386" s="1"/>
  <c r="F43" i="386" s="1"/>
  <c r="F48" i="386" s="1"/>
  <c r="C62" i="382"/>
  <c r="C70" i="382" s="1"/>
  <c r="L42" i="235"/>
  <c r="D70" i="390"/>
  <c r="H70" i="390" s="1"/>
  <c r="E108" i="239"/>
  <c r="G62" i="237"/>
  <c r="G63" i="378"/>
  <c r="G62" i="378" s="1"/>
  <c r="I53" i="238"/>
  <c r="F70" i="234"/>
  <c r="F46" i="234" s="1"/>
  <c r="L32" i="239"/>
  <c r="N20" i="242"/>
  <c r="C38" i="58"/>
  <c r="C106" i="370"/>
  <c r="C48" i="392"/>
  <c r="L40" i="238"/>
  <c r="I64" i="240"/>
  <c r="I65" i="364" s="1"/>
  <c r="I63" i="364" s="1"/>
  <c r="C30" i="240"/>
  <c r="C10" i="242" s="1"/>
  <c r="O9" i="242"/>
  <c r="I53" i="391"/>
  <c r="I70" i="391" s="1"/>
  <c r="F61" i="388"/>
  <c r="F60" i="373" s="1"/>
  <c r="F58" i="373" s="1"/>
  <c r="F52" i="373" s="1"/>
  <c r="W22" i="242"/>
  <c r="D62" i="382"/>
  <c r="D70" i="382" s="1"/>
  <c r="E70" i="232"/>
  <c r="E46" i="232" s="1"/>
  <c r="D70" i="233"/>
  <c r="Q20" i="242"/>
  <c r="C43" i="383"/>
  <c r="C48" i="383" s="1"/>
  <c r="L36" i="240"/>
  <c r="L37" i="364" s="1"/>
  <c r="L48" i="240"/>
  <c r="L49" i="364" s="1"/>
  <c r="E47" i="233"/>
  <c r="H47" i="233" s="1"/>
  <c r="E70" i="233"/>
  <c r="J42" i="391"/>
  <c r="C114" i="58"/>
  <c r="L14" i="241"/>
  <c r="L15" i="365" s="1"/>
  <c r="J70" i="391"/>
  <c r="D42" i="385"/>
  <c r="K70" i="379"/>
  <c r="L42" i="391"/>
  <c r="E114" i="58"/>
  <c r="J70" i="234"/>
  <c r="J46" i="234" s="1"/>
  <c r="J43" i="234" s="1"/>
  <c r="J48" i="234" s="1"/>
  <c r="G62" i="376"/>
  <c r="C52" i="240"/>
  <c r="C9" i="243" s="1"/>
  <c r="J30" i="240"/>
  <c r="J10" i="242" s="1"/>
  <c r="L51" i="240"/>
  <c r="L52" i="364" s="1"/>
  <c r="I40" i="240"/>
  <c r="I13" i="242" s="1"/>
  <c r="F62" i="385"/>
  <c r="F70" i="385" s="1"/>
  <c r="D26" i="242"/>
  <c r="G70" i="233"/>
  <c r="G46" i="233" s="1"/>
  <c r="G70" i="236"/>
  <c r="G46" i="236" s="1"/>
  <c r="K26" i="242"/>
  <c r="U20" i="242"/>
  <c r="D23" i="243"/>
  <c r="E46" i="386"/>
  <c r="G46" i="383"/>
  <c r="J47" i="386"/>
  <c r="J47" i="374" s="1"/>
  <c r="J127" i="371" s="1"/>
  <c r="J50" i="367" s="1"/>
  <c r="J70" i="386"/>
  <c r="J46" i="386" s="1"/>
  <c r="K104" i="239"/>
  <c r="L9" i="242"/>
  <c r="J26" i="242"/>
  <c r="O8" i="243"/>
  <c r="S8" i="243" s="1"/>
  <c r="F68" i="37"/>
  <c r="H42" i="238"/>
  <c r="E63" i="382"/>
  <c r="E62" i="235"/>
  <c r="H62" i="235" s="1"/>
  <c r="K29" i="241"/>
  <c r="E20" i="242"/>
  <c r="K62" i="378"/>
  <c r="L53" i="378"/>
  <c r="L54" i="375"/>
  <c r="L13" i="369"/>
  <c r="I62" i="376"/>
  <c r="R9" i="243"/>
  <c r="R7" i="242"/>
  <c r="L54" i="240"/>
  <c r="L55" i="364" s="1"/>
  <c r="D52" i="240"/>
  <c r="L50" i="240"/>
  <c r="L51" i="364" s="1"/>
  <c r="L42" i="240"/>
  <c r="L43" i="364" s="1"/>
  <c r="D40" i="240"/>
  <c r="D13" i="242" s="1"/>
  <c r="J21" i="242"/>
  <c r="J20" i="242" s="1"/>
  <c r="F62" i="376"/>
  <c r="F70" i="376" s="1"/>
  <c r="I61" i="388"/>
  <c r="L62" i="234"/>
  <c r="I70" i="234"/>
  <c r="I47" i="234"/>
  <c r="K47" i="379"/>
  <c r="N24" i="242"/>
  <c r="R10" i="242"/>
  <c r="W24" i="243"/>
  <c r="T28" i="243"/>
  <c r="L78" i="240"/>
  <c r="L18" i="240"/>
  <c r="I8" i="242"/>
  <c r="L8" i="242" s="1"/>
  <c r="F70" i="237"/>
  <c r="F46" i="237" s="1"/>
  <c r="O20" i="242"/>
  <c r="I20" i="242"/>
  <c r="K30" i="240"/>
  <c r="K10" i="242" s="1"/>
  <c r="F47" i="382"/>
  <c r="V24" i="242"/>
  <c r="K47" i="378"/>
  <c r="K47" i="375" s="1"/>
  <c r="K127" i="372" s="1"/>
  <c r="K50" i="369" s="1"/>
  <c r="L62" i="232"/>
  <c r="I47" i="232"/>
  <c r="J62" i="376"/>
  <c r="F47" i="378"/>
  <c r="F47" i="375" s="1"/>
  <c r="F127" i="372" s="1"/>
  <c r="F50" i="369" s="1"/>
  <c r="F47" i="238"/>
  <c r="F129" i="239" s="1"/>
  <c r="K20" i="242"/>
  <c r="K62" i="376"/>
  <c r="K70" i="376" s="1"/>
  <c r="L53" i="376"/>
  <c r="L54" i="373"/>
  <c r="I47" i="236"/>
  <c r="L62" i="236"/>
  <c r="I70" i="236"/>
  <c r="D70" i="236"/>
  <c r="D46" i="236" s="1"/>
  <c r="L53" i="236"/>
  <c r="I62" i="378"/>
  <c r="L56" i="375"/>
  <c r="L15" i="369"/>
  <c r="U24" i="242"/>
  <c r="J52" i="240"/>
  <c r="J9" i="243" s="1"/>
  <c r="J40" i="240"/>
  <c r="J13" i="242" s="1"/>
  <c r="F62" i="378"/>
  <c r="L55" i="375"/>
  <c r="L14" i="369"/>
  <c r="G47" i="232"/>
  <c r="G47" i="391" s="1"/>
  <c r="G70" i="232"/>
  <c r="G46" i="232" s="1"/>
  <c r="V10" i="242"/>
  <c r="G30" i="240"/>
  <c r="G10" i="242" s="1"/>
  <c r="L24" i="240"/>
  <c r="I7" i="243"/>
  <c r="L37" i="241"/>
  <c r="L38" i="365" s="1"/>
  <c r="L71" i="240"/>
  <c r="R24" i="242"/>
  <c r="E47" i="389"/>
  <c r="J62" i="378"/>
  <c r="D47" i="383"/>
  <c r="G42" i="378"/>
  <c r="J42" i="378"/>
  <c r="F42" i="391"/>
  <c r="E70" i="391"/>
  <c r="I47" i="389"/>
  <c r="I47" i="374" s="1"/>
  <c r="I127" i="371" s="1"/>
  <c r="I50" i="367" s="1"/>
  <c r="G46" i="389"/>
  <c r="D70" i="383"/>
  <c r="H70" i="383" s="1"/>
  <c r="C42" i="378"/>
  <c r="F42" i="378"/>
  <c r="E42" i="378"/>
  <c r="H42" i="378" s="1"/>
  <c r="L66" i="373"/>
  <c r="L67" i="378"/>
  <c r="L66" i="375" s="1"/>
  <c r="L61" i="378"/>
  <c r="L60" i="375" s="1"/>
  <c r="L60" i="373"/>
  <c r="L57" i="375"/>
  <c r="L16" i="369"/>
  <c r="I26" i="242"/>
  <c r="L27" i="242"/>
  <c r="G20" i="242"/>
  <c r="O7" i="243"/>
  <c r="U9" i="242"/>
  <c r="L53" i="234"/>
  <c r="D70" i="234"/>
  <c r="E47" i="236"/>
  <c r="H47" i="236" s="1"/>
  <c r="E70" i="236"/>
  <c r="Q24" i="242"/>
  <c r="F21" i="242"/>
  <c r="F20" i="242" s="1"/>
  <c r="F29" i="242" s="1"/>
  <c r="F30" i="242" s="1"/>
  <c r="L46" i="240"/>
  <c r="L47" i="364" s="1"/>
  <c r="U9" i="243"/>
  <c r="L42" i="236"/>
  <c r="L42" i="373"/>
  <c r="L40" i="365"/>
  <c r="D42" i="238"/>
  <c r="F33" i="241"/>
  <c r="W7" i="242"/>
  <c r="Q9" i="242"/>
  <c r="J70" i="236"/>
  <c r="J46" i="236" s="1"/>
  <c r="F30" i="240"/>
  <c r="F10" i="242" s="1"/>
  <c r="G29" i="241"/>
  <c r="J47" i="238"/>
  <c r="J129" i="239" s="1"/>
  <c r="K42" i="378"/>
  <c r="K46" i="380"/>
  <c r="I42" i="378"/>
  <c r="K62" i="388"/>
  <c r="K61" i="388" s="1"/>
  <c r="K60" i="373" s="1"/>
  <c r="K58" i="373" s="1"/>
  <c r="K52" i="373" s="1"/>
  <c r="K62" i="233"/>
  <c r="C52" i="388"/>
  <c r="L53" i="375"/>
  <c r="L12" i="369"/>
  <c r="K70" i="391"/>
  <c r="J42" i="385"/>
  <c r="F70" i="379"/>
  <c r="D42" i="378"/>
  <c r="I70" i="389"/>
  <c r="F114" i="58"/>
  <c r="F115" i="58" s="1"/>
  <c r="I114" i="58"/>
  <c r="I115" i="58" s="1"/>
  <c r="K70" i="232"/>
  <c r="K46" i="232" s="1"/>
  <c r="K47" i="232"/>
  <c r="K47" i="391" s="1"/>
  <c r="D108" i="239"/>
  <c r="T20" i="242"/>
  <c r="W21" i="242"/>
  <c r="I70" i="232"/>
  <c r="L53" i="232"/>
  <c r="V9" i="243"/>
  <c r="F42" i="238"/>
  <c r="L11" i="241"/>
  <c r="L12" i="365" s="1"/>
  <c r="V7" i="242"/>
  <c r="C70" i="234"/>
  <c r="C46" i="234" s="1"/>
  <c r="L70" i="382"/>
  <c r="L63" i="378"/>
  <c r="L42" i="378"/>
  <c r="L10" i="375"/>
  <c r="Q9" i="243"/>
  <c r="L77" i="240"/>
  <c r="L78" i="364" s="1"/>
  <c r="D20" i="243"/>
  <c r="H20" i="243" s="1"/>
  <c r="L42" i="233"/>
  <c r="G70" i="234"/>
  <c r="G46" i="234" s="1"/>
  <c r="L42" i="379"/>
  <c r="L48" i="379" s="1"/>
  <c r="F108" i="239"/>
  <c r="N10" i="242"/>
  <c r="L58" i="240"/>
  <c r="I11" i="242"/>
  <c r="L11" i="242" s="1"/>
  <c r="L31" i="240"/>
  <c r="L32" i="364" s="1"/>
  <c r="I30" i="240"/>
  <c r="F70" i="236"/>
  <c r="F46" i="236" s="1"/>
  <c r="I85" i="239"/>
  <c r="K70" i="237"/>
  <c r="K46" i="237" s="1"/>
  <c r="W23" i="242"/>
  <c r="L44" i="365"/>
  <c r="L67" i="240"/>
  <c r="T24" i="242"/>
  <c r="G33" i="241"/>
  <c r="G108" i="239"/>
  <c r="D30" i="240"/>
  <c r="D10" i="242" s="1"/>
  <c r="D19" i="242" s="1"/>
  <c r="D83" i="370" l="1"/>
  <c r="H66" i="370"/>
  <c r="E58" i="375"/>
  <c r="E52" i="375" s="1"/>
  <c r="E69" i="375" s="1"/>
  <c r="H60" i="375"/>
  <c r="E9" i="243"/>
  <c r="H52" i="240"/>
  <c r="H38" i="373"/>
  <c r="H26" i="242"/>
  <c r="H63" i="368"/>
  <c r="D70" i="385"/>
  <c r="H13" i="242"/>
  <c r="H43" i="368"/>
  <c r="E43" i="364"/>
  <c r="H43" i="364" s="1"/>
  <c r="H48" i="368"/>
  <c r="E48" i="364"/>
  <c r="H52" i="368"/>
  <c r="E52" i="364"/>
  <c r="H55" i="368"/>
  <c r="E55" i="364"/>
  <c r="H55" i="364" s="1"/>
  <c r="H77" i="368"/>
  <c r="E76" i="368"/>
  <c r="E77" i="364"/>
  <c r="E76" i="364" s="1"/>
  <c r="E83" i="364" s="1"/>
  <c r="H49" i="368"/>
  <c r="E49" i="364"/>
  <c r="H49" i="364" s="1"/>
  <c r="H65" i="368"/>
  <c r="H22" i="375"/>
  <c r="H46" i="364"/>
  <c r="H62" i="368"/>
  <c r="E62" i="364"/>
  <c r="Q29" i="242"/>
  <c r="R29" i="242"/>
  <c r="S20" i="242"/>
  <c r="H42" i="379"/>
  <c r="S24" i="242"/>
  <c r="H19" i="364"/>
  <c r="E42" i="364"/>
  <c r="E32" i="365"/>
  <c r="H62" i="232"/>
  <c r="H65" i="385"/>
  <c r="E62" i="373"/>
  <c r="H62" i="373" s="1"/>
  <c r="H7" i="243"/>
  <c r="H45" i="368"/>
  <c r="E45" i="364"/>
  <c r="H45" i="364" s="1"/>
  <c r="H51" i="368"/>
  <c r="E51" i="364"/>
  <c r="H75" i="240"/>
  <c r="H25" i="369"/>
  <c r="E25" i="365"/>
  <c r="H25" i="365" s="1"/>
  <c r="H57" i="369"/>
  <c r="E53" i="368"/>
  <c r="H53" i="368" s="1"/>
  <c r="H54" i="368"/>
  <c r="H48" i="364"/>
  <c r="H23" i="368"/>
  <c r="E23" i="364"/>
  <c r="H23" i="364" s="1"/>
  <c r="H47" i="368"/>
  <c r="E47" i="364"/>
  <c r="H47" i="364" s="1"/>
  <c r="E28" i="243"/>
  <c r="H42" i="382"/>
  <c r="H42" i="385"/>
  <c r="H52" i="364"/>
  <c r="H25" i="368"/>
  <c r="H10" i="373"/>
  <c r="H28" i="373"/>
  <c r="H62" i="364"/>
  <c r="H51" i="364"/>
  <c r="D70" i="232"/>
  <c r="D46" i="232" s="1"/>
  <c r="D43" i="232" s="1"/>
  <c r="H70" i="379"/>
  <c r="H62" i="375"/>
  <c r="E30" i="369"/>
  <c r="H30" i="369" s="1"/>
  <c r="E41" i="368"/>
  <c r="H41" i="368" s="1"/>
  <c r="H47" i="386"/>
  <c r="H19" i="369"/>
  <c r="E19" i="365"/>
  <c r="H19" i="365" s="1"/>
  <c r="H82" i="240"/>
  <c r="H82" i="370"/>
  <c r="E83" i="370"/>
  <c r="H83" i="370" s="1"/>
  <c r="P83" i="370" s="1"/>
  <c r="H46" i="368"/>
  <c r="E46" i="364"/>
  <c r="H50" i="368"/>
  <c r="E50" i="364"/>
  <c r="H50" i="364" s="1"/>
  <c r="H21" i="368"/>
  <c r="E21" i="364"/>
  <c r="H21" i="364" s="1"/>
  <c r="E59" i="368"/>
  <c r="H59" i="368" s="1"/>
  <c r="H61" i="368"/>
  <c r="E61" i="364"/>
  <c r="H47" i="383"/>
  <c r="E29" i="364"/>
  <c r="H29" i="368"/>
  <c r="H56" i="368"/>
  <c r="E56" i="364"/>
  <c r="H56" i="364" s="1"/>
  <c r="H99" i="37"/>
  <c r="H53" i="378"/>
  <c r="E105" i="370"/>
  <c r="D110" i="370"/>
  <c r="H110" i="370" s="1"/>
  <c r="H112" i="370"/>
  <c r="E22" i="241"/>
  <c r="H22" i="241" s="1"/>
  <c r="E99" i="370"/>
  <c r="H99" i="370" s="1"/>
  <c r="H14" i="365"/>
  <c r="E46" i="389"/>
  <c r="H46" i="389" s="1"/>
  <c r="E69" i="374"/>
  <c r="E43" i="392"/>
  <c r="E43" i="386"/>
  <c r="E10" i="243"/>
  <c r="H10" i="243" s="1"/>
  <c r="H62" i="240"/>
  <c r="H68" i="37"/>
  <c r="G74" i="394"/>
  <c r="G72" i="394"/>
  <c r="E43" i="383"/>
  <c r="H21" i="365"/>
  <c r="E10" i="242"/>
  <c r="H10" i="242" s="1"/>
  <c r="H30" i="240"/>
  <c r="E34" i="365"/>
  <c r="H36" i="365"/>
  <c r="H17" i="369"/>
  <c r="H38" i="365"/>
  <c r="H35" i="241"/>
  <c r="H59" i="378"/>
  <c r="H44" i="368"/>
  <c r="E44" i="364"/>
  <c r="H44" i="364" s="1"/>
  <c r="E96" i="239"/>
  <c r="E93" i="370" s="1"/>
  <c r="H102" i="239"/>
  <c r="H108" i="239"/>
  <c r="H47" i="232"/>
  <c r="E47" i="391"/>
  <c r="H70" i="388"/>
  <c r="E70" i="234"/>
  <c r="H62" i="234"/>
  <c r="H70" i="232"/>
  <c r="E62" i="385"/>
  <c r="H63" i="385"/>
  <c r="E47" i="237"/>
  <c r="H62" i="237"/>
  <c r="H61" i="375"/>
  <c r="E62" i="382"/>
  <c r="H63" i="382"/>
  <c r="E46" i="233"/>
  <c r="H70" i="233"/>
  <c r="E29" i="369"/>
  <c r="E39" i="369" s="1"/>
  <c r="E62" i="378"/>
  <c r="H62" i="378" s="1"/>
  <c r="H65" i="378"/>
  <c r="H62" i="379"/>
  <c r="E46" i="236"/>
  <c r="H46" i="236" s="1"/>
  <c r="H70" i="236"/>
  <c r="E115" i="58"/>
  <c r="H115" i="58" s="1"/>
  <c r="H114" i="58"/>
  <c r="P9" i="242"/>
  <c r="S9" i="242" s="1"/>
  <c r="E15" i="365"/>
  <c r="H15" i="365" s="1"/>
  <c r="E85" i="239"/>
  <c r="H85" i="239" s="1"/>
  <c r="E7" i="242"/>
  <c r="H7" i="242" s="1"/>
  <c r="H10" i="240"/>
  <c r="E43" i="380"/>
  <c r="H46" i="380"/>
  <c r="H63" i="364"/>
  <c r="E47" i="374"/>
  <c r="H47" i="389"/>
  <c r="L76" i="364"/>
  <c r="L83" i="364" s="1"/>
  <c r="E25" i="364"/>
  <c r="H27" i="364"/>
  <c r="H20" i="364"/>
  <c r="H42" i="364"/>
  <c r="E53" i="364"/>
  <c r="H54" i="364"/>
  <c r="P29" i="242"/>
  <c r="H46" i="232"/>
  <c r="W8" i="243"/>
  <c r="W10" i="243"/>
  <c r="G29" i="242"/>
  <c r="E29" i="242"/>
  <c r="D43" i="389"/>
  <c r="D33" i="241"/>
  <c r="H33" i="241" s="1"/>
  <c r="L15" i="241"/>
  <c r="L16" i="365" s="1"/>
  <c r="O10" i="242"/>
  <c r="W10" i="242" s="1"/>
  <c r="D16" i="365"/>
  <c r="H16" i="365" s="1"/>
  <c r="D23" i="365"/>
  <c r="D17" i="365" s="1"/>
  <c r="D16" i="241"/>
  <c r="O29" i="242"/>
  <c r="D47" i="382"/>
  <c r="E29" i="241"/>
  <c r="E62" i="238"/>
  <c r="E70" i="238" s="1"/>
  <c r="C62" i="238"/>
  <c r="C29" i="241"/>
  <c r="L21" i="242"/>
  <c r="D20" i="242"/>
  <c r="D29" i="242" s="1"/>
  <c r="D19" i="243"/>
  <c r="D28" i="243" s="1"/>
  <c r="G17" i="365"/>
  <c r="G11" i="365" s="1"/>
  <c r="D87" i="370"/>
  <c r="D47" i="385"/>
  <c r="D47" i="378"/>
  <c r="D47" i="375" s="1"/>
  <c r="D127" i="372" s="1"/>
  <c r="D47" i="238"/>
  <c r="D129" i="239" s="1"/>
  <c r="D49" i="241" s="1"/>
  <c r="D47" i="388"/>
  <c r="C70" i="232"/>
  <c r="C46" i="232" s="1"/>
  <c r="H65" i="238"/>
  <c r="H62" i="238" s="1"/>
  <c r="D46" i="379"/>
  <c r="D43" i="379" s="1"/>
  <c r="D48" i="379" s="1"/>
  <c r="D70" i="237"/>
  <c r="D46" i="237" s="1"/>
  <c r="C59" i="373"/>
  <c r="W8" i="242"/>
  <c r="D46" i="391"/>
  <c r="D43" i="391" s="1"/>
  <c r="D48" i="391" s="1"/>
  <c r="D46" i="233"/>
  <c r="L46" i="233" s="1"/>
  <c r="L46" i="388" s="1"/>
  <c r="D46" i="235"/>
  <c r="L46" i="235" s="1"/>
  <c r="L46" i="382" s="1"/>
  <c r="D46" i="234"/>
  <c r="D90" i="239"/>
  <c r="D118" i="239" s="1"/>
  <c r="D46" i="386"/>
  <c r="H46" i="386" s="1"/>
  <c r="C70" i="237"/>
  <c r="C46" i="237" s="1"/>
  <c r="C46" i="378" s="1"/>
  <c r="K42" i="375"/>
  <c r="C59" i="378"/>
  <c r="C17" i="369" s="1"/>
  <c r="C11" i="369" s="1"/>
  <c r="C21" i="369"/>
  <c r="C61" i="374"/>
  <c r="I46" i="382"/>
  <c r="C50" i="364"/>
  <c r="C41" i="364" s="1"/>
  <c r="L64" i="373"/>
  <c r="E42" i="375"/>
  <c r="H42" i="375" s="1"/>
  <c r="L113" i="239"/>
  <c r="L110" i="370" s="1"/>
  <c r="L105" i="370" s="1"/>
  <c r="C47" i="232"/>
  <c r="L62" i="237"/>
  <c r="L47" i="237"/>
  <c r="L47" i="378" s="1"/>
  <c r="E70" i="237"/>
  <c r="C31" i="241"/>
  <c r="N9" i="243" s="1"/>
  <c r="J30" i="365"/>
  <c r="J29" i="365" s="1"/>
  <c r="I42" i="375"/>
  <c r="I67" i="368"/>
  <c r="I84" i="368" s="1"/>
  <c r="C76" i="364"/>
  <c r="C83" i="364" s="1"/>
  <c r="C23" i="364"/>
  <c r="K67" i="368"/>
  <c r="K84" i="368" s="1"/>
  <c r="D31" i="241"/>
  <c r="H31" i="241" s="1"/>
  <c r="C53" i="364"/>
  <c r="C36" i="365"/>
  <c r="J69" i="375"/>
  <c r="K30" i="365"/>
  <c r="K29" i="365" s="1"/>
  <c r="C70" i="236"/>
  <c r="C46" i="236" s="1"/>
  <c r="C43" i="236" s="1"/>
  <c r="C48" i="236" s="1"/>
  <c r="G69" i="375"/>
  <c r="G11" i="364"/>
  <c r="G67" i="364" s="1"/>
  <c r="G84" i="364" s="1"/>
  <c r="C110" i="370"/>
  <c r="C52" i="374"/>
  <c r="C42" i="374"/>
  <c r="C43" i="389"/>
  <c r="C48" i="389" s="1"/>
  <c r="K43" i="235"/>
  <c r="K48" i="235" s="1"/>
  <c r="C60" i="238"/>
  <c r="C20" i="241" s="1"/>
  <c r="L60" i="378"/>
  <c r="L59" i="375" s="1"/>
  <c r="L59" i="373"/>
  <c r="T9" i="243"/>
  <c r="J126" i="370"/>
  <c r="J42" i="373"/>
  <c r="K42" i="373"/>
  <c r="I42" i="373"/>
  <c r="C46" i="386"/>
  <c r="C43" i="386" s="1"/>
  <c r="C48" i="386" s="1"/>
  <c r="F42" i="375"/>
  <c r="C42" i="375"/>
  <c r="C84" i="366"/>
  <c r="F42" i="373"/>
  <c r="C53" i="233"/>
  <c r="C59" i="388"/>
  <c r="D53" i="376"/>
  <c r="H53" i="376" s="1"/>
  <c r="L53" i="237"/>
  <c r="I69" i="375"/>
  <c r="G42" i="373"/>
  <c r="E42" i="373"/>
  <c r="C69" i="375"/>
  <c r="F11" i="365"/>
  <c r="F69" i="375"/>
  <c r="F11" i="364"/>
  <c r="F67" i="364" s="1"/>
  <c r="F84" i="364" s="1"/>
  <c r="C29" i="242"/>
  <c r="L75" i="240"/>
  <c r="G30" i="365"/>
  <c r="G29" i="365" s="1"/>
  <c r="J46" i="382"/>
  <c r="J43" i="382" s="1"/>
  <c r="J48" i="382" s="1"/>
  <c r="C20" i="364"/>
  <c r="G42" i="375"/>
  <c r="D69" i="374"/>
  <c r="T9" i="242"/>
  <c r="W9" i="242" s="1"/>
  <c r="C15" i="365"/>
  <c r="L10" i="240"/>
  <c r="I41" i="364"/>
  <c r="I67" i="364" s="1"/>
  <c r="I84" i="364" s="1"/>
  <c r="F39" i="369"/>
  <c r="J42" i="375"/>
  <c r="J18" i="243"/>
  <c r="J29" i="243" s="1"/>
  <c r="L65" i="238"/>
  <c r="L69" i="374"/>
  <c r="D63" i="368"/>
  <c r="C31" i="364"/>
  <c r="C19" i="364"/>
  <c r="J39" i="369"/>
  <c r="J11" i="364"/>
  <c r="J67" i="364" s="1"/>
  <c r="J84" i="364" s="1"/>
  <c r="L84" i="368"/>
  <c r="C16" i="365"/>
  <c r="G39" i="369"/>
  <c r="F30" i="365"/>
  <c r="F29" i="365" s="1"/>
  <c r="J46" i="388"/>
  <c r="J43" i="388" s="1"/>
  <c r="J48" i="388" s="1"/>
  <c r="G67" i="368"/>
  <c r="G84" i="368" s="1"/>
  <c r="C67" i="368"/>
  <c r="C84" i="368" s="1"/>
  <c r="C64" i="366"/>
  <c r="F67" i="368"/>
  <c r="F84" i="368" s="1"/>
  <c r="C84" i="372"/>
  <c r="C31" i="365"/>
  <c r="C17" i="367"/>
  <c r="D76" i="364"/>
  <c r="H76" i="364" s="1"/>
  <c r="G69" i="374"/>
  <c r="K46" i="374"/>
  <c r="J101" i="370"/>
  <c r="J100" i="370" s="1"/>
  <c r="J93" i="370" s="1"/>
  <c r="J87" i="370" s="1"/>
  <c r="J115" i="370" s="1"/>
  <c r="J24" i="241"/>
  <c r="D43" i="380"/>
  <c r="J46" i="374"/>
  <c r="C12" i="366"/>
  <c r="D34" i="365"/>
  <c r="D53" i="364"/>
  <c r="F69" i="374"/>
  <c r="E66" i="240"/>
  <c r="C10" i="370"/>
  <c r="K66" i="240"/>
  <c r="K83" i="240" s="1"/>
  <c r="C84" i="371"/>
  <c r="K26" i="365"/>
  <c r="C13" i="365"/>
  <c r="D41" i="364"/>
  <c r="V29" i="242"/>
  <c r="G43" i="380"/>
  <c r="G48" i="380" s="1"/>
  <c r="G46" i="374"/>
  <c r="D11" i="364"/>
  <c r="J67" i="368"/>
  <c r="J84" i="368" s="1"/>
  <c r="D29" i="364"/>
  <c r="H29" i="364" s="1"/>
  <c r="E11" i="364"/>
  <c r="C26" i="366"/>
  <c r="C29" i="364"/>
  <c r="C25" i="364" s="1"/>
  <c r="J69" i="374"/>
  <c r="C57" i="365"/>
  <c r="C14" i="365"/>
  <c r="I26" i="365"/>
  <c r="K67" i="364"/>
  <c r="K84" i="364" s="1"/>
  <c r="K39" i="369"/>
  <c r="C65" i="364"/>
  <c r="K69" i="375"/>
  <c r="D47" i="374"/>
  <c r="K101" i="370"/>
  <c r="K100" i="370" s="1"/>
  <c r="K93" i="370" s="1"/>
  <c r="K87" i="370" s="1"/>
  <c r="K115" i="370" s="1"/>
  <c r="K24" i="241"/>
  <c r="K25" i="365" s="1"/>
  <c r="K33" i="241"/>
  <c r="L85" i="366"/>
  <c r="L104" i="239"/>
  <c r="L101" i="370" s="1"/>
  <c r="I101" i="370"/>
  <c r="I100" i="370" s="1"/>
  <c r="I93" i="370" s="1"/>
  <c r="I87" i="370" s="1"/>
  <c r="I115" i="370" s="1"/>
  <c r="I24" i="241"/>
  <c r="I25" i="365" s="1"/>
  <c r="F43" i="380"/>
  <c r="F48" i="380" s="1"/>
  <c r="F46" i="374"/>
  <c r="I43" i="380"/>
  <c r="I48" i="380" s="1"/>
  <c r="C24" i="365"/>
  <c r="D66" i="240"/>
  <c r="D83" i="368"/>
  <c r="C42" i="373"/>
  <c r="I39" i="369"/>
  <c r="I69" i="374"/>
  <c r="C34" i="367"/>
  <c r="C29" i="367" s="1"/>
  <c r="K69" i="374"/>
  <c r="F66" i="240"/>
  <c r="F83" i="240" s="1"/>
  <c r="G66" i="240"/>
  <c r="G83" i="240" s="1"/>
  <c r="G7" i="242"/>
  <c r="G19" i="242" s="1"/>
  <c r="D29" i="369"/>
  <c r="D42" i="373"/>
  <c r="J66" i="240"/>
  <c r="J83" i="240" s="1"/>
  <c r="C58" i="365"/>
  <c r="H58" i="365" s="1"/>
  <c r="H58" i="367"/>
  <c r="C10" i="243"/>
  <c r="C66" i="240"/>
  <c r="C83" i="240" s="1"/>
  <c r="E47" i="234"/>
  <c r="J43" i="235"/>
  <c r="J48" i="235" s="1"/>
  <c r="F126" i="370"/>
  <c r="D62" i="376"/>
  <c r="H62" i="376" s="1"/>
  <c r="F47" i="373"/>
  <c r="I33" i="241"/>
  <c r="T11" i="243" s="1"/>
  <c r="J33" i="241"/>
  <c r="U11" i="243" s="1"/>
  <c r="D52" i="375"/>
  <c r="H52" i="375" s="1"/>
  <c r="G16" i="241"/>
  <c r="G10" i="241" s="1"/>
  <c r="I21" i="365"/>
  <c r="I17" i="365" s="1"/>
  <c r="E61" i="373"/>
  <c r="E60" i="373"/>
  <c r="D52" i="373"/>
  <c r="K69" i="373"/>
  <c r="I47" i="378"/>
  <c r="I47" i="375" s="1"/>
  <c r="I127" i="372" s="1"/>
  <c r="I50" i="369" s="1"/>
  <c r="I126" i="372"/>
  <c r="I69" i="388"/>
  <c r="I68" i="373" s="1"/>
  <c r="I66" i="373" s="1"/>
  <c r="I61" i="373" s="1"/>
  <c r="I60" i="373"/>
  <c r="I58" i="373" s="1"/>
  <c r="I52" i="373" s="1"/>
  <c r="J69" i="388"/>
  <c r="J68" i="373" s="1"/>
  <c r="J66" i="373" s="1"/>
  <c r="J61" i="373" s="1"/>
  <c r="J60" i="373"/>
  <c r="J58" i="373" s="1"/>
  <c r="J52" i="373" s="1"/>
  <c r="E18" i="243"/>
  <c r="U7" i="243"/>
  <c r="K46" i="385"/>
  <c r="K43" i="385" s="1"/>
  <c r="K48" i="385" s="1"/>
  <c r="L25" i="241"/>
  <c r="L26" i="365" s="1"/>
  <c r="G46" i="379"/>
  <c r="G43" i="379" s="1"/>
  <c r="G48" i="379" s="1"/>
  <c r="C8" i="242"/>
  <c r="J43" i="233"/>
  <c r="J48" i="233" s="1"/>
  <c r="K99" i="37"/>
  <c r="I29" i="241"/>
  <c r="I30" i="365" s="1"/>
  <c r="I29" i="365" s="1"/>
  <c r="L22" i="241"/>
  <c r="L23" i="365" s="1"/>
  <c r="F70" i="391"/>
  <c r="F69" i="373" s="1"/>
  <c r="L35" i="241"/>
  <c r="L36" i="365" s="1"/>
  <c r="G43" i="235"/>
  <c r="G48" i="235" s="1"/>
  <c r="C46" i="235"/>
  <c r="C43" i="235" s="1"/>
  <c r="C48" i="235" s="1"/>
  <c r="C47" i="388"/>
  <c r="I99" i="37"/>
  <c r="K43" i="383"/>
  <c r="K48" i="383" s="1"/>
  <c r="K46" i="382"/>
  <c r="K43" i="382" s="1"/>
  <c r="K48" i="382" s="1"/>
  <c r="K43" i="234"/>
  <c r="K48" i="234" s="1"/>
  <c r="G99" i="37"/>
  <c r="C7" i="242"/>
  <c r="C19" i="242" s="1"/>
  <c r="L108" i="239"/>
  <c r="L70" i="233"/>
  <c r="L59" i="378"/>
  <c r="L58" i="375" s="1"/>
  <c r="F46" i="391"/>
  <c r="F43" i="391" s="1"/>
  <c r="F48" i="391" s="1"/>
  <c r="L53" i="238"/>
  <c r="L62" i="238"/>
  <c r="N29" i="242"/>
  <c r="G68" i="373"/>
  <c r="G66" i="373" s="1"/>
  <c r="G61" i="373" s="1"/>
  <c r="K108" i="239"/>
  <c r="L63" i="238"/>
  <c r="L99" i="37"/>
  <c r="F46" i="388"/>
  <c r="F43" i="388" s="1"/>
  <c r="F48" i="388" s="1"/>
  <c r="K46" i="379"/>
  <c r="G43" i="236"/>
  <c r="G48" i="236" s="1"/>
  <c r="C43" i="380"/>
  <c r="C48" i="380" s="1"/>
  <c r="U29" i="242"/>
  <c r="I47" i="233"/>
  <c r="I43" i="233" s="1"/>
  <c r="G70" i="382"/>
  <c r="L62" i="233"/>
  <c r="J46" i="378"/>
  <c r="L68" i="239"/>
  <c r="F118" i="239"/>
  <c r="C69" i="374"/>
  <c r="D70" i="238"/>
  <c r="G47" i="388"/>
  <c r="J99" i="37"/>
  <c r="F43" i="233"/>
  <c r="F48" i="233" s="1"/>
  <c r="Q11" i="242"/>
  <c r="Q19" i="242" s="1"/>
  <c r="D43" i="386"/>
  <c r="I103" i="239"/>
  <c r="I96" i="239" s="1"/>
  <c r="I90" i="239" s="1"/>
  <c r="G43" i="389"/>
  <c r="G48" i="389" s="1"/>
  <c r="F99" i="37"/>
  <c r="I70" i="238"/>
  <c r="J70" i="376"/>
  <c r="J69" i="373" s="1"/>
  <c r="F68" i="373"/>
  <c r="F66" i="373" s="1"/>
  <c r="F61" i="373" s="1"/>
  <c r="I70" i="376"/>
  <c r="I69" i="373" s="1"/>
  <c r="I70" i="378"/>
  <c r="L85" i="239"/>
  <c r="I43" i="235"/>
  <c r="L59" i="238"/>
  <c r="G118" i="239"/>
  <c r="L31" i="364"/>
  <c r="I43" i="237"/>
  <c r="I48" i="237" s="1"/>
  <c r="L70" i="235"/>
  <c r="K29" i="242"/>
  <c r="I47" i="382"/>
  <c r="L47" i="235"/>
  <c r="L47" i="382" s="1"/>
  <c r="F46" i="385"/>
  <c r="F43" i="385" s="1"/>
  <c r="F48" i="385" s="1"/>
  <c r="J46" i="385"/>
  <c r="P11" i="243"/>
  <c r="E47" i="235"/>
  <c r="E70" i="235"/>
  <c r="K103" i="239"/>
  <c r="K96" i="239" s="1"/>
  <c r="K90" i="239" s="1"/>
  <c r="J47" i="385"/>
  <c r="J47" i="373" s="1"/>
  <c r="C115" i="58"/>
  <c r="F43" i="234"/>
  <c r="F48" i="234" s="1"/>
  <c r="G43" i="383"/>
  <c r="G48" i="383" s="1"/>
  <c r="G46" i="382"/>
  <c r="G43" i="382" s="1"/>
  <c r="G48" i="382" s="1"/>
  <c r="I62" i="240"/>
  <c r="I66" i="240" s="1"/>
  <c r="I83" i="240" s="1"/>
  <c r="L64" i="240"/>
  <c r="L65" i="364" s="1"/>
  <c r="L63" i="364" s="1"/>
  <c r="G47" i="237"/>
  <c r="G70" i="237"/>
  <c r="G46" i="237" s="1"/>
  <c r="G46" i="238" s="1"/>
  <c r="L11" i="369"/>
  <c r="J46" i="391"/>
  <c r="J43" i="391" s="1"/>
  <c r="J48" i="391" s="1"/>
  <c r="L26" i="242"/>
  <c r="J29" i="242"/>
  <c r="J43" i="386"/>
  <c r="J48" i="386" s="1"/>
  <c r="F43" i="383"/>
  <c r="F48" i="383" s="1"/>
  <c r="F46" i="382"/>
  <c r="F43" i="382" s="1"/>
  <c r="F48" i="382" s="1"/>
  <c r="D46" i="383"/>
  <c r="H46" i="383" s="1"/>
  <c r="K69" i="388"/>
  <c r="K68" i="373" s="1"/>
  <c r="K66" i="373" s="1"/>
  <c r="K61" i="373" s="1"/>
  <c r="J70" i="378"/>
  <c r="N11" i="243"/>
  <c r="G46" i="388"/>
  <c r="G43" i="233"/>
  <c r="G48" i="233" s="1"/>
  <c r="F70" i="378"/>
  <c r="I47" i="379"/>
  <c r="L47" i="236"/>
  <c r="L47" i="379" s="1"/>
  <c r="G48" i="386"/>
  <c r="I29" i="242"/>
  <c r="I46" i="234"/>
  <c r="L70" i="234"/>
  <c r="G70" i="378"/>
  <c r="L40" i="240"/>
  <c r="L42" i="375"/>
  <c r="L62" i="376"/>
  <c r="L61" i="373" s="1"/>
  <c r="L62" i="373"/>
  <c r="C43" i="234"/>
  <c r="C48" i="234" s="1"/>
  <c r="L42" i="238"/>
  <c r="K46" i="391"/>
  <c r="K43" i="391" s="1"/>
  <c r="K48" i="391" s="1"/>
  <c r="K43" i="232"/>
  <c r="K48" i="232" s="1"/>
  <c r="I46" i="389"/>
  <c r="I46" i="388" s="1"/>
  <c r="J48" i="380"/>
  <c r="J49" i="241"/>
  <c r="J50" i="365" s="1"/>
  <c r="E47" i="379"/>
  <c r="H47" i="379" s="1"/>
  <c r="D70" i="378"/>
  <c r="E47" i="388"/>
  <c r="H47" i="388" s="1"/>
  <c r="F46" i="378"/>
  <c r="F46" i="375" s="1"/>
  <c r="F46" i="238"/>
  <c r="F43" i="237"/>
  <c r="D9" i="243"/>
  <c r="D18" i="243" s="1"/>
  <c r="L52" i="240"/>
  <c r="K70" i="378"/>
  <c r="L82" i="240"/>
  <c r="J46" i="379"/>
  <c r="J43" i="236"/>
  <c r="J48" i="236" s="1"/>
  <c r="J46" i="238"/>
  <c r="K46" i="378"/>
  <c r="K46" i="375" s="1"/>
  <c r="K43" i="237"/>
  <c r="K48" i="237" s="1"/>
  <c r="G46" i="385"/>
  <c r="G43" i="385" s="1"/>
  <c r="G48" i="385" s="1"/>
  <c r="G43" i="234"/>
  <c r="G48" i="234" s="1"/>
  <c r="L70" i="232"/>
  <c r="I46" i="232"/>
  <c r="R7" i="243"/>
  <c r="G28" i="241"/>
  <c r="Q11" i="243"/>
  <c r="Q18" i="243" s="1"/>
  <c r="L43" i="383"/>
  <c r="L46" i="374"/>
  <c r="L126" i="371" s="1"/>
  <c r="K29" i="243"/>
  <c r="L70" i="236"/>
  <c r="I46" i="236"/>
  <c r="F49" i="241"/>
  <c r="F50" i="365" s="1"/>
  <c r="R11" i="243"/>
  <c r="L62" i="375"/>
  <c r="L30" i="369" s="1"/>
  <c r="L29" i="369" s="1"/>
  <c r="L62" i="378"/>
  <c r="L61" i="375" s="1"/>
  <c r="W20" i="242"/>
  <c r="T29" i="242"/>
  <c r="F46" i="379"/>
  <c r="F43" i="379" s="1"/>
  <c r="F48" i="379" s="1"/>
  <c r="F43" i="236"/>
  <c r="F48" i="236" s="1"/>
  <c r="L30" i="240"/>
  <c r="I10" i="242"/>
  <c r="L10" i="242" s="1"/>
  <c r="K47" i="233"/>
  <c r="K70" i="233"/>
  <c r="K46" i="233" s="1"/>
  <c r="K46" i="238" s="1"/>
  <c r="K43" i="380"/>
  <c r="I48" i="383"/>
  <c r="L7" i="242"/>
  <c r="F28" i="241"/>
  <c r="F38" i="241" s="1"/>
  <c r="G46" i="391"/>
  <c r="G43" i="391" s="1"/>
  <c r="G48" i="391" s="1"/>
  <c r="G43" i="232"/>
  <c r="G48" i="232" s="1"/>
  <c r="G70" i="376"/>
  <c r="L52" i="373"/>
  <c r="I47" i="391"/>
  <c r="L47" i="232"/>
  <c r="L47" i="391" s="1"/>
  <c r="E70" i="376"/>
  <c r="I47" i="385"/>
  <c r="L47" i="234"/>
  <c r="L47" i="385" s="1"/>
  <c r="L52" i="375"/>
  <c r="L29" i="241"/>
  <c r="L30" i="365" s="1"/>
  <c r="V7" i="243"/>
  <c r="G30" i="242" l="1"/>
  <c r="S29" i="242"/>
  <c r="H69" i="374"/>
  <c r="H20" i="242"/>
  <c r="H29" i="242"/>
  <c r="H61" i="364"/>
  <c r="E59" i="364"/>
  <c r="H59" i="364" s="1"/>
  <c r="H42" i="373"/>
  <c r="H43" i="380"/>
  <c r="I19" i="242"/>
  <c r="H19" i="243"/>
  <c r="S10" i="242"/>
  <c r="H77" i="364"/>
  <c r="H9" i="243"/>
  <c r="E58" i="373"/>
  <c r="E52" i="373" s="1"/>
  <c r="H60" i="373"/>
  <c r="H11" i="364"/>
  <c r="E67" i="368"/>
  <c r="E84" i="368" s="1"/>
  <c r="H84" i="368" s="1"/>
  <c r="P43" i="369" s="1"/>
  <c r="H28" i="243"/>
  <c r="E83" i="368"/>
  <c r="H83" i="368" s="1"/>
  <c r="H76" i="368"/>
  <c r="H58" i="375"/>
  <c r="D105" i="370"/>
  <c r="E43" i="389"/>
  <c r="E48" i="389" s="1"/>
  <c r="E46" i="388"/>
  <c r="E43" i="388" s="1"/>
  <c r="E46" i="374"/>
  <c r="H46" i="374" s="1"/>
  <c r="L33" i="241"/>
  <c r="L34" i="365" s="1"/>
  <c r="E16" i="241"/>
  <c r="E23" i="365"/>
  <c r="H23" i="365" s="1"/>
  <c r="H105" i="370"/>
  <c r="E87" i="370"/>
  <c r="H93" i="370"/>
  <c r="E127" i="371"/>
  <c r="H47" i="374"/>
  <c r="H43" i="392"/>
  <c r="E48" i="392"/>
  <c r="H48" i="392" s="1"/>
  <c r="E48" i="386"/>
  <c r="H43" i="386"/>
  <c r="E48" i="380"/>
  <c r="E29" i="243"/>
  <c r="H18" i="243"/>
  <c r="E70" i="378"/>
  <c r="H70" i="378" s="1"/>
  <c r="E43" i="233"/>
  <c r="E48" i="233" s="1"/>
  <c r="H58" i="373"/>
  <c r="E48" i="383"/>
  <c r="H43" i="383"/>
  <c r="H52" i="373"/>
  <c r="H34" i="365"/>
  <c r="H67" i="368"/>
  <c r="E41" i="364"/>
  <c r="H41" i="364" s="1"/>
  <c r="E46" i="379"/>
  <c r="H46" i="379" s="1"/>
  <c r="H96" i="239"/>
  <c r="E90" i="239"/>
  <c r="E47" i="382"/>
  <c r="H47" i="382" s="1"/>
  <c r="H47" i="235"/>
  <c r="H29" i="369"/>
  <c r="E70" i="382"/>
  <c r="H70" i="382" s="1"/>
  <c r="H62" i="382"/>
  <c r="E46" i="237"/>
  <c r="H46" i="237" s="1"/>
  <c r="H70" i="237"/>
  <c r="E70" i="385"/>
  <c r="H70" i="385" s="1"/>
  <c r="H62" i="385"/>
  <c r="E46" i="234"/>
  <c r="E43" i="234" s="1"/>
  <c r="H70" i="234"/>
  <c r="H46" i="233"/>
  <c r="E46" i="235"/>
  <c r="H46" i="235" s="1"/>
  <c r="H70" i="235"/>
  <c r="E47" i="385"/>
  <c r="H47" i="385" s="1"/>
  <c r="H47" i="234"/>
  <c r="E47" i="378"/>
  <c r="H47" i="237"/>
  <c r="E19" i="242"/>
  <c r="H19" i="242" s="1"/>
  <c r="E43" i="236"/>
  <c r="P7" i="243"/>
  <c r="S7" i="243" s="1"/>
  <c r="H29" i="241"/>
  <c r="E10" i="241"/>
  <c r="H16" i="241"/>
  <c r="E83" i="240"/>
  <c r="H66" i="240"/>
  <c r="L67" i="364"/>
  <c r="L84" i="364" s="1"/>
  <c r="H43" i="389"/>
  <c r="H53" i="364"/>
  <c r="E46" i="391"/>
  <c r="E43" i="391" s="1"/>
  <c r="E48" i="391" s="1"/>
  <c r="E43" i="232"/>
  <c r="E30" i="365"/>
  <c r="E28" i="241"/>
  <c r="D11" i="365"/>
  <c r="D48" i="380"/>
  <c r="D48" i="389"/>
  <c r="D46" i="374"/>
  <c r="D43" i="374" s="1"/>
  <c r="L13" i="242"/>
  <c r="Q31" i="242"/>
  <c r="F31" i="242"/>
  <c r="Q30" i="242"/>
  <c r="C21" i="365"/>
  <c r="O11" i="243"/>
  <c r="S11" i="243" s="1"/>
  <c r="D10" i="241"/>
  <c r="Q30" i="243"/>
  <c r="F30" i="243"/>
  <c r="Q29" i="243"/>
  <c r="O9" i="243"/>
  <c r="S9" i="243" s="1"/>
  <c r="D28" i="241"/>
  <c r="C28" i="241"/>
  <c r="D83" i="240"/>
  <c r="D29" i="243"/>
  <c r="L20" i="242"/>
  <c r="C46" i="379"/>
  <c r="C43" i="379" s="1"/>
  <c r="C48" i="379" s="1"/>
  <c r="D47" i="373"/>
  <c r="D48" i="232"/>
  <c r="D115" i="370"/>
  <c r="D43" i="236"/>
  <c r="D48" i="236" s="1"/>
  <c r="C43" i="237"/>
  <c r="C48" i="237" s="1"/>
  <c r="L48" i="237" s="1"/>
  <c r="H70" i="238"/>
  <c r="I43" i="382"/>
  <c r="I48" i="382" s="1"/>
  <c r="L70" i="237"/>
  <c r="D43" i="234"/>
  <c r="D48" i="234" s="1"/>
  <c r="D46" i="385"/>
  <c r="D43" i="385" s="1"/>
  <c r="D48" i="385" s="1"/>
  <c r="C46" i="391"/>
  <c r="C43" i="232"/>
  <c r="C48" i="232" s="1"/>
  <c r="C47" i="391"/>
  <c r="C47" i="373" s="1"/>
  <c r="H46" i="391"/>
  <c r="D46" i="238"/>
  <c r="D43" i="238" s="1"/>
  <c r="D48" i="238" s="1"/>
  <c r="D43" i="237"/>
  <c r="D46" i="378"/>
  <c r="D46" i="375" s="1"/>
  <c r="D43" i="375" s="1"/>
  <c r="D43" i="233"/>
  <c r="L43" i="233" s="1"/>
  <c r="C58" i="373"/>
  <c r="C52" i="373" s="1"/>
  <c r="D46" i="388"/>
  <c r="D43" i="388" s="1"/>
  <c r="C53" i="388"/>
  <c r="C70" i="233"/>
  <c r="D43" i="235"/>
  <c r="L43" i="235" s="1"/>
  <c r="O11" i="242"/>
  <c r="D48" i="386"/>
  <c r="C47" i="238"/>
  <c r="C129" i="239" s="1"/>
  <c r="C126" i="370" s="1"/>
  <c r="C53" i="378"/>
  <c r="C70" i="378" s="1"/>
  <c r="C68" i="366"/>
  <c r="C85" i="366" s="1"/>
  <c r="C18" i="243"/>
  <c r="C29" i="243" s="1"/>
  <c r="C32" i="365"/>
  <c r="L31" i="241"/>
  <c r="L32" i="365" s="1"/>
  <c r="C105" i="370"/>
  <c r="D32" i="365"/>
  <c r="L47" i="375"/>
  <c r="L127" i="372" s="1"/>
  <c r="L50" i="369" s="1"/>
  <c r="L43" i="378"/>
  <c r="C46" i="374"/>
  <c r="C46" i="385"/>
  <c r="C43" i="385" s="1"/>
  <c r="C11" i="364"/>
  <c r="C34" i="365"/>
  <c r="I43" i="378"/>
  <c r="I48" i="378" s="1"/>
  <c r="C59" i="238"/>
  <c r="D67" i="368"/>
  <c r="D84" i="368" s="1"/>
  <c r="L46" i="237"/>
  <c r="L46" i="378" s="1"/>
  <c r="L46" i="375" s="1"/>
  <c r="L126" i="372" s="1"/>
  <c r="C63" i="364"/>
  <c r="F39" i="365"/>
  <c r="G39" i="365"/>
  <c r="D70" i="376"/>
  <c r="D69" i="373" s="1"/>
  <c r="C43" i="378"/>
  <c r="C48" i="378" s="1"/>
  <c r="C46" i="375"/>
  <c r="C126" i="372" s="1"/>
  <c r="C125" i="372" s="1"/>
  <c r="C131" i="372" s="1"/>
  <c r="C132" i="372" s="1"/>
  <c r="C136" i="372" s="1"/>
  <c r="K28" i="241"/>
  <c r="V11" i="243"/>
  <c r="V18" i="243" s="1"/>
  <c r="V29" i="243" s="1"/>
  <c r="V31" i="243" s="1"/>
  <c r="J28" i="241"/>
  <c r="I46" i="374"/>
  <c r="D127" i="371"/>
  <c r="D126" i="370" s="1"/>
  <c r="C66" i="370"/>
  <c r="J25" i="365"/>
  <c r="J23" i="241"/>
  <c r="C11" i="367"/>
  <c r="I23" i="241"/>
  <c r="D39" i="369"/>
  <c r="H39" i="369" s="1"/>
  <c r="J126" i="371"/>
  <c r="J43" i="374"/>
  <c r="J48" i="374" s="1"/>
  <c r="D83" i="364"/>
  <c r="H83" i="364" s="1"/>
  <c r="F126" i="371"/>
  <c r="F43" i="374"/>
  <c r="F48" i="374" s="1"/>
  <c r="K23" i="241"/>
  <c r="K126" i="371"/>
  <c r="K43" i="374"/>
  <c r="K48" i="374" s="1"/>
  <c r="L29" i="242"/>
  <c r="G43" i="374"/>
  <c r="G48" i="374" s="1"/>
  <c r="G126" i="371"/>
  <c r="D25" i="364"/>
  <c r="H25" i="364" s="1"/>
  <c r="E47" i="373"/>
  <c r="I28" i="241"/>
  <c r="G69" i="373"/>
  <c r="D69" i="375"/>
  <c r="H69" i="375" s="1"/>
  <c r="I49" i="369"/>
  <c r="I48" i="369" s="1"/>
  <c r="I54" i="369" s="1"/>
  <c r="I55" i="369" s="1"/>
  <c r="I125" i="372"/>
  <c r="I131" i="372" s="1"/>
  <c r="I132" i="372" s="1"/>
  <c r="F46" i="373"/>
  <c r="D61" i="373"/>
  <c r="H61" i="373" s="1"/>
  <c r="K126" i="372"/>
  <c r="K43" i="375"/>
  <c r="K48" i="375" s="1"/>
  <c r="F126" i="372"/>
  <c r="F43" i="375"/>
  <c r="F48" i="375" s="1"/>
  <c r="D50" i="369"/>
  <c r="J46" i="373"/>
  <c r="J43" i="378"/>
  <c r="J48" i="378" s="1"/>
  <c r="J46" i="375"/>
  <c r="K43" i="379"/>
  <c r="K48" i="379" s="1"/>
  <c r="I43" i="375"/>
  <c r="I48" i="375" s="1"/>
  <c r="W29" i="242"/>
  <c r="T7" i="243"/>
  <c r="W7" i="243" s="1"/>
  <c r="U18" i="243"/>
  <c r="U29" i="243" s="1"/>
  <c r="U31" i="243" s="1"/>
  <c r="C30" i="365"/>
  <c r="C46" i="382"/>
  <c r="C43" i="382" s="1"/>
  <c r="C48" i="382" s="1"/>
  <c r="I47" i="238"/>
  <c r="I129" i="239" s="1"/>
  <c r="I126" i="370" s="1"/>
  <c r="C30" i="242"/>
  <c r="L70" i="238"/>
  <c r="L47" i="233"/>
  <c r="L47" i="388" s="1"/>
  <c r="L47" i="373" s="1"/>
  <c r="P11" i="242"/>
  <c r="I47" i="388"/>
  <c r="I47" i="373" s="1"/>
  <c r="I48" i="235"/>
  <c r="L103" i="239"/>
  <c r="L100" i="370" s="1"/>
  <c r="G43" i="388"/>
  <c r="G48" i="388" s="1"/>
  <c r="J30" i="242"/>
  <c r="E47" i="238"/>
  <c r="E129" i="239" s="1"/>
  <c r="H129" i="239" s="1"/>
  <c r="R11" i="242"/>
  <c r="R19" i="242" s="1"/>
  <c r="G38" i="241"/>
  <c r="G43" i="237"/>
  <c r="L39" i="369"/>
  <c r="I10" i="243"/>
  <c r="I18" i="243" s="1"/>
  <c r="L62" i="240"/>
  <c r="L70" i="378"/>
  <c r="L69" i="375" s="1"/>
  <c r="G47" i="373"/>
  <c r="G47" i="378"/>
  <c r="G47" i="375" s="1"/>
  <c r="G127" i="372" s="1"/>
  <c r="G50" i="369" s="1"/>
  <c r="G47" i="238"/>
  <c r="G129" i="239" s="1"/>
  <c r="N7" i="243"/>
  <c r="G46" i="378"/>
  <c r="G46" i="375" s="1"/>
  <c r="G46" i="373"/>
  <c r="J118" i="239"/>
  <c r="L24" i="241"/>
  <c r="L25" i="365" s="1"/>
  <c r="L70" i="376"/>
  <c r="L69" i="373" s="1"/>
  <c r="J43" i="385"/>
  <c r="J48" i="385" s="1"/>
  <c r="K128" i="239"/>
  <c r="L125" i="371"/>
  <c r="L131" i="371" s="1"/>
  <c r="L132" i="371" s="1"/>
  <c r="L49" i="367"/>
  <c r="L48" i="367" s="1"/>
  <c r="L54" i="367" s="1"/>
  <c r="L55" i="367" s="1"/>
  <c r="I46" i="391"/>
  <c r="I43" i="391" s="1"/>
  <c r="I48" i="391" s="1"/>
  <c r="L46" i="232"/>
  <c r="L46" i="391" s="1"/>
  <c r="L43" i="391" s="1"/>
  <c r="L48" i="391" s="1"/>
  <c r="I43" i="232"/>
  <c r="J128" i="239"/>
  <c r="J43" i="238"/>
  <c r="J48" i="238" s="1"/>
  <c r="L43" i="374"/>
  <c r="L48" i="383"/>
  <c r="L48" i="374" s="1"/>
  <c r="F43" i="378"/>
  <c r="I46" i="385"/>
  <c r="I43" i="385" s="1"/>
  <c r="I48" i="385" s="1"/>
  <c r="I43" i="234"/>
  <c r="L46" i="234"/>
  <c r="L46" i="385" s="1"/>
  <c r="L43" i="385" s="1"/>
  <c r="D43" i="383"/>
  <c r="D46" i="382"/>
  <c r="D43" i="382" s="1"/>
  <c r="D48" i="382" s="1"/>
  <c r="K48" i="380"/>
  <c r="K46" i="388"/>
  <c r="K46" i="373" s="1"/>
  <c r="K43" i="233"/>
  <c r="K48" i="233" s="1"/>
  <c r="I46" i="379"/>
  <c r="L46" i="236"/>
  <c r="L46" i="379" s="1"/>
  <c r="I43" i="236"/>
  <c r="I46" i="238"/>
  <c r="K47" i="388"/>
  <c r="K47" i="373" s="1"/>
  <c r="K47" i="238"/>
  <c r="K129" i="239" s="1"/>
  <c r="K126" i="370" s="1"/>
  <c r="K30" i="242"/>
  <c r="F61" i="241"/>
  <c r="K43" i="378"/>
  <c r="J43" i="379"/>
  <c r="F43" i="373"/>
  <c r="F48" i="373" s="1"/>
  <c r="F48" i="237"/>
  <c r="I43" i="389"/>
  <c r="R18" i="243"/>
  <c r="F128" i="239"/>
  <c r="F43" i="238"/>
  <c r="F48" i="238" s="1"/>
  <c r="I48" i="233"/>
  <c r="G128" i="239"/>
  <c r="H48" i="386" l="1"/>
  <c r="H29" i="243"/>
  <c r="H70" i="376"/>
  <c r="H83" i="240"/>
  <c r="Q44" i="369" s="1"/>
  <c r="H48" i="380"/>
  <c r="E69" i="373"/>
  <c r="H69" i="373" s="1"/>
  <c r="L29" i="365"/>
  <c r="E126" i="371"/>
  <c r="E43" i="374"/>
  <c r="E48" i="374" s="1"/>
  <c r="H48" i="374" s="1"/>
  <c r="P49" i="374" s="1"/>
  <c r="E17" i="365"/>
  <c r="H17" i="365" s="1"/>
  <c r="E115" i="370"/>
  <c r="H115" i="370" s="1"/>
  <c r="H87" i="370"/>
  <c r="E50" i="367"/>
  <c r="H50" i="367" s="1"/>
  <c r="H127" i="371"/>
  <c r="H47" i="373"/>
  <c r="E46" i="382"/>
  <c r="E43" i="382" s="1"/>
  <c r="E43" i="235"/>
  <c r="E48" i="235" s="1"/>
  <c r="E43" i="379"/>
  <c r="E48" i="379" s="1"/>
  <c r="H48" i="379" s="1"/>
  <c r="H43" i="374"/>
  <c r="H10" i="241"/>
  <c r="E30" i="242"/>
  <c r="E67" i="364"/>
  <c r="E84" i="364" s="1"/>
  <c r="E46" i="378"/>
  <c r="E46" i="375" s="1"/>
  <c r="E46" i="238"/>
  <c r="E128" i="239" s="1"/>
  <c r="E127" i="239" s="1"/>
  <c r="E43" i="237"/>
  <c r="H43" i="237" s="1"/>
  <c r="H90" i="239"/>
  <c r="E118" i="239"/>
  <c r="H118" i="239" s="1"/>
  <c r="E48" i="388"/>
  <c r="H43" i="388"/>
  <c r="H43" i="233"/>
  <c r="D29" i="365"/>
  <c r="D39" i="365" s="1"/>
  <c r="H32" i="365"/>
  <c r="E47" i="375"/>
  <c r="H47" i="378"/>
  <c r="E48" i="234"/>
  <c r="H48" i="234" s="1"/>
  <c r="H43" i="234"/>
  <c r="H46" i="234"/>
  <c r="E46" i="385"/>
  <c r="H46" i="388"/>
  <c r="P18" i="243"/>
  <c r="E48" i="236"/>
  <c r="H48" i="236" s="1"/>
  <c r="H43" i="236"/>
  <c r="E29" i="365"/>
  <c r="H30" i="365"/>
  <c r="E38" i="241"/>
  <c r="H28" i="241"/>
  <c r="P19" i="242"/>
  <c r="S11" i="242"/>
  <c r="H48" i="389"/>
  <c r="E48" i="232"/>
  <c r="H48" i="232" s="1"/>
  <c r="H43" i="232"/>
  <c r="D126" i="371"/>
  <c r="D125" i="371" s="1"/>
  <c r="R30" i="242"/>
  <c r="G31" i="242"/>
  <c r="R31" i="242"/>
  <c r="W11" i="243"/>
  <c r="Q32" i="242"/>
  <c r="F32" i="242"/>
  <c r="O18" i="243"/>
  <c r="O29" i="243" s="1"/>
  <c r="D31" i="243" s="1"/>
  <c r="G30" i="243"/>
  <c r="R29" i="243"/>
  <c r="R30" i="243"/>
  <c r="F31" i="243"/>
  <c r="Q31" i="243"/>
  <c r="W9" i="243"/>
  <c r="D30" i="242"/>
  <c r="L43" i="373"/>
  <c r="L48" i="373" s="1"/>
  <c r="L48" i="385"/>
  <c r="L43" i="237"/>
  <c r="D126" i="372"/>
  <c r="D48" i="233"/>
  <c r="H48" i="233" s="1"/>
  <c r="D48" i="237"/>
  <c r="C43" i="391"/>
  <c r="C48" i="391" s="1"/>
  <c r="N18" i="243"/>
  <c r="H47" i="391"/>
  <c r="H43" i="391" s="1"/>
  <c r="H48" i="391" s="1"/>
  <c r="H47" i="238"/>
  <c r="D128" i="239"/>
  <c r="D43" i="378"/>
  <c r="D48" i="378" s="1"/>
  <c r="N51" i="378" s="1"/>
  <c r="C46" i="233"/>
  <c r="C70" i="388"/>
  <c r="D48" i="388"/>
  <c r="D48" i="235"/>
  <c r="O19" i="242"/>
  <c r="O30" i="242" s="1"/>
  <c r="D32" i="242" s="1"/>
  <c r="D38" i="241"/>
  <c r="L28" i="241"/>
  <c r="C53" i="238"/>
  <c r="C70" i="238" s="1"/>
  <c r="L125" i="372"/>
  <c r="L131" i="372" s="1"/>
  <c r="L132" i="372" s="1"/>
  <c r="L43" i="375"/>
  <c r="L48" i="378"/>
  <c r="L48" i="375" s="1"/>
  <c r="C43" i="374"/>
  <c r="C48" i="374" s="1"/>
  <c r="C126" i="371"/>
  <c r="C125" i="371" s="1"/>
  <c r="C131" i="371" s="1"/>
  <c r="C132" i="371" s="1"/>
  <c r="C49" i="241"/>
  <c r="L49" i="369"/>
  <c r="L48" i="369" s="1"/>
  <c r="L54" i="369" s="1"/>
  <c r="L55" i="369" s="1"/>
  <c r="C67" i="364"/>
  <c r="C43" i="375"/>
  <c r="C48" i="375" s="1"/>
  <c r="D67" i="364"/>
  <c r="D84" i="364" s="1"/>
  <c r="F125" i="370"/>
  <c r="F124" i="370" s="1"/>
  <c r="F130" i="370" s="1"/>
  <c r="F131" i="370" s="1"/>
  <c r="K125" i="371"/>
  <c r="K131" i="371" s="1"/>
  <c r="K132" i="371" s="1"/>
  <c r="K49" i="367"/>
  <c r="K48" i="367" s="1"/>
  <c r="K54" i="367" s="1"/>
  <c r="K55" i="367" s="1"/>
  <c r="J24" i="365"/>
  <c r="J11" i="365" s="1"/>
  <c r="J39" i="365" s="1"/>
  <c r="J16" i="241"/>
  <c r="J10" i="241" s="1"/>
  <c r="C83" i="370"/>
  <c r="I43" i="374"/>
  <c r="I48" i="374" s="1"/>
  <c r="I126" i="371"/>
  <c r="E125" i="371"/>
  <c r="E49" i="367"/>
  <c r="D48" i="374"/>
  <c r="N68" i="374" s="1"/>
  <c r="F125" i="371"/>
  <c r="F131" i="371" s="1"/>
  <c r="F132" i="371" s="1"/>
  <c r="F49" i="367"/>
  <c r="F48" i="367" s="1"/>
  <c r="F54" i="367" s="1"/>
  <c r="F55" i="367" s="1"/>
  <c r="C39" i="367"/>
  <c r="D50" i="367"/>
  <c r="D49" i="367"/>
  <c r="G125" i="371"/>
  <c r="G131" i="371" s="1"/>
  <c r="G132" i="371" s="1"/>
  <c r="G49" i="367"/>
  <c r="G48" i="367" s="1"/>
  <c r="G54" i="367" s="1"/>
  <c r="G55" i="367" s="1"/>
  <c r="K24" i="365"/>
  <c r="K11" i="365" s="1"/>
  <c r="K39" i="365" s="1"/>
  <c r="K16" i="241"/>
  <c r="K10" i="241" s="1"/>
  <c r="C39" i="369"/>
  <c r="J125" i="371"/>
  <c r="J131" i="371" s="1"/>
  <c r="J132" i="371" s="1"/>
  <c r="J49" i="367"/>
  <c r="J48" i="367" s="1"/>
  <c r="J54" i="367" s="1"/>
  <c r="J55" i="367" s="1"/>
  <c r="I24" i="365"/>
  <c r="I11" i="365" s="1"/>
  <c r="I39" i="365" s="1"/>
  <c r="I16" i="241"/>
  <c r="I10" i="241" s="1"/>
  <c r="G43" i="373"/>
  <c r="G48" i="373" s="1"/>
  <c r="L47" i="238"/>
  <c r="T18" i="243"/>
  <c r="J43" i="373"/>
  <c r="J48" i="373" s="1"/>
  <c r="C49" i="369"/>
  <c r="C48" i="369" s="1"/>
  <c r="C54" i="369" s="1"/>
  <c r="U30" i="243"/>
  <c r="I30" i="243"/>
  <c r="J126" i="372"/>
  <c r="J125" i="370" s="1"/>
  <c r="J124" i="370" s="1"/>
  <c r="J130" i="370" s="1"/>
  <c r="J131" i="370" s="1"/>
  <c r="J43" i="375"/>
  <c r="J48" i="375" s="1"/>
  <c r="K125" i="372"/>
  <c r="K131" i="372" s="1"/>
  <c r="K132" i="372" s="1"/>
  <c r="K49" i="369"/>
  <c r="K48" i="369" s="1"/>
  <c r="K54" i="369" s="1"/>
  <c r="K55" i="369" s="1"/>
  <c r="I46" i="373"/>
  <c r="K125" i="370"/>
  <c r="K124" i="370" s="1"/>
  <c r="K130" i="370" s="1"/>
  <c r="K131" i="370" s="1"/>
  <c r="G126" i="370"/>
  <c r="E49" i="241"/>
  <c r="F125" i="372"/>
  <c r="F131" i="372" s="1"/>
  <c r="F132" i="372" s="1"/>
  <c r="F49" i="369"/>
  <c r="F48" i="369" s="1"/>
  <c r="F54" i="369" s="1"/>
  <c r="F55" i="369" s="1"/>
  <c r="G126" i="372"/>
  <c r="G43" i="375"/>
  <c r="G48" i="375" s="1"/>
  <c r="D43" i="373"/>
  <c r="D48" i="373" s="1"/>
  <c r="D48" i="375"/>
  <c r="D46" i="373"/>
  <c r="C29" i="365"/>
  <c r="G61" i="241"/>
  <c r="L19" i="242"/>
  <c r="I30" i="242"/>
  <c r="J30" i="243"/>
  <c r="G43" i="238"/>
  <c r="G48" i="238" s="1"/>
  <c r="I29" i="243"/>
  <c r="J31" i="243"/>
  <c r="L96" i="239"/>
  <c r="L93" i="370" s="1"/>
  <c r="L87" i="370" s="1"/>
  <c r="L115" i="370" s="1"/>
  <c r="I43" i="388"/>
  <c r="I48" i="388" s="1"/>
  <c r="G48" i="237"/>
  <c r="V30" i="243"/>
  <c r="I118" i="239"/>
  <c r="G43" i="378"/>
  <c r="G48" i="378" s="1"/>
  <c r="K43" i="238"/>
  <c r="K48" i="238" s="1"/>
  <c r="L46" i="373"/>
  <c r="L66" i="240"/>
  <c r="I31" i="243"/>
  <c r="K118" i="239"/>
  <c r="L23" i="241"/>
  <c r="L24" i="365" s="1"/>
  <c r="G49" i="241"/>
  <c r="G50" i="365" s="1"/>
  <c r="F48" i="378"/>
  <c r="F127" i="239"/>
  <c r="F48" i="241"/>
  <c r="K48" i="378"/>
  <c r="L43" i="236"/>
  <c r="I48" i="236"/>
  <c r="L48" i="236" s="1"/>
  <c r="D48" i="383"/>
  <c r="H48" i="383" s="1"/>
  <c r="L43" i="234"/>
  <c r="I48" i="234"/>
  <c r="L48" i="234" s="1"/>
  <c r="I48" i="232"/>
  <c r="L48" i="232" s="1"/>
  <c r="L43" i="232"/>
  <c r="K49" i="241"/>
  <c r="K50" i="365" s="1"/>
  <c r="C48" i="385"/>
  <c r="L129" i="239"/>
  <c r="L126" i="370" s="1"/>
  <c r="I49" i="241"/>
  <c r="I50" i="365" s="1"/>
  <c r="G127" i="239"/>
  <c r="G48" i="241"/>
  <c r="J48" i="379"/>
  <c r="I43" i="379"/>
  <c r="K43" i="388"/>
  <c r="K43" i="373" s="1"/>
  <c r="K48" i="373" s="1"/>
  <c r="I48" i="389"/>
  <c r="I128" i="239"/>
  <c r="L46" i="238"/>
  <c r="I43" i="238"/>
  <c r="L83" i="240"/>
  <c r="J127" i="239"/>
  <c r="J48" i="241"/>
  <c r="K127" i="239"/>
  <c r="K48" i="241"/>
  <c r="H126" i="371" l="1"/>
  <c r="H84" i="364"/>
  <c r="P42" i="369" s="1"/>
  <c r="P44" i="369" s="1"/>
  <c r="R44" i="369" s="1"/>
  <c r="H30" i="242"/>
  <c r="E11" i="365"/>
  <c r="H11" i="365" s="1"/>
  <c r="H43" i="235"/>
  <c r="H43" i="379"/>
  <c r="E48" i="237"/>
  <c r="H48" i="237" s="1"/>
  <c r="H46" i="382"/>
  <c r="E46" i="373"/>
  <c r="H46" i="373" s="1"/>
  <c r="E43" i="375"/>
  <c r="E48" i="375" s="1"/>
  <c r="H48" i="375" s="1"/>
  <c r="E131" i="371"/>
  <c r="H125" i="371"/>
  <c r="E48" i="367"/>
  <c r="H49" i="367"/>
  <c r="E43" i="378"/>
  <c r="H43" i="378" s="1"/>
  <c r="H46" i="378"/>
  <c r="H29" i="365"/>
  <c r="E48" i="241"/>
  <c r="E47" i="241" s="1"/>
  <c r="E43" i="238"/>
  <c r="E48" i="238" s="1"/>
  <c r="S19" i="242"/>
  <c r="H128" i="239"/>
  <c r="P31" i="242"/>
  <c r="S18" i="243"/>
  <c r="H46" i="385"/>
  <c r="E43" i="385"/>
  <c r="E127" i="372"/>
  <c r="E126" i="370" s="1"/>
  <c r="H126" i="370" s="1"/>
  <c r="H47" i="375"/>
  <c r="E48" i="382"/>
  <c r="H48" i="382" s="1"/>
  <c r="H43" i="382"/>
  <c r="E126" i="372"/>
  <c r="E125" i="370" s="1"/>
  <c r="H46" i="375"/>
  <c r="E39" i="365"/>
  <c r="H39" i="365" s="1"/>
  <c r="H38" i="241"/>
  <c r="H48" i="235"/>
  <c r="H48" i="388"/>
  <c r="E31" i="242"/>
  <c r="E30" i="243"/>
  <c r="P30" i="242"/>
  <c r="S30" i="242" s="1"/>
  <c r="H49" i="241"/>
  <c r="P29" i="243"/>
  <c r="S29" i="243" s="1"/>
  <c r="P30" i="243"/>
  <c r="E61" i="241"/>
  <c r="H67" i="364"/>
  <c r="R32" i="242"/>
  <c r="G32" i="242"/>
  <c r="O31" i="243"/>
  <c r="O30" i="243"/>
  <c r="D30" i="243"/>
  <c r="R31" i="243"/>
  <c r="G31" i="243"/>
  <c r="C50" i="365"/>
  <c r="D125" i="370"/>
  <c r="D124" i="370" s="1"/>
  <c r="D130" i="370" s="1"/>
  <c r="D131" i="370" s="1"/>
  <c r="O31" i="242"/>
  <c r="O32" i="242"/>
  <c r="D31" i="242"/>
  <c r="D61" i="241"/>
  <c r="D49" i="369"/>
  <c r="D125" i="372"/>
  <c r="D131" i="372" s="1"/>
  <c r="D127" i="239"/>
  <c r="D133" i="239" s="1"/>
  <c r="D48" i="241"/>
  <c r="C30" i="243"/>
  <c r="C43" i="233"/>
  <c r="H46" i="238"/>
  <c r="C46" i="238"/>
  <c r="C46" i="388"/>
  <c r="C69" i="373"/>
  <c r="L48" i="235"/>
  <c r="C49" i="367"/>
  <c r="C48" i="367" s="1"/>
  <c r="C54" i="367" s="1"/>
  <c r="C55" i="367" s="1"/>
  <c r="C86" i="366" s="1"/>
  <c r="I125" i="370"/>
  <c r="I124" i="370" s="1"/>
  <c r="I130" i="370" s="1"/>
  <c r="I131" i="370" s="1"/>
  <c r="T30" i="243"/>
  <c r="C55" i="369"/>
  <c r="D50" i="365"/>
  <c r="V11" i="242"/>
  <c r="V19" i="242" s="1"/>
  <c r="V31" i="242" s="1"/>
  <c r="L16" i="241"/>
  <c r="L11" i="365" s="1"/>
  <c r="L39" i="365" s="1"/>
  <c r="D131" i="371"/>
  <c r="I125" i="371"/>
  <c r="I131" i="371" s="1"/>
  <c r="I132" i="371" s="1"/>
  <c r="I49" i="367"/>
  <c r="I48" i="367" s="1"/>
  <c r="I54" i="367" s="1"/>
  <c r="I55" i="367" s="1"/>
  <c r="J38" i="241"/>
  <c r="J61" i="241" s="1"/>
  <c r="U11" i="242"/>
  <c r="U19" i="242" s="1"/>
  <c r="I38" i="241"/>
  <c r="I61" i="241" s="1"/>
  <c r="T11" i="242"/>
  <c r="D48" i="367"/>
  <c r="W18" i="243"/>
  <c r="W30" i="243" s="1"/>
  <c r="T29" i="243"/>
  <c r="F49" i="365"/>
  <c r="F48" i="365" s="1"/>
  <c r="F54" i="365" s="1"/>
  <c r="F55" i="365" s="1"/>
  <c r="K49" i="365"/>
  <c r="K48" i="365" s="1"/>
  <c r="K54" i="365" s="1"/>
  <c r="K55" i="365" s="1"/>
  <c r="I43" i="373"/>
  <c r="I48" i="373" s="1"/>
  <c r="G49" i="369"/>
  <c r="G48" i="369" s="1"/>
  <c r="G54" i="369" s="1"/>
  <c r="G55" i="369" s="1"/>
  <c r="G125" i="372"/>
  <c r="G131" i="372" s="1"/>
  <c r="G132" i="372" s="1"/>
  <c r="G125" i="370"/>
  <c r="G124" i="370" s="1"/>
  <c r="G130" i="370" s="1"/>
  <c r="G131" i="370" s="1"/>
  <c r="J49" i="369"/>
  <c r="J48" i="369" s="1"/>
  <c r="J54" i="369" s="1"/>
  <c r="J55" i="369" s="1"/>
  <c r="J125" i="372"/>
  <c r="J131" i="372" s="1"/>
  <c r="J132" i="372" s="1"/>
  <c r="C84" i="364"/>
  <c r="N29" i="243"/>
  <c r="C31" i="243" s="1"/>
  <c r="L30" i="242"/>
  <c r="N30" i="243"/>
  <c r="L90" i="239"/>
  <c r="L10" i="241"/>
  <c r="K38" i="241"/>
  <c r="J133" i="239"/>
  <c r="J134" i="239" s="1"/>
  <c r="I48" i="379"/>
  <c r="L49" i="241"/>
  <c r="L50" i="365" s="1"/>
  <c r="G47" i="241"/>
  <c r="G53" i="241" s="1"/>
  <c r="G54" i="241" s="1"/>
  <c r="F47" i="241"/>
  <c r="F53" i="241" s="1"/>
  <c r="F54" i="241" s="1"/>
  <c r="K133" i="239"/>
  <c r="K134" i="239" s="1"/>
  <c r="J47" i="241"/>
  <c r="J53" i="241" s="1"/>
  <c r="L43" i="238"/>
  <c r="I48" i="238"/>
  <c r="L48" i="238" s="1"/>
  <c r="E133" i="239"/>
  <c r="K47" i="241"/>
  <c r="L128" i="239"/>
  <c r="L125" i="370" s="1"/>
  <c r="I127" i="239"/>
  <c r="I48" i="241"/>
  <c r="L118" i="239"/>
  <c r="K48" i="388"/>
  <c r="G133" i="239"/>
  <c r="G134" i="239" s="1"/>
  <c r="G139" i="239" s="1"/>
  <c r="F133" i="239"/>
  <c r="F134" i="239" s="1"/>
  <c r="E124" i="370" l="1"/>
  <c r="E130" i="370" s="1"/>
  <c r="H125" i="370"/>
  <c r="H43" i="375"/>
  <c r="E48" i="378"/>
  <c r="H48" i="378" s="1"/>
  <c r="E54" i="367"/>
  <c r="H48" i="367"/>
  <c r="E132" i="371"/>
  <c r="N84" i="371" s="1"/>
  <c r="H131" i="371"/>
  <c r="H48" i="241"/>
  <c r="H31" i="242"/>
  <c r="P32" i="242"/>
  <c r="S32" i="242" s="1"/>
  <c r="E31" i="243"/>
  <c r="H31" i="243" s="1"/>
  <c r="E49" i="369"/>
  <c r="H126" i="372"/>
  <c r="E125" i="372"/>
  <c r="E48" i="385"/>
  <c r="H48" i="385" s="1"/>
  <c r="H43" i="385"/>
  <c r="E43" i="373"/>
  <c r="H61" i="241"/>
  <c r="H30" i="243"/>
  <c r="E50" i="369"/>
  <c r="H127" i="372"/>
  <c r="H127" i="239"/>
  <c r="E32" i="242"/>
  <c r="E53" i="241"/>
  <c r="P31" i="243"/>
  <c r="E134" i="239"/>
  <c r="H133" i="239"/>
  <c r="H43" i="238"/>
  <c r="H48" i="238" s="1"/>
  <c r="D48" i="369"/>
  <c r="D54" i="369" s="1"/>
  <c r="D49" i="365"/>
  <c r="D48" i="365" s="1"/>
  <c r="D54" i="365" s="1"/>
  <c r="D55" i="365" s="1"/>
  <c r="L48" i="241"/>
  <c r="L49" i="365" s="1"/>
  <c r="L48" i="365" s="1"/>
  <c r="L54" i="365" s="1"/>
  <c r="L55" i="365" s="1"/>
  <c r="D47" i="241"/>
  <c r="H47" i="241" s="1"/>
  <c r="C48" i="233"/>
  <c r="C128" i="239"/>
  <c r="C43" i="238"/>
  <c r="C48" i="238" s="1"/>
  <c r="C43" i="388"/>
  <c r="C46" i="373"/>
  <c r="D134" i="239"/>
  <c r="I49" i="365"/>
  <c r="I48" i="365" s="1"/>
  <c r="I54" i="365" s="1"/>
  <c r="I55" i="365" s="1"/>
  <c r="V30" i="242"/>
  <c r="K32" i="242" s="1"/>
  <c r="K31" i="242"/>
  <c r="K30" i="243"/>
  <c r="W11" i="242"/>
  <c r="T19" i="242"/>
  <c r="J54" i="241"/>
  <c r="J66" i="241" s="1"/>
  <c r="D54" i="367"/>
  <c r="U31" i="242"/>
  <c r="U30" i="242"/>
  <c r="J31" i="242"/>
  <c r="D132" i="371"/>
  <c r="W29" i="243"/>
  <c r="K31" i="243" s="1"/>
  <c r="T31" i="243"/>
  <c r="D132" i="372"/>
  <c r="G49" i="365"/>
  <c r="G48" i="365" s="1"/>
  <c r="G54" i="365" s="1"/>
  <c r="G55" i="365" s="1"/>
  <c r="J49" i="365"/>
  <c r="J48" i="365" s="1"/>
  <c r="J54" i="365" s="1"/>
  <c r="J55" i="365" s="1"/>
  <c r="N31" i="243"/>
  <c r="K61" i="241"/>
  <c r="L38" i="241"/>
  <c r="I133" i="239"/>
  <c r="L127" i="239"/>
  <c r="L124" i="370" s="1"/>
  <c r="L130" i="370" s="1"/>
  <c r="L131" i="370" s="1"/>
  <c r="I47" i="241"/>
  <c r="I53" i="241" s="1"/>
  <c r="I54" i="241" s="1"/>
  <c r="K53" i="241"/>
  <c r="K54" i="241" s="1"/>
  <c r="J62" i="241"/>
  <c r="F62" i="241"/>
  <c r="F66" i="241"/>
  <c r="G62" i="241"/>
  <c r="G66" i="241"/>
  <c r="H124" i="370" l="1"/>
  <c r="H132" i="371"/>
  <c r="E131" i="370"/>
  <c r="H130" i="370"/>
  <c r="E55" i="367"/>
  <c r="N55" i="367" s="1"/>
  <c r="H54" i="367"/>
  <c r="E48" i="373"/>
  <c r="H43" i="373"/>
  <c r="E131" i="372"/>
  <c r="H125" i="372"/>
  <c r="H50" i="369"/>
  <c r="E50" i="365"/>
  <c r="H50" i="365" s="1"/>
  <c r="H134" i="239"/>
  <c r="E48" i="369"/>
  <c r="H49" i="369"/>
  <c r="E49" i="365"/>
  <c r="E54" i="241"/>
  <c r="N54" i="241" s="1"/>
  <c r="E62" i="241"/>
  <c r="D53" i="241"/>
  <c r="D62" i="241" s="1"/>
  <c r="L47" i="241"/>
  <c r="C48" i="388"/>
  <c r="C43" i="373"/>
  <c r="C127" i="239"/>
  <c r="C48" i="241"/>
  <c r="C125" i="370"/>
  <c r="N85" i="372"/>
  <c r="V32" i="242"/>
  <c r="J32" i="242"/>
  <c r="U32" i="242"/>
  <c r="W19" i="242"/>
  <c r="T31" i="242"/>
  <c r="W31" i="242" s="1"/>
  <c r="I31" i="242"/>
  <c r="L31" i="242" s="1"/>
  <c r="T30" i="242"/>
  <c r="D55" i="367"/>
  <c r="W31" i="243"/>
  <c r="D55" i="369"/>
  <c r="L133" i="239"/>
  <c r="I134" i="239"/>
  <c r="L134" i="239" s="1"/>
  <c r="I62" i="241"/>
  <c r="I66" i="241"/>
  <c r="K62" i="241"/>
  <c r="P84" i="370" l="1"/>
  <c r="P85" i="370" s="1"/>
  <c r="H48" i="373"/>
  <c r="O49" i="373" s="1"/>
  <c r="N49" i="373"/>
  <c r="N84" i="370"/>
  <c r="H131" i="370"/>
  <c r="H55" i="367"/>
  <c r="O95" i="239"/>
  <c r="L53" i="241"/>
  <c r="H62" i="241"/>
  <c r="H53" i="241"/>
  <c r="E48" i="365"/>
  <c r="H49" i="365"/>
  <c r="E132" i="372"/>
  <c r="H132" i="372" s="1"/>
  <c r="H131" i="372"/>
  <c r="E54" i="369"/>
  <c r="H48" i="369"/>
  <c r="E66" i="241"/>
  <c r="D54" i="241"/>
  <c r="D66" i="241" s="1"/>
  <c r="C48" i="373"/>
  <c r="C133" i="239"/>
  <c r="C124" i="370"/>
  <c r="C47" i="241"/>
  <c r="C49" i="365"/>
  <c r="T32" i="242"/>
  <c r="W32" i="242" s="1"/>
  <c r="I32" i="242"/>
  <c r="L32" i="242" s="1"/>
  <c r="W30" i="242"/>
  <c r="K66" i="241"/>
  <c r="C8" i="37"/>
  <c r="O55" i="367" l="1"/>
  <c r="P48" i="369"/>
  <c r="L54" i="241"/>
  <c r="H54" i="241"/>
  <c r="Q51" i="369" s="1"/>
  <c r="E55" i="369"/>
  <c r="H55" i="369" s="1"/>
  <c r="P50" i="369" s="1"/>
  <c r="H54" i="369"/>
  <c r="H48" i="365"/>
  <c r="E54" i="365"/>
  <c r="H66" i="241"/>
  <c r="C53" i="241"/>
  <c r="C48" i="365"/>
  <c r="C130" i="370"/>
  <c r="C68" i="37"/>
  <c r="C102" i="239"/>
  <c r="C22" i="241" s="1"/>
  <c r="O55" i="369" l="1"/>
  <c r="N55" i="369"/>
  <c r="E55" i="365"/>
  <c r="H54" i="365"/>
  <c r="C16" i="241"/>
  <c r="C62" i="241"/>
  <c r="C99" i="37"/>
  <c r="C96" i="239"/>
  <c r="C54" i="365"/>
  <c r="C99" i="370"/>
  <c r="H55" i="365" l="1"/>
  <c r="P49" i="369" s="1"/>
  <c r="P51" i="369" s="1"/>
  <c r="R51" i="369" s="1"/>
  <c r="N55" i="365"/>
  <c r="C10" i="241"/>
  <c r="C90" i="239"/>
  <c r="C118" i="239" s="1"/>
  <c r="C93" i="370"/>
  <c r="C23" i="365"/>
  <c r="C38" i="241" l="1"/>
  <c r="C134" i="239"/>
  <c r="N103" i="239" s="1"/>
  <c r="C17" i="365"/>
  <c r="C87" i="370"/>
  <c r="N11" i="242"/>
  <c r="N19" i="242" l="1"/>
  <c r="C54" i="241"/>
  <c r="C61" i="241"/>
  <c r="C115" i="370"/>
  <c r="C11" i="365"/>
  <c r="N30" i="242" l="1"/>
  <c r="N32" i="242" s="1"/>
  <c r="C31" i="242"/>
  <c r="N31" i="242"/>
  <c r="C66" i="241"/>
  <c r="C39" i="365"/>
  <c r="C131" i="370"/>
  <c r="O120" i="370" s="1"/>
  <c r="C32" i="242" l="1"/>
  <c r="O84" i="370"/>
  <c r="C55" i="365"/>
  <c r="C85" i="364" l="1"/>
  <c r="H83" i="37" l="1"/>
</calcChain>
</file>

<file path=xl/comments1.xml><?xml version="1.0" encoding="utf-8"?>
<comments xmlns="http://schemas.openxmlformats.org/spreadsheetml/2006/main">
  <authors>
    <author>User2</author>
  </authors>
  <commentList>
    <comment ref="D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 153
    -3 gk. vezetők
</t>
        </r>
      </text>
    </comment>
    <comment ref="E72" authorId="0" shapeId="0">
      <text>
        <r>
          <rPr>
            <b/>
            <sz val="9"/>
            <color indexed="81"/>
            <rFont val="Segoe UI"/>
            <family val="2"/>
            <charset val="238"/>
          </rPr>
          <t>-6 védőnők</t>
        </r>
      </text>
    </comment>
  </commentList>
</comments>
</file>

<file path=xl/comments2.xml><?xml version="1.0" encoding="utf-8"?>
<comments xmlns="http://schemas.openxmlformats.org/spreadsheetml/2006/main">
  <authors>
    <author>User2</author>
  </authors>
  <commentList>
    <comment ref="E66" authorId="0" shapeId="0">
      <text>
        <r>
          <rPr>
            <b/>
            <sz val="9"/>
            <color indexed="81"/>
            <rFont val="Segoe UI"/>
            <family val="2"/>
            <charset val="238"/>
          </rPr>
          <t>Nikodémus Idősek Otthona 3.000 EFt</t>
        </r>
      </text>
    </comment>
  </commentList>
</comments>
</file>

<file path=xl/comments3.xml><?xml version="1.0" encoding="utf-8"?>
<comments xmlns="http://schemas.openxmlformats.org/spreadsheetml/2006/main">
  <authors>
    <author>User2</author>
  </authors>
  <commentList>
    <comment ref="D99" authorId="0" shapeId="0">
      <text>
        <r>
          <rPr>
            <b/>
            <sz val="9"/>
            <color indexed="81"/>
            <rFont val="Segoe UI"/>
            <family val="2"/>
            <charset val="238"/>
          </rPr>
          <t>maradvány: telefon, nyomtató</t>
        </r>
      </text>
    </comment>
    <comment ref="D101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az eu pályázatos toronyhoz beszerzendő egyéb eszközöket hozzátettem eus összegre
1.465.646 Ft
</t>
        </r>
      </text>
    </comment>
  </commentList>
</comments>
</file>

<file path=xl/comments4.xml><?xml version="1.0" encoding="utf-8"?>
<comments xmlns="http://schemas.openxmlformats.org/spreadsheetml/2006/main">
  <authors>
    <author>User2</author>
  </authors>
  <commentList>
    <comment ref="L13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+ 1 fő a július 1-től járó
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48 fő volt
</t>
        </r>
      </text>
    </comment>
  </commentList>
</comments>
</file>

<file path=xl/comments5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comments6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sharedStrings.xml><?xml version="1.0" encoding="utf-8"?>
<sst xmlns="http://schemas.openxmlformats.org/spreadsheetml/2006/main" count="6983" uniqueCount="848">
  <si>
    <t>Bursa Hungarica Felsőoktatási Önkormányzati Ösztöndíjpályázat</t>
  </si>
  <si>
    <t>Tiszaújvárosi Szent István Katolikus Általános Iskola támogatása</t>
  </si>
  <si>
    <t>Felújítások</t>
  </si>
  <si>
    <t>Hitelek törlesztése</t>
  </si>
  <si>
    <t xml:space="preserve">Városi rendezvényterv támogatása </t>
  </si>
  <si>
    <t>Tiszaújvárosi Nyugdíjas Egyesület támogatása</t>
  </si>
  <si>
    <t>Tiszaújvárosi Polgárőr Egyesület támogatása</t>
  </si>
  <si>
    <t>Személyi juttatások</t>
  </si>
  <si>
    <t>Tiszaújváros Városi Rendelőintézet</t>
  </si>
  <si>
    <t>Tiszaújváros Város Önkormányzata</t>
  </si>
  <si>
    <t>Drogambulancia Alapítvány támogatása</t>
  </si>
  <si>
    <t>B E V É T E L E K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</si>
  <si>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</si>
  <si>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</si>
  <si>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</si>
  <si>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</si>
  <si>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</si>
  <si>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</si>
  <si>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</si>
  <si>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</si>
  <si>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</si>
  <si>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</si>
  <si>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</si>
  <si>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</si>
  <si>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</si>
  <si>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</si>
  <si>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</si>
  <si>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</si>
  <si>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</si>
  <si>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</si>
  <si>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</si>
  <si>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</si>
  <si>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</si>
  <si>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</si>
  <si>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K I A D Á S O K</t>
  </si>
  <si>
    <t>Összesen:</t>
  </si>
  <si>
    <t>Előirányzat-csoport, kiemelt előirányzat megnevezése</t>
  </si>
  <si>
    <t>Bevételek</t>
  </si>
  <si>
    <t>Kiadások</t>
  </si>
  <si>
    <t>Közvilágítás, közterületi áramdíjak</t>
  </si>
  <si>
    <t>Közterület-felügyelet kiadásai</t>
  </si>
  <si>
    <t>Humánszolgáltató Központ</t>
  </si>
  <si>
    <t>Vásárhelyi Pál ÁMK</t>
  </si>
  <si>
    <t>Városi Rendelőintézet</t>
  </si>
  <si>
    <t xml:space="preserve">       M e g n e v e z é s</t>
  </si>
  <si>
    <t>Települési vízellátás</t>
  </si>
  <si>
    <t xml:space="preserve">              M e g n e v e z é s</t>
  </si>
  <si>
    <t>M e g n e v e z é s</t>
  </si>
  <si>
    <t xml:space="preserve">                M e g n e v e z é s</t>
  </si>
  <si>
    <t>Köztemetés</t>
  </si>
  <si>
    <t>I. BERUHÁZÁSI KIADÁSOK</t>
  </si>
  <si>
    <t>II. FELÚJÍTÁSI KIADÁSOK</t>
  </si>
  <si>
    <t xml:space="preserve">Felhalmozási célú pénzeszköz átadás áht.-on kívülre </t>
  </si>
  <si>
    <t xml:space="preserve">Működési célú pénzeszköz átadás áht.-on kívülre </t>
  </si>
  <si>
    <t>Intézmény</t>
  </si>
  <si>
    <t>2005.</t>
  </si>
  <si>
    <t>Összesen</t>
  </si>
  <si>
    <t>Eötvös József Gimnázium, Szakiskola és Kollégium</t>
  </si>
  <si>
    <t>Derkovits Gyula Művelődési Központ és Városi Könyvtár</t>
  </si>
  <si>
    <t>37/2. sz .melléklet</t>
  </si>
  <si>
    <t>AZ  INTÉZMÉNYEKBEN  CÍMPÓTLÉKOKBAN  RÉSZESÜLŐK  SZÁMA (fő)</t>
  </si>
  <si>
    <t>Főtanácsosi pótlék</t>
  </si>
  <si>
    <t>Főmunkatársi</t>
  </si>
  <si>
    <t>pótlék</t>
  </si>
  <si>
    <t>Tanácsosi</t>
  </si>
  <si>
    <t>Munkatársi pótlék</t>
  </si>
  <si>
    <t>Napközi otthonos óvoda</t>
  </si>
  <si>
    <t>Általános és Alapfokú Művészeti Iskola, Pedagógiai Szakszolgálat</t>
  </si>
  <si>
    <t>Személyi  juttatások</t>
  </si>
  <si>
    <t>Dologi  kiadások</t>
  </si>
  <si>
    <t>Támogatásértékű működési kiadás</t>
  </si>
  <si>
    <t xml:space="preserve">Támogatásértékű működési kiadások és működési célú pénzeszköz átadások </t>
  </si>
  <si>
    <t xml:space="preserve">Támogatásértékű felhalmozási kiadások és felhalmozási célú pénzeszköz átadások </t>
  </si>
  <si>
    <t>Egyéb az önkormányzat rendeletében megállapítható juttatás</t>
  </si>
  <si>
    <t xml:space="preserve">Támogatásértékű felhalmozási kiadások  </t>
  </si>
  <si>
    <t>Nemzetiségi önkormányzatok támogatása</t>
  </si>
  <si>
    <t>Költségvetési hiány:</t>
  </si>
  <si>
    <t>Költségvetési többlet:</t>
  </si>
  <si>
    <t xml:space="preserve">Sporttámogatások         </t>
  </si>
  <si>
    <t xml:space="preserve">Egyházak támogatása     </t>
  </si>
  <si>
    <t>Ellátottak pénzbeli juttatásai</t>
  </si>
  <si>
    <t xml:space="preserve"> - Gyermekes családok év végi támogatása</t>
  </si>
  <si>
    <t>Mecénás Közalapítvány támogatása</t>
  </si>
  <si>
    <t>Közhatalmi bevételek</t>
  </si>
  <si>
    <t>Megnevezés</t>
  </si>
  <si>
    <t xml:space="preserve">Tiszaújvárosi Humánszolgáltató Központ </t>
  </si>
  <si>
    <t>Előre nem látható üzemeltetési feladatok</t>
  </si>
  <si>
    <t>Munkaadókat terhelő járulékok és szociális hozzájárulási adó</t>
  </si>
  <si>
    <t>Egyéb működési célú kiadások</t>
  </si>
  <si>
    <t>5.1.</t>
  </si>
  <si>
    <t>1.4.</t>
  </si>
  <si>
    <t>1.1.</t>
  </si>
  <si>
    <t>1.2.</t>
  </si>
  <si>
    <t>1.3.</t>
  </si>
  <si>
    <t>2.1.</t>
  </si>
  <si>
    <t>2.2.</t>
  </si>
  <si>
    <t>2.3.</t>
  </si>
  <si>
    <t>2.4.</t>
  </si>
  <si>
    <t>3.1.</t>
  </si>
  <si>
    <t>3.2.</t>
  </si>
  <si>
    <t>4.1.</t>
  </si>
  <si>
    <t>4.2.</t>
  </si>
  <si>
    <t>5.2.</t>
  </si>
  <si>
    <t>5.3.</t>
  </si>
  <si>
    <t>6.1.</t>
  </si>
  <si>
    <t>6.2.</t>
  </si>
  <si>
    <t>3.3.</t>
  </si>
  <si>
    <t>7.1.</t>
  </si>
  <si>
    <t>7.2.</t>
  </si>
  <si>
    <t>Egyesületek, civil szervezetek támogatása</t>
  </si>
  <si>
    <t>Napközi Otthonos Óvoda által megvalósított beruházások, felújítások</t>
  </si>
  <si>
    <t>Tiszaújváros Városi Rendelőintézet által folyósított támogatásértékű  kiadás és pénzeszközátadás összesen:</t>
  </si>
  <si>
    <t>Egyéb dologi kiadások összesen:</t>
  </si>
  <si>
    <t>Dologi kiadások mindösszesen:</t>
  </si>
  <si>
    <t>Intézményi beruházási és felújítási kiadások</t>
  </si>
  <si>
    <t>Hosszú lejáratú hitelek törlesztése</t>
  </si>
  <si>
    <t>Rövid lejáratú hitelek törlesztése</t>
  </si>
  <si>
    <t>Helyi rendelet alapján folyósított szociális, gyermekvédelmi ellátás összesen</t>
  </si>
  <si>
    <t>Egyéb közhatalmi bevételek</t>
  </si>
  <si>
    <t>Beruházások</t>
  </si>
  <si>
    <t>Sor-
szám</t>
  </si>
  <si>
    <t xml:space="preserve">Dologi kiadások </t>
  </si>
  <si>
    <t>Kölcsön törlesztése</t>
  </si>
  <si>
    <t>Költségvetési maradvány igénybevétele</t>
  </si>
  <si>
    <t>Egyéb belső finanszírozási bevételek</t>
  </si>
  <si>
    <t>Befektetési célú belföldi, külföldi értékpapírok vásárlása</t>
  </si>
  <si>
    <t>Hosszú lejáratú hitelek, kölcsönök felvétele</t>
  </si>
  <si>
    <t>Rövid lejáratú hitelek, kölcsönök felvétele</t>
  </si>
  <si>
    <t>Egyéb külső finanszírozási bevételek</t>
  </si>
  <si>
    <t>Sorszám</t>
  </si>
  <si>
    <t>Intézmények összesen</t>
  </si>
  <si>
    <t xml:space="preserve">Működési költségvetési maradvány igénybevétele </t>
  </si>
  <si>
    <t>Bevételi jogcímek</t>
  </si>
  <si>
    <t>Tiszaújvárosi Intézményműködtető Központ</t>
  </si>
  <si>
    <t>TIK által megvalósított beruházások, felújítások</t>
  </si>
  <si>
    <t>Tiszaújvárosi Polgármesteri Hivatal</t>
  </si>
  <si>
    <t>Helyi autóbusz közlekedés támogatása</t>
  </si>
  <si>
    <t>Költségvetési szerv megnevezése</t>
  </si>
  <si>
    <t>03</t>
  </si>
  <si>
    <t>Feladat megnevezése</t>
  </si>
  <si>
    <t>Összes bevétel, kiadás</t>
  </si>
  <si>
    <t>01</t>
  </si>
  <si>
    <t>Száma</t>
  </si>
  <si>
    <t>Készletértékesítés ellenértéke</t>
  </si>
  <si>
    <t>Szolgáltatások ellenértéke</t>
  </si>
  <si>
    <t>Közvetített szolgáltatások értéke</t>
  </si>
  <si>
    <t>Tulajdonosi bevételek</t>
  </si>
  <si>
    <t>1.5.</t>
  </si>
  <si>
    <t>Ellátási díjak</t>
  </si>
  <si>
    <t>1.6.</t>
  </si>
  <si>
    <t>Kiszámlázott általános forgalmi adó</t>
  </si>
  <si>
    <t>1.7.</t>
  </si>
  <si>
    <t>Általános forgalmi adó visszatérülése</t>
  </si>
  <si>
    <t>1.8.</t>
  </si>
  <si>
    <t>1.9.</t>
  </si>
  <si>
    <t>Egyéb pénzügyi műveletek bevételei</t>
  </si>
  <si>
    <t>1.10.</t>
  </si>
  <si>
    <t>Egyéb működési bevételek</t>
  </si>
  <si>
    <t>Működési célú támogatások államháztartáson belülről (2.1.+…+2.3.)</t>
  </si>
  <si>
    <t>Elvonások és befizetések bevételei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</si>
  <si>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</si>
  <si>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</si>
  <si>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</si>
  <si>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</si>
  <si>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4.3.</t>
  </si>
  <si>
    <t>- ebből EU-s támogatás</t>
  </si>
  <si>
    <t>Felhalmozási bevételek (5.1.+…+5.3.)</t>
  </si>
  <si>
    <t>Immateriális javak értékesítése</t>
  </si>
  <si>
    <t>Ingatlanok értékesítése</t>
  </si>
  <si>
    <t>Egyéb tárgyi eszközök értékesítése</t>
  </si>
  <si>
    <t>Működési célú átvett pénzeszközök</t>
  </si>
  <si>
    <t>9.1.</t>
  </si>
  <si>
    <t>9.2.</t>
  </si>
  <si>
    <t>9.3.</t>
  </si>
  <si>
    <t>BEVÉTELEK ÖSSZESEN: (8.+9.)</t>
  </si>
  <si>
    <t>Egyéb fejlesztési célú kiadások</t>
  </si>
  <si>
    <t>KIADÁSOK ÖSSZESEN: (1.+2.)</t>
  </si>
  <si>
    <t>Irányító szervi (önkormányzati) támogatás (intézményfinanszírozás) működési célú</t>
  </si>
  <si>
    <t>9.4.</t>
  </si>
  <si>
    <t>Irányító szervi (önkormányzati) támogatás (intézményfinanszírozás) felhalmozási célú</t>
  </si>
  <si>
    <t>Finanszírozási bevételek (9.1.+…+9.4.)</t>
  </si>
  <si>
    <t>07</t>
  </si>
  <si>
    <t>06</t>
  </si>
  <si>
    <t>05</t>
  </si>
  <si>
    <t>04</t>
  </si>
  <si>
    <t>02</t>
  </si>
  <si>
    <t>Felhalmozási költségvetési maradvány igénybevétele</t>
  </si>
  <si>
    <t>02-07</t>
  </si>
  <si>
    <t>Helyi önkormányzatok működésének általános támogatása</t>
  </si>
  <si>
    <t>Önkormányzatok kulturális feladatainak támogatása</t>
  </si>
  <si>
    <t xml:space="preserve">Működési célú visszatérítendő támogatások, kölcsönök visszatérülése </t>
  </si>
  <si>
    <t>Működési célú visszatérítendő támogatások, kölcsönök igénybevétele</t>
  </si>
  <si>
    <t xml:space="preserve">Egyéb működési célú támogatások bevételei </t>
  </si>
  <si>
    <t>Felhalmozási célú önkormányzati támogatások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</si>
  <si>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</si>
  <si>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</si>
  <si>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</si>
  <si>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Egyéb felhalmozási célú támogatások bevételei</t>
  </si>
  <si>
    <t>Gépjárműadó</t>
  </si>
  <si>
    <t>Egyéb áruhasználati és szolgáltatási adók</t>
  </si>
  <si>
    <t>4.4.</t>
  </si>
  <si>
    <t>5.4.</t>
  </si>
  <si>
    <t>5.5.</t>
  </si>
  <si>
    <t xml:space="preserve">Kiszámlázott általános forgalmi adó </t>
  </si>
  <si>
    <t>Általános forgalmi adó visszatérítése</t>
  </si>
  <si>
    <t>6.3.</t>
  </si>
  <si>
    <t>6.4.</t>
  </si>
  <si>
    <t>Részesedések értékesítése</t>
  </si>
  <si>
    <t>6.5.</t>
  </si>
  <si>
    <t>Részesedések megszűnéséhez kapcsolódó bevételek</t>
  </si>
  <si>
    <t>Működési célú visszatérítendő támogatások, kölcsönök visszatér. ÁH-n kívülről</t>
  </si>
  <si>
    <t>Egyéb működési célú átvett pénzeszköz</t>
  </si>
  <si>
    <t>Felhalm. célú visszatérítendő támogatások, kölcsönök visszatér. ÁH-n kívülről</t>
  </si>
  <si>
    <t>Egyéb felhalmozási célú átvett pénzeszköz</t>
  </si>
  <si>
    <t>10.1.</t>
  </si>
  <si>
    <t>Hosszú lejáratú  hitelek, kölcsönök felvétele</t>
  </si>
  <si>
    <t>10.3.</t>
  </si>
  <si>
    <t>11.1.</t>
  </si>
  <si>
    <t>Forgatási célú belföldi értékpapírok beváltása,  értékesítése</t>
  </si>
  <si>
    <t>11.2.</t>
  </si>
  <si>
    <t>12.1.</t>
  </si>
  <si>
    <t>12.2.</t>
  </si>
  <si>
    <t>13.1.</t>
  </si>
  <si>
    <t>13.2.</t>
  </si>
  <si>
    <t xml:space="preserve">   - Visszatérítendő támogatások, kölcsönök nyújtása ÁH-n kívülre</t>
  </si>
  <si>
    <t>2.1.-ből EU-s forrásból megvalósuló beruházás</t>
  </si>
  <si>
    <t xml:space="preserve">   - Visszatérítendő támogatások, kölcsönök nyújtása ÁH-n belülre</t>
  </si>
  <si>
    <t xml:space="preserve">   - Egyéb felhalmozási célú támogatások ÁH-n belülre</t>
  </si>
  <si>
    <t xml:space="preserve">   - Egyéb felhalmozási célú támogatások államháztartáson kívülre</t>
  </si>
  <si>
    <t xml:space="preserve"> Pénzügyi lízing kiadásai</t>
  </si>
  <si>
    <t>Építményadó</t>
  </si>
  <si>
    <t>Idegenforgalmi adó</t>
  </si>
  <si>
    <t>TISZAÚJVÁROS VÁROS ÖNKORMÁNYZATA</t>
  </si>
  <si>
    <t xml:space="preserve"> - ebből EU-s támogatás</t>
  </si>
  <si>
    <t>Egyéb működési célú támogatások államháztartáson kívülre</t>
  </si>
  <si>
    <t>Egyéb működési célú támogatások ÁH-n belülre</t>
  </si>
  <si>
    <t>- ebből EU-s forrásból megvalósuló beruházás</t>
  </si>
  <si>
    <t>- ebből EU-s forrásból megvalósuló felújítás</t>
  </si>
  <si>
    <t>Egyéb felhalmozási célú támogatások államháztartáson kívülre</t>
  </si>
  <si>
    <t>Egyéb felhalmozási célú támogatások ÁH-n belülre</t>
  </si>
  <si>
    <t xml:space="preserve"> Irányító szervi támogatások folyósítása (működési)</t>
  </si>
  <si>
    <t xml:space="preserve"> Irányító szervi támogatások folyósítása (felhalmozási)</t>
  </si>
  <si>
    <t xml:space="preserve">  Forgatási célú belföldi értékpapírok vásárlása</t>
  </si>
  <si>
    <t xml:space="preserve">  Likviditási célú hitelek, kölcsönök törlesztése pénzügyi vállalkozásnak</t>
  </si>
  <si>
    <t xml:space="preserve">  Rövid lejáratú hitelek, kölcsönök törlesztése</t>
  </si>
  <si>
    <t>I. Működési célú bevételek és kiadások mérlege
(Önkormányzati szinten)</t>
  </si>
  <si>
    <t>Működési célú támogatások államháztartáson belülről</t>
  </si>
  <si>
    <t>II. Felhalmozási célú bevételek és kiadások mérlege
(Önkormányzati szinten)</t>
  </si>
  <si>
    <t>Felhalmozási célú támogatások államháztartáson belülről</t>
  </si>
  <si>
    <t>Felhalmozási bevételek</t>
  </si>
  <si>
    <t>Felhalmozási célú átvett pénzeszközök átvétele</t>
  </si>
  <si>
    <t>Egyéb felhalmozási célú bevételek</t>
  </si>
  <si>
    <t>Pénzügyi lízing kiadásai</t>
  </si>
  <si>
    <t>KÖLTSÉGVETÉSI, FINANSZÍROZÁSI BEVÉTELEK ÉS KIADÁSOK EGYENLEGE</t>
  </si>
  <si>
    <t>BEVÉTELEK ÉS  KIADÁSOK EGYENLEGE</t>
  </si>
  <si>
    <t xml:space="preserve"> - Egyszeri év végi támogatás</t>
  </si>
  <si>
    <t xml:space="preserve"> - Gyermekétkeztetési térítési díjtámogatás</t>
  </si>
  <si>
    <t xml:space="preserve"> - Táboroztatási támogatás</t>
  </si>
  <si>
    <t xml:space="preserve">Működési célú támogatások </t>
  </si>
  <si>
    <t>Működési célú támogatások államháztartáson belülre</t>
  </si>
  <si>
    <t xml:space="preserve">Működési célú támogatások államháztartáson kívülre </t>
  </si>
  <si>
    <t>Tiszaújvárosi Sport-Park Nonprofit Kft. támogatása</t>
  </si>
  <si>
    <t xml:space="preserve">Felhalmozási célú támogatások </t>
  </si>
  <si>
    <t>Felhalmozási célú támogatások államháztartáson belülre</t>
  </si>
  <si>
    <t xml:space="preserve">Felhalmozási célú támogatások államháztartáson kívülre </t>
  </si>
  <si>
    <t>Önkormányzat támogatásai összesen:</t>
  </si>
  <si>
    <t>Intézmények támogatásai összesen:</t>
  </si>
  <si>
    <t>Tiszaújváros Város Önkormányzata támogatásai összesen:</t>
  </si>
  <si>
    <t>Egyéb felhalmozási célú kiadások</t>
  </si>
  <si>
    <t>Épületfenntartás kiadásai</t>
  </si>
  <si>
    <t>Személyi juttatásokból jutalom, céljuttatás</t>
  </si>
  <si>
    <t>Működési célú költségvetési támogatások és kiegészítő támogatások</t>
  </si>
  <si>
    <t>Elszámolásból származó bevételek</t>
  </si>
  <si>
    <t>2.4.-ből EU-s támogatás</t>
  </si>
  <si>
    <t>Közvetített szolgáltatások ellenértéke</t>
  </si>
  <si>
    <t>Biztosító által fizetett kártérítés</t>
  </si>
  <si>
    <t>1.11.</t>
  </si>
  <si>
    <t>Működési bevételek (1.1.+…+1.11.)</t>
  </si>
  <si>
    <t>Vagyoni típusú adók</t>
  </si>
  <si>
    <t>Értékesítési és forgalmi adók</t>
  </si>
  <si>
    <t>Helyi iparűzési adó</t>
  </si>
  <si>
    <t>4.2.1.</t>
  </si>
  <si>
    <t>4.5.</t>
  </si>
  <si>
    <t>Települési támogatás</t>
  </si>
  <si>
    <t>"Sulizsaru" program támogatása</t>
  </si>
  <si>
    <t>"Tiszaújváros jövőjéért" Alapítvány támogatása</t>
  </si>
  <si>
    <t>ifj. Márkus Gábor Alapítvány támogatása</t>
  </si>
  <si>
    <t>Zabos Géza Horgászegyesület támogatása</t>
  </si>
  <si>
    <t>Kiadási jogcímek</t>
  </si>
  <si>
    <t xml:space="preserve">Tiszaújvárosi Napközi Otthonos Óvoda </t>
  </si>
  <si>
    <t>Álláshelyek száma</t>
  </si>
  <si>
    <t>Közfoglalkoztatottak álláshelyeinek száma</t>
  </si>
  <si>
    <t xml:space="preserve">Álláshelyek száma </t>
  </si>
  <si>
    <t xml:space="preserve">Intézmények által megvalósítandó beruházások </t>
  </si>
  <si>
    <t>Intézmények által megvalósítandó felújítások</t>
  </si>
  <si>
    <t>Intézmények által megvalósítandó beruházások és felújítások összesen</t>
  </si>
  <si>
    <t>Tiszaújváros Város Önkormányzata által megvalósítandó beruházások  és felújítások</t>
  </si>
  <si>
    <t>A</t>
  </si>
  <si>
    <t>B</t>
  </si>
  <si>
    <t>C</t>
  </si>
  <si>
    <t>D</t>
  </si>
  <si>
    <t>E</t>
  </si>
  <si>
    <t>Kamatbevételek és más nyereségjellegű bevételek</t>
  </si>
  <si>
    <t>Államháztartáson belüli megelőlegezések folyósítása</t>
  </si>
  <si>
    <t>Államháztartáson belüli megelőlegezések visszafizetése</t>
  </si>
  <si>
    <t>1.1.1.</t>
  </si>
  <si>
    <t>1.5.1.</t>
  </si>
  <si>
    <t>1.5.2.</t>
  </si>
  <si>
    <t>1.5.3.</t>
  </si>
  <si>
    <t>1.5.4.</t>
  </si>
  <si>
    <t>1.5.5.</t>
  </si>
  <si>
    <t>KÖLTSÉGVETÉSI KIADÁSOK ÖSSZESEN (1+2)</t>
  </si>
  <si>
    <t>Hitel-, kölcsöntörlesztés államháztartáson kívülre (4.1. + … + 4.3.)</t>
  </si>
  <si>
    <t>FINANSZÍROZÁSI KIADÁSOK ÖSSZESEN: (4.+…+6.)</t>
  </si>
  <si>
    <t>KIADÁSOK ÖSSZESEN: (3+7)</t>
  </si>
  <si>
    <t>2.2.1.</t>
  </si>
  <si>
    <t>2.1.1.</t>
  </si>
  <si>
    <t>2.3.1.</t>
  </si>
  <si>
    <t>2.3.2.</t>
  </si>
  <si>
    <t>2.3.3.</t>
  </si>
  <si>
    <t>2.3.4.</t>
  </si>
  <si>
    <t>2.4.1.</t>
  </si>
  <si>
    <t>3.4.1.</t>
  </si>
  <si>
    <t>7.2.1.</t>
  </si>
  <si>
    <t>Likviditási célú  hitelek, kölcsönök felvétele</t>
  </si>
  <si>
    <t>12.3.</t>
  </si>
  <si>
    <t xml:space="preserve">Hiány belső finanszírozásának bevételei </t>
  </si>
  <si>
    <t xml:space="preserve">Költségvetési bevételek összesen </t>
  </si>
  <si>
    <t>Költségvetési kiadások összesen</t>
  </si>
  <si>
    <t xml:space="preserve">Működési célú finanszírozási kiadások összesen </t>
  </si>
  <si>
    <t>Működési célú finanszírozási bevételek összesen</t>
  </si>
  <si>
    <t xml:space="preserve">Hiány külső finanszírozásának bevételei </t>
  </si>
  <si>
    <t>Költségvetési bevételek összesen</t>
  </si>
  <si>
    <t xml:space="preserve">Költségvetési kiadások összesen </t>
  </si>
  <si>
    <t xml:space="preserve">Hiány belső finanszírozás bevételei </t>
  </si>
  <si>
    <t>Felhalmozási célú finanszírozási bevételek összesen</t>
  </si>
  <si>
    <t>BEVÉTEL ÖSSZESEN (10+20)</t>
  </si>
  <si>
    <t>KIADÁSOK ÖSSZESEN (10+20)</t>
  </si>
  <si>
    <t>Ebből: EU-s támogatás</t>
  </si>
  <si>
    <t>Ebből: EU-s támogatás (közvetlen)</t>
  </si>
  <si>
    <t>Ebből: EU-s forrásból megvalósuló felújítás</t>
  </si>
  <si>
    <t>Ebből :EU-s forrásból megvalósuló beruházás</t>
  </si>
  <si>
    <t>2.2.2.</t>
  </si>
  <si>
    <t>K506</t>
  </si>
  <si>
    <t>K512</t>
  </si>
  <si>
    <t>K84</t>
  </si>
  <si>
    <t>K89</t>
  </si>
  <si>
    <t xml:space="preserve"> - Életkezdési támogatás</t>
  </si>
  <si>
    <t>Partnervárosok támogatása</t>
  </si>
  <si>
    <t>Tiszaújvárosi Diáksport támogatása</t>
  </si>
  <si>
    <t>2.2.-ból EU-s forrásból megvalósuló felújítás</t>
  </si>
  <si>
    <t>Kulturális stratégia megvalósításának támogatása</t>
  </si>
  <si>
    <t>Államháztartáson belüli megelőlegezések törlesztése</t>
  </si>
  <si>
    <t>Belföldi finanszírozás kiadásai (6.1. + … + 6.5.)</t>
  </si>
  <si>
    <t xml:space="preserve">Belföldi értékpapírok kiadásai </t>
  </si>
  <si>
    <t>Belföldi finanszírozás kiadásai</t>
  </si>
  <si>
    <t xml:space="preserve">Költségvetési maradvány igénybevétele </t>
  </si>
  <si>
    <t xml:space="preserve">Betétek megszüntetése </t>
  </si>
  <si>
    <t>Likviditási célú hitelek, kölcsönök felvétele</t>
  </si>
  <si>
    <t>Forgatási célú belföldi értékpapírok vásárlása</t>
  </si>
  <si>
    <t xml:space="preserve">Pénzeszközök betétként elhelyezése </t>
  </si>
  <si>
    <t>1.5.6.</t>
  </si>
  <si>
    <t>Forintban</t>
  </si>
  <si>
    <t>Témaszám</t>
  </si>
  <si>
    <t>Önkormányzat által megvalósítandó beruházások, felújítások</t>
  </si>
  <si>
    <t>Polgármesteri Hivatal által megvalósítandó beruházások, felújítások</t>
  </si>
  <si>
    <t>Tiszaújvárosi Humánszolgáltató Központ által megvalósítandó beruházások, felújítások</t>
  </si>
  <si>
    <t>Tiszaújváros Városi Rendelőintézet által megvalósítandó beruházások, felújítások</t>
  </si>
  <si>
    <t>7.2.-ből EU-s támogatás (közvetlen)</t>
  </si>
  <si>
    <t xml:space="preserve">Előző év működési költségvetési maradvány igénybevétele </t>
  </si>
  <si>
    <t>Előző év felhalmozási költségvetési maradvány igénybevétele</t>
  </si>
  <si>
    <t xml:space="preserve">  Hosszú lejáratú hitelek, kölcsönök törlesztése pénzügyi vállalkozásnak</t>
  </si>
  <si>
    <t xml:space="preserve"> Pénzeszközök lekötött betétként elhelyezése </t>
  </si>
  <si>
    <t xml:space="preserve"> - Iskolakezdési támogatás</t>
  </si>
  <si>
    <t xml:space="preserve"> - Kábel TV előfizetési díjtámogatás</t>
  </si>
  <si>
    <t xml:space="preserve"> - Hulladékszállítási díjtámogatás</t>
  </si>
  <si>
    <t xml:space="preserve"> - Születési támogatás</t>
  </si>
  <si>
    <t xml:space="preserve"> - Szünidei gyermekétkeztetés</t>
  </si>
  <si>
    <t>Lekötött betétek megszüntetése</t>
  </si>
  <si>
    <t>Felhalmozási célú finanszírozási kiadások összesen</t>
  </si>
  <si>
    <t>Felhalmozási célú átvett pénzeszközök (7.1. + 7.2.)</t>
  </si>
  <si>
    <t>"Zöldülő Tiszaújváros" program feladatai</t>
  </si>
  <si>
    <t>Teljesítés %-a</t>
  </si>
  <si>
    <t>I</t>
  </si>
  <si>
    <t xml:space="preserve">   Felhalmozási költségvetés kiadásai (2.1.+2.2.+2.3.)</t>
  </si>
  <si>
    <t xml:space="preserve"> </t>
  </si>
  <si>
    <t>Energiaracionalizálási és gépészeti feladatok támogatása</t>
  </si>
  <si>
    <t>Tiszaújvárosi Művelődési Központ és Könyvtár</t>
  </si>
  <si>
    <t>F</t>
  </si>
  <si>
    <t>J</t>
  </si>
  <si>
    <t>Éven túli lejáratú belföldi értékpapírok kibocsátása</t>
  </si>
  <si>
    <t xml:space="preserve"> Forgatási célú belföldi értékpapírok vásárlása</t>
  </si>
  <si>
    <t xml:space="preserve"> Éven túli lejáratú belföldi értékpapírok beváltása</t>
  </si>
  <si>
    <t>Tiszaújvárosi Művelődési Központ és Könyvtár által megvalósítandó beruházások, felújítások</t>
  </si>
  <si>
    <t>KÖTELEZŐ FELADATAINAK MÉRLEGE</t>
  </si>
  <si>
    <t xml:space="preserve">   Felhalmozási költségvetés kiadásai (2.1.+2.3.+2.3.)</t>
  </si>
  <si>
    <t>2.3.-ból EU-s forrásból megvalósuló felújítás</t>
  </si>
  <si>
    <t xml:space="preserve">  Hosszú lejáratú hitelek, kölcsönök törlesztése</t>
  </si>
  <si>
    <t xml:space="preserve"> Pénzeszközök betétként elhelyezése </t>
  </si>
  <si>
    <t xml:space="preserve"> Államháztartáson belüli megelőlegezések törlesztése</t>
  </si>
  <si>
    <t>ÖNKÉNT VÁLLALT FELADATAINAK MÉRLEGE</t>
  </si>
  <si>
    <t>ÁLLAMIGAZGATÁSI FELADATOK MÉRLEGE</t>
  </si>
  <si>
    <t>Kötelező feladatok bevételei, kiadásai</t>
  </si>
  <si>
    <t>Önként vállalt feladatok bevételei, kiadásai</t>
  </si>
  <si>
    <t>Államigazgatási feladatok bevételei, kiadásai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</si>
  <si>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</si>
  <si>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</si>
  <si>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</si>
  <si>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</si>
  <si>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Tiszaújváros Város Önkormányzata által megvalósítandó beruházások:</t>
  </si>
  <si>
    <t>Tiszaújvárosi Polgármesteri Hivatal által megvalósítandó beruházások:</t>
  </si>
  <si>
    <t>Tiszaújvárosi Intézményműködtető Központ által megvalósítandó beruházások:</t>
  </si>
  <si>
    <t>Tiszaújvárosi Humánszolgáltató Központ által megvalósítandó beruházások:</t>
  </si>
  <si>
    <t>Tiszaújvárosi Napközi Otthonos Óvoda által megvalósítandó beruházások:</t>
  </si>
  <si>
    <t>Tiszaújváros Városi Rendelőintézet által megvalósítandó beruházások:</t>
  </si>
  <si>
    <t>ÖSSZESEN:</t>
  </si>
  <si>
    <t>Felújítási kiadások előirányzata felújításonként</t>
  </si>
  <si>
    <t>Felújítás  megnevezése</t>
  </si>
  <si>
    <t>Tiszaújváros Város Önkormányzata által megvalósítandó felújítások:</t>
  </si>
  <si>
    <t>Tiszaújvárosi Intézményműködtető Központ által megvalósítandó felújítások:</t>
  </si>
  <si>
    <t>Tiszaújváros Városi Rendelőintézet által megvalósítandó felújítások:</t>
  </si>
  <si>
    <t>Sor-szám</t>
  </si>
  <si>
    <t>MEGNEVEZÉS</t>
  </si>
  <si>
    <t>Évek</t>
  </si>
  <si>
    <t>G</t>
  </si>
  <si>
    <t>ÖSSZES KÖTELEZETTSÉG</t>
  </si>
  <si>
    <t>*Az adósságot keletkeztető ügyletekhez történő hozzájárulás részletes szabályairól szóló 353/2011. (XII.31.) Korm. rendelet 2. § (1) bekezdése alapján.</t>
  </si>
  <si>
    <t>Fejlesztési cél leírása</t>
  </si>
  <si>
    <t>Fejlesztés várható kiadása</t>
  </si>
  <si>
    <t>ADÓSSÁGOT KELETKEZTETŐ ÜGYLETEK VÁRHATÓ EGYÜTTES ÖSSZEGE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</si>
  <si>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</si>
  <si>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</si>
  <si>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</si>
  <si>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</si>
  <si>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 xml:space="preserve">Éves eredeti kiadási előirányzat: </t>
  </si>
  <si>
    <t>………</t>
  </si>
  <si>
    <t xml:space="preserve"> Ft</t>
  </si>
  <si>
    <t>30 napon túli elismert tartozásállomány összesen: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</si>
  <si>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</si>
  <si>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</si>
  <si>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</si>
  <si>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</si>
  <si>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</si>
  <si>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</si>
  <si>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</si>
  <si>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</si>
  <si>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</si>
  <si>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</si>
  <si>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</si>
  <si>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</si>
  <si>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Intézmény                                               </t>
  </si>
  <si>
    <t>Vezetői pótlék mértéke a költségvetési törvényben meghatározott pótlékalap százalékában (%)</t>
  </si>
  <si>
    <t>Jogosultak száma (fő)</t>
  </si>
  <si>
    <t>munkakör</t>
  </si>
  <si>
    <t>TISZAÚJVÁROSI INTÉZMÉNYMŰKÖDTETŐ KÖZPONT</t>
  </si>
  <si>
    <t>intézményvezető (magasabb vezető)</t>
  </si>
  <si>
    <t>csoportvezető (vezető)</t>
  </si>
  <si>
    <t>TISZAÚJVÁROSI HUMÁNSZOLGÁLTATÓ  KÖZPONT</t>
  </si>
  <si>
    <t>TISZAÚJVÁROS VÁROSI RENDELŐINTÉZET</t>
  </si>
  <si>
    <t>gazdasági igazgató (magasabb vezető)</t>
  </si>
  <si>
    <t>MAGASABB VEZETŐK, VEZETŐK ÖSSZESEN</t>
  </si>
  <si>
    <t xml:space="preserve">Intézmény </t>
  </si>
  <si>
    <t>Vezetői pótlék mértéke a köznevelési törvény szerint meghatározott illetményalap százalékában (%)</t>
  </si>
  <si>
    <t>Jogosultak száma  (fő)</t>
  </si>
  <si>
    <t>TISZAÚJVÁROSI NAPKÖZI OTTHONOS ÓVODA</t>
  </si>
  <si>
    <t>MAGASABB VEZETŐK, VEZETŐK MINDÖSSZESEN</t>
  </si>
  <si>
    <t>Feltételtől függő pótlékok</t>
  </si>
  <si>
    <t>Idegennyelv  tudási pótlék</t>
  </si>
  <si>
    <t>Szociális ágazati összevont pótlék</t>
  </si>
  <si>
    <t>Bölcsődei pótlék</t>
  </si>
  <si>
    <t>Fokozott fizikai, pszichés megterhelés miatti pótlék</t>
  </si>
  <si>
    <t>Tiszaújvárosi                               Humánszolgáltató Központ</t>
  </si>
  <si>
    <t>Tiszaújvárosi Napközi Otthonos Óvoda</t>
  </si>
  <si>
    <t>AZ   INTÉZMÉNYEKBEN   CÍMPÓTLÉKOKBAN   RÉSZESÜLŐK   SZÁMA  (fő)</t>
  </si>
  <si>
    <t>Főmunkatársi pótlék</t>
  </si>
  <si>
    <t>Tanácsosi pótlék</t>
  </si>
  <si>
    <t>Tiszaújvárosi Humánszolgáltató Központ</t>
  </si>
  <si>
    <t>EU-s projekt neve, azonosítója: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</si>
  <si>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</si>
  <si>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</si>
  <si>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</si>
  <si>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</si>
  <si>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</si>
  <si>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</si>
  <si>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</si>
  <si>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</si>
  <si>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</si>
  <si>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</si>
  <si>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Szolgáltatások igénybe vétele</t>
  </si>
  <si>
    <t xml:space="preserve">  </t>
  </si>
  <si>
    <t>Adminisztratív költségek</t>
  </si>
  <si>
    <t>Fel nem használt előleg visszautalás</t>
  </si>
  <si>
    <t>Támogatott neve</t>
  </si>
  <si>
    <t>Hozzájárulás  (Ft)</t>
  </si>
  <si>
    <t>TISZAÚJVÁROSI MŰVELŐDÉSI KÖZPONT ÉS KÖNYVTÁR</t>
  </si>
  <si>
    <t>Tiszaújvárosi Művelődési Központ és Könyvtár által megvalósítandó beruházások:</t>
  </si>
  <si>
    <t>Számítástechnikai tárgyi eszköz beszerzése</t>
  </si>
  <si>
    <t>Informatikai hardver, szoftver beszerzések</t>
  </si>
  <si>
    <t>Immateriális javak beszerzése</t>
  </si>
  <si>
    <t>Immateriális javak beszerzése, létesítése</t>
  </si>
  <si>
    <t>Informatikai eszközök beszerzése, létesítése</t>
  </si>
  <si>
    <t>Informatikai eszközök beszerzése</t>
  </si>
  <si>
    <t>Egyéb tárgyi eszközök beszerzése</t>
  </si>
  <si>
    <t>Játszótéri elemek cseréje</t>
  </si>
  <si>
    <t>Ivóvíz közmű felújítások</t>
  </si>
  <si>
    <t>Szennyvíz közmű felújítások</t>
  </si>
  <si>
    <t>Tárgyi eszközök beszerzése</t>
  </si>
  <si>
    <t>Bruttó hiány:</t>
  </si>
  <si>
    <t>Bruttó többlet:</t>
  </si>
  <si>
    <t>2023.</t>
  </si>
  <si>
    <t>Államháztartáson belüli megelőlegezések</t>
  </si>
  <si>
    <t>Informatikai infrastruktúra fejlesztése</t>
  </si>
  <si>
    <t>Állami fenntartású köznevelési intézmények támogatása</t>
  </si>
  <si>
    <t>Rövid lejáratú  hitelek, kölcsönök felvétele</t>
  </si>
  <si>
    <t>Váratlan meghibásodások miatt szükséges eszközök beszerzése</t>
  </si>
  <si>
    <t>Tiszaújváros Város Önkormányzata saját bevételeinek részletezése az adósságot keletkeztető  ügyletből származó tárgyévi fizetési kötelezettség megállapításához</t>
  </si>
  <si>
    <t>Az önkormányzati vagyon és az önkormányzatot megillető vagyoni értékű jog értékesítéséből és hasznosításából származó bevétel (tulajdonosi bevétel)</t>
  </si>
  <si>
    <t>Osztalék, koncessziós díj és hozambevétel</t>
  </si>
  <si>
    <t>Tárgyi eszköz és az immateriális jószág, részvény, részesedés, vállalat értékesítéséből vagy privatizációból származó bevétel (ingatlan értékesítés)</t>
  </si>
  <si>
    <t>Kezesség-, illetve garanciavállalással kapcsolatos megtérülés</t>
  </si>
  <si>
    <t>Saját bevételek (01+… .+06)</t>
  </si>
  <si>
    <t>09</t>
  </si>
  <si>
    <t>A számvitelről szóló törvény (a továbbiakban: Szt.) szerinti hitelviszonyt megtestesítő értékpapír forgalomba hozatala a forgalomba hozatal napjától a beváltás napjáig, kamatozó értékpapír esetén annak névértéke, egyéb értékpapír esetén annak vételára</t>
  </si>
  <si>
    <t>Váltó kibocsátása a kibocsátás napjától a beváltás napjáig, és annak a váltóval kiváltott kötelezettséggel megegyező, kamatot nem tartalmazó értéke</t>
  </si>
  <si>
    <t>Az Szt. szerint pénzügyi lízing lízingbevevői félként történő megkötése a lízing futamideje alatt, és a lízingszerződésben kikötött tőkerész hátralévő összege</t>
  </si>
  <si>
    <t>A visszavásárlási kötelezettség kikötésével megkötött adásvételi szerződés eladói félként történő megkötése - ideértve az Szt. szerinti valódi penziós és óvadéki repóügyleteket is - a visszavásárlásig, és a kikötött visszavásárlási ár</t>
  </si>
  <si>
    <t>A szerződésben kapott, legalább háromszázhatvanöt nap időtartamú halasztott fizetés, részletfizetés, és a még ki nem fizetett ellenérték</t>
  </si>
  <si>
    <t>Hitelintézetek által, származékos műveletek különbözeteként az Államadósság Kezelő Központ Zrt.-nél (a továbbiakban: ÁKK Zrt.) elhelyezett fedezeti betétek, és azok összege</t>
  </si>
  <si>
    <t>Hitel, kölcsön felvétele, átvállalása a folyósítás, átvállalás napjától a végtörlesztés napjáig, és annak aktuális tőketartozása (hitelből eredő fizetési kötelezettség)</t>
  </si>
  <si>
    <t>Tiszaújvárosi Rendőrkapitányság támogatása</t>
  </si>
  <si>
    <t>Forgatási célú belföldi értékpapírok beváltása, értékesítése</t>
  </si>
  <si>
    <t>Beruházások, beszerzések, felújítások</t>
  </si>
  <si>
    <t>Települési önkormányzatok egyes köznevelési feladatainak támogatása</t>
  </si>
  <si>
    <t>Települési önkormányzatok egyes szociális, gyermekjóléti feladatainak támogatása</t>
  </si>
  <si>
    <t>Települési önkormányzatok gyermekétkeztetési feladatainak támogatása</t>
  </si>
  <si>
    <t>Befektetési célú belföldi értékpapírok beváltása, értékesítése</t>
  </si>
  <si>
    <t xml:space="preserve"> Befektetési célú belföldi értékpapírok vásárlása</t>
  </si>
  <si>
    <t xml:space="preserve">  Befektetési célú belföldi értékpapírok vásárlása</t>
  </si>
  <si>
    <t>Belföldi értékpapírok kiadásai (5.1. + … + 5.3.)</t>
  </si>
  <si>
    <t xml:space="preserve">  Éven túli lejáratú belföldi értékpapírok beváltása</t>
  </si>
  <si>
    <t>KÖLTSÉGVETÉSI KIADÁSOK ÖSSZESEN (1.+2.)</t>
  </si>
  <si>
    <t>Hitel-, kölcsöntörlesztés államháztartáson kívülre (4.1.+…+4.3.)</t>
  </si>
  <si>
    <t>Belföldi finanszírozás kiadásai (6.1.+…+6.5.)</t>
  </si>
  <si>
    <t>KIADÁSOK ÖSSZESEN: (3.+7.)</t>
  </si>
  <si>
    <t>FINANSZÍROZÁSI KIADÁSOK ÖSSZESEN: (4.+5.+6.)</t>
  </si>
  <si>
    <t>Belföldi értékpapírok kiadásai (5.1.+…+5.3.)</t>
  </si>
  <si>
    <t>Költségvetési bevételek összesen (1.+2.+3.+4.+5.+6.+7.)</t>
  </si>
  <si>
    <t>Működési költségvetés kiadásai (1.1.+1.2.+1.3.+1.4.+1.5.)</t>
  </si>
  <si>
    <t>Felhalmozási költségvetés kiadásai (2.1.+2.2.+2.3.)</t>
  </si>
  <si>
    <t>- Sportlétesítmények használati díja</t>
  </si>
  <si>
    <t>- Sportegyesületek támogatása</t>
  </si>
  <si>
    <t>Sportfejlesztési koncepció megvalósításának támogatása</t>
  </si>
  <si>
    <t>Kisértékű ügyviteli, informatikai eszközök beszerzése, létesítése</t>
  </si>
  <si>
    <t>2.2.-ből EU-s forrásból megvalósuló felújítás</t>
  </si>
  <si>
    <t xml:space="preserve"> - az 1.5.-ből: - Elvonások és befizetések</t>
  </si>
  <si>
    <t>Felhalmozási célú átvett pénzeszközök  (7.1.+7.2.)</t>
  </si>
  <si>
    <t>12.4.</t>
  </si>
  <si>
    <t>12.5.</t>
  </si>
  <si>
    <t>VEZETŐI PÓTLÉKOK/VEZETŐI JUTTATÁSOK</t>
  </si>
  <si>
    <t>45.000</t>
  </si>
  <si>
    <t>35.000</t>
  </si>
  <si>
    <t xml:space="preserve">csoportvezető </t>
  </si>
  <si>
    <t>20.000</t>
  </si>
  <si>
    <t>VEZETŐK ÖSSZESEN</t>
  </si>
  <si>
    <t>Vezetői juttatás mértéke az egyes egészségügyi dolgozók és egészségügyben dolgozók illetmény- vagy bérnövelésének, valamint az ahhoz kapcsolódó támogatás igénybevételének részletes szabályairól szóló 256/2013. (VII. 5.) Korm. rendelet 2/D. § (1) bekezdésében meghatározott pótlékalap %-ában</t>
  </si>
  <si>
    <t xml:space="preserve">   Jogosultak száma                         (fő)</t>
  </si>
  <si>
    <t>AZ INTÉZMÉNYEKBEN PÓTLÉKBAN, JUTTATÁSBAN RÉSZESÜLŐK SZÁMA</t>
  </si>
  <si>
    <t>Magasabb  vezetői pótlék, juttatás</t>
  </si>
  <si>
    <t>Vezetői (vezetői, csoport vezetői) pótlék, juttatás</t>
  </si>
  <si>
    <t>Munkahelyi pótlék</t>
  </si>
  <si>
    <t>Egészségügyi szakdolgozói pótlék</t>
  </si>
  <si>
    <t>Egészségügyi kiegészítő pótlék</t>
  </si>
  <si>
    <t>védőnői területi pótlék</t>
  </si>
  <si>
    <t>pedagógus ágazati szakmai pótlék</t>
  </si>
  <si>
    <t>Pótlékok, juttatások</t>
  </si>
  <si>
    <t>Munka-közösség vezetői pótlék</t>
  </si>
  <si>
    <t>23.</t>
  </si>
  <si>
    <t>Feladat
 megnevezése</t>
  </si>
  <si>
    <t>Feladat 
megnevezése</t>
  </si>
  <si>
    <t>Éven túli lejáratú belföldi értékpapírok beváltása</t>
  </si>
  <si>
    <t>Befektetési célú belföldi értékpapírok vásárlása</t>
  </si>
  <si>
    <t>gyógy-pedagógiai pótlék</t>
  </si>
  <si>
    <t>Kazinczy Ferenc Református Általános Iskola és Óvoda</t>
  </si>
  <si>
    <t>Borsod Állatvédő Alapítvány támogatása</t>
  </si>
  <si>
    <t>Önkormányzati tulajdonú lakótelek megvásárlásához támogatás nyújtása - vissza nem térítendő</t>
  </si>
  <si>
    <t>Triatlon nemzetközi verseny jogdíja</t>
  </si>
  <si>
    <t>Triatlon napok rendezvényeinek támogatása</t>
  </si>
  <si>
    <t>Módosított előirányzat a …../2023. (II…..)  rendelet szerint</t>
  </si>
  <si>
    <t>Változás a 2022. ../2022. (II.14.) rendelethez képest</t>
  </si>
  <si>
    <t>Polgármesteri Hivatal által megvalósítandó felújítások</t>
  </si>
  <si>
    <t>Közfoglalkoztatottak álláshelyeinek szám</t>
  </si>
  <si>
    <t>Vezetői bérpótlék mértéke a munka törvénykönyvéről szóló  2012. évi I.  Törvény 139. § (2) bekezdését figyelembe véve (Ft)</t>
  </si>
  <si>
    <t>igazgató</t>
  </si>
  <si>
    <t>igazgató-helyettes</t>
  </si>
  <si>
    <t>szakmai igazgató-helyettes</t>
  </si>
  <si>
    <t>1.12.</t>
  </si>
  <si>
    <t>1.13.</t>
  </si>
  <si>
    <t>Felhalmozási célú támogatások államháztartáson belülről (2.1.+…+2.4.)</t>
  </si>
  <si>
    <t>Közhatalmi bevételek (3.1.+3.2.+3.3.+3.4.+3.5.)</t>
  </si>
  <si>
    <t>3.1.1.</t>
  </si>
  <si>
    <t>3.2.1.</t>
  </si>
  <si>
    <t>3.4.2.</t>
  </si>
  <si>
    <t>3.5.</t>
  </si>
  <si>
    <t>4.6.</t>
  </si>
  <si>
    <t>4.7.</t>
  </si>
  <si>
    <t>4.8.</t>
  </si>
  <si>
    <t>4.9.</t>
  </si>
  <si>
    <t>4.10.</t>
  </si>
  <si>
    <t>4.11.</t>
  </si>
  <si>
    <t>Felhalmozási bevételek (5.1.+…+5.5.)</t>
  </si>
  <si>
    <t>6.2.1.</t>
  </si>
  <si>
    <t>Belföldi értékpapírok bevételei (10.1.+…+10.3.)</t>
  </si>
  <si>
    <t>Maradvány igénybevétele (11.1. + 11.2.)</t>
  </si>
  <si>
    <t>Belföldi finanszírozás bevételei (12.1.+…+12.3.)</t>
  </si>
  <si>
    <t>FINANSZÍROZÁSI BEVÉTELEK ÖSSZESEN: (9.+10.+11.+12.)</t>
  </si>
  <si>
    <t>1.5.7.</t>
  </si>
  <si>
    <t>1.5.7.1.</t>
  </si>
  <si>
    <t xml:space="preserve">                             Általános tartalék</t>
  </si>
  <si>
    <t>1.5.7.2.</t>
  </si>
  <si>
    <t xml:space="preserve">                             Céltartalék</t>
  </si>
  <si>
    <t>1.5.7.2.1.</t>
  </si>
  <si>
    <t>1.5.7.2.2.</t>
  </si>
  <si>
    <t>Működési célú támogatások államháztartáson belülről (1.8.+…+1.12.)</t>
  </si>
  <si>
    <t>Önkormányzat működési támogatásai (1.1.+…+1.7.)</t>
  </si>
  <si>
    <t xml:space="preserve">Tiszaújváros Város Önkormányzata adósságot keletkeztető ügyletekből és kezességvállalásokból fennálló kötelezettségei </t>
  </si>
  <si>
    <t xml:space="preserve">3. </t>
  </si>
  <si>
    <t>Működési bevételek (4.1.+…+4.11.)</t>
  </si>
  <si>
    <t>Működési célú átvett pénzeszközök (6.1. + 6.2.)</t>
  </si>
  <si>
    <t>KÖLTSÉGVETÉSI BEVÉTELEK ÖSSZESEN: (1+2.+3.+4.+5.+6.+7.)</t>
  </si>
  <si>
    <t>Hitel-, kölcsönfelvétel államháztartáson kívülről  (9.1.+ … +9.3.)</t>
  </si>
  <si>
    <t>2024.</t>
  </si>
  <si>
    <t>Ebből:  Önkormányzatok működési támogatásai</t>
  </si>
  <si>
    <t>igazgató (magasabb vezető)</t>
  </si>
  <si>
    <t>gazdasági igazgató-helyettes (magasabb vezető)</t>
  </si>
  <si>
    <t>üzemeltetési igazgató-helyettes (magasabb vezető)</t>
  </si>
  <si>
    <t>BEVÉTELEK ÖSSZESEN: (8.+13.)</t>
  </si>
  <si>
    <t xml:space="preserve">                          - Pályázati céltartalék</t>
  </si>
  <si>
    <t>2025.</t>
  </si>
  <si>
    <t>Részletező kód</t>
  </si>
  <si>
    <t xml:space="preserve">Tiszaújvárosi Városgazda Nonprofit Kft. támogatása </t>
  </si>
  <si>
    <t>10.2.</t>
  </si>
  <si>
    <t>Összesen
(F=B+C+D+E)</t>
  </si>
  <si>
    <t>6.2.-ből EU-s támogatás (közvetlen)</t>
  </si>
  <si>
    <t>1.12.-ből EU-s támogatás</t>
  </si>
  <si>
    <t>- Egyéb működési célú támogatások államháztartáson kívülre</t>
  </si>
  <si>
    <t>- Egyéb működési célú támogatások ÁH-n belülre</t>
  </si>
  <si>
    <t>- Visszatérítendő támogatások, kölcsönök nyújtása ÁH-n belülre</t>
  </si>
  <si>
    <t>- Szolidaritási hozzájárulás</t>
  </si>
  <si>
    <t xml:space="preserve">                           -Működési céltartalék</t>
  </si>
  <si>
    <t>- Tartalékok (1.5.7.1.+1.5.7.2.)</t>
  </si>
  <si>
    <t>- Visszatérítendő támogatások, kölcsönök nyújtása ÁH-n kívülre</t>
  </si>
  <si>
    <t>Költségvetési hiány, többlet ( költségvetési bevételek 8. sor - költségvetési kiadások 3. sor) (+/-)</t>
  </si>
  <si>
    <t>Finanszírozási bevételek, kiadások egyenlege (finanszírozási bevételek 13. sor - finanszírozási kiadások 7. sor) (+/-)</t>
  </si>
  <si>
    <t>BEVÉTELEK ÖSSZESEN (14. sor) - KIADÁSOK ÖSSZESEN (8. sor)</t>
  </si>
  <si>
    <t xml:space="preserve"> - az 1.5.-ből:    - Elvonások és befizetések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</si>
  <si>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</si>
  <si>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</si>
  <si>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</si>
  <si>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 xml:space="preserve"> Rövid lejáratú hitelek, kölcsönök törlesztése</t>
  </si>
  <si>
    <t xml:space="preserve"> Likviditási célú hitelek, kölcsönök törlesztése pénzügyi vállalkozásnak</t>
  </si>
  <si>
    <t xml:space="preserve"> Hosszú lejáratú hitelek, kölcsönök törlesztése</t>
  </si>
  <si>
    <t>08</t>
  </si>
  <si>
    <t>Fizetési kötelezettség (08+…+14)</t>
  </si>
  <si>
    <t>Európai uniós támogatással megvalósuló projektek</t>
  </si>
  <si>
    <t>bevételei, kiadásai, hozzájárulások</t>
  </si>
  <si>
    <t>2023. ÉVI KÖLTSÉGVETÉSÉNEK ÖSSZEVONT MÉRLEGE</t>
  </si>
  <si>
    <t>Módosított előirányzat a …./2023. (IX…..)  rendelet szerint</t>
  </si>
  <si>
    <t>Módosított előirányzat a .../2023. (XII…...)  rendelet szerint</t>
  </si>
  <si>
    <t>2023. évi teljesítés              2023.06.30-ig</t>
  </si>
  <si>
    <t>2023. évi teljesítés              2023.09.30-ig</t>
  </si>
  <si>
    <t>2023. évi teljesítés              2023.12.31-ig</t>
  </si>
  <si>
    <t>2023. évi városüzemeltetési kiadások előirányzata</t>
  </si>
  <si>
    <t xml:space="preserve"> 2023. évi támogatások előirányzata</t>
  </si>
  <si>
    <t xml:space="preserve"> 2023. évi ellátottak pénzbeli juttatásai előirányzata</t>
  </si>
  <si>
    <t xml:space="preserve"> 2023. évi beruházási, felújítási előirányzatok</t>
  </si>
  <si>
    <t>Tiszaújváros Város Önkormányzata 2023. évi adósságot keletkeztető fejlesztési céljai</t>
  </si>
  <si>
    <t>2023. év</t>
  </si>
  <si>
    <t>2023. előtt</t>
  </si>
  <si>
    <t>Önkormányzaton kívüli EU-s projektekhez történő hozzájárulás 2023. évi előirányzat</t>
  </si>
  <si>
    <t>2023. ÉVI KÖLTSÉGVETÉS</t>
  </si>
  <si>
    <t>2023. évi előirányzat</t>
  </si>
  <si>
    <t>Felhasználás          2022. 12.31-ig</t>
  </si>
  <si>
    <t xml:space="preserve">                          2023. év utáni szükséglet
</t>
  </si>
  <si>
    <t>Felhasználás       2022.12.31-ig</t>
  </si>
  <si>
    <t xml:space="preserve">2023. év utáni szükséglet
</t>
  </si>
  <si>
    <t>2026.</t>
  </si>
  <si>
    <t>Tiszaújváros, 2023. .......................... hó ..... nap</t>
  </si>
  <si>
    <t>BEVÉTEL ÖSSZESEN (11.+14.)</t>
  </si>
  <si>
    <t>KIADÁSOK ÖSSZESEN (11.+14.)</t>
  </si>
  <si>
    <t>Ezüsthíd Gondozóházzal szemben pihenőpark kialakítása</t>
  </si>
  <si>
    <t>Szent István út melletti közterületen kameraoszlopok és térfigyelő kamerák elhelyezése, régebbi kamerahely optikai kábellel történő hálózatba kötése</t>
  </si>
  <si>
    <t>Betonfedlapos csapadékvízelvezetők átalakítása</t>
  </si>
  <si>
    <t xml:space="preserve">Mátyás király út 22-34. sz társasház nyugati oldalán található járda felújítása </t>
  </si>
  <si>
    <t>Széchenyi út mindkét oldalán parkoló építése</t>
  </si>
  <si>
    <t>Belvíz, csapadékvíz átemelő szívattyútelepek működtetése,
 karbantartása</t>
  </si>
  <si>
    <t>Lakossági veszélyes hulladék megsemmisítése</t>
  </si>
  <si>
    <t xml:space="preserve">Egyéb működési célú pénzeszköz átadás áht.-on belülre </t>
  </si>
  <si>
    <t>Technikai távfelügyelet reknstrukciója</t>
  </si>
  <si>
    <t>Tárgyi eszköz beszerzés</t>
  </si>
  <si>
    <t>Tanuszoda alagsori helyiségeinek felújítása</t>
  </si>
  <si>
    <t>Városközponti tó rézsűvédelme</t>
  </si>
  <si>
    <t>Műszaki tervezés (beruházás)</t>
  </si>
  <si>
    <t>Műszaki tervezés (felújítás)</t>
  </si>
  <si>
    <t>intézményvezető-helyettes (magasabb vezető)</t>
  </si>
  <si>
    <t>szakmai vezető (vezető)</t>
  </si>
  <si>
    <t>általános intézményvezető-helyettes (magasabb vezető)</t>
  </si>
  <si>
    <t>főigazgató (magasabb vezető)</t>
  </si>
  <si>
    <t>orvos igazgató (magasabb vezető)</t>
  </si>
  <si>
    <t>intézeti vezető ápoló (vezető)</t>
  </si>
  <si>
    <t>Bírság-, pótlék- és díjbevétel (előrehozott adó, helyi iparűzési adónemben: - Ft, egyéb közhatalmi bevétel: 15.000.000 Ft)</t>
  </si>
  <si>
    <t>2023-2023</t>
  </si>
  <si>
    <t>óvónők bérkülönbözete</t>
  </si>
  <si>
    <t>Zúzalékos földút felújítása Szemere és Kőszegi Gy. úton</t>
  </si>
  <si>
    <t>EFOP-2.2.19-17 -2017-00039 "a Tiszaújváros Városi Rendelőintézet járóbeteg szakellátó szolgáltatásainak fejlesztése új eszközök beszerzésén keresztül”</t>
  </si>
  <si>
    <t>2022. évi népszámlálás lebonyolítására folyósított támogatás fel nem használt részének visszautalása</t>
  </si>
  <si>
    <t>Tiszaújvárosi Művelődési Központ és Könyvtár támogatásai összesen:</t>
  </si>
  <si>
    <t>Jelzőrendszeres házi segítségényújtás előző évi finanszírozásának elszámolásából adódó visszafizetési kötelezettség</t>
  </si>
  <si>
    <t>Fiatalok lakás, lakóház vásárlásának támogatása  - vissza nem térítendő</t>
  </si>
  <si>
    <t>2022-2023</t>
  </si>
  <si>
    <t>Működési célú támogatások  államháztartáson belülre az Intézményeknél</t>
  </si>
  <si>
    <t>-</t>
  </si>
  <si>
    <t>2021-2023</t>
  </si>
  <si>
    <t>Közterület-felügyelet részére eszközök beszerzése</t>
  </si>
  <si>
    <t>EFOP-2.2.19-17-2017-00039 kódszámú pályázat keretében eszközök beszerzése</t>
  </si>
  <si>
    <t>Helyi adóból és a települési adóból származó bevétel (építményadó: 650.000.000 Ft, helyi iparűzési adó: 3.200.000.000 Ft, idegenforgalmi adó: 12.000.000 Ft)</t>
  </si>
  <si>
    <t>1. melléklet a 2/2023. (II.14.) önkormányzati rendelethez</t>
  </si>
  <si>
    <t>18. melléklet a 2/2023. (II.14.) önkormányzati rendelethez</t>
  </si>
  <si>
    <t>19. melléklet a 2/2023. (II.14.) önkormányzati rendelethez</t>
  </si>
  <si>
    <t>20. melléklet a 2/2023. (II.14.) önkormányzati rendelethez</t>
  </si>
  <si>
    <t>21. melléklet a 2/2023. (II.14.) önkormányzati rendelethez</t>
  </si>
  <si>
    <t>24. melléklet a 2/2023. (II.14.) önkormányzati rendelethez</t>
  </si>
  <si>
    <t>26. melléklet a 2/2023. (II.14.) önkormányzati rendelethez</t>
  </si>
  <si>
    <t>27. melléklet a 2/2023. (II.14.) önkormányzati rendelethez</t>
  </si>
  <si>
    <t>28. melléklet a 2/2023. (II.14.) önkormányzati rendelethez</t>
  </si>
  <si>
    <t>29. melléklet a 2/2023. (II.14.) önkormányzati rendelethez</t>
  </si>
  <si>
    <t>30. melléklet a 2/2023. (II.14.) önkormányzati rendelethez</t>
  </si>
  <si>
    <t>31. melléklet a 2/2023. (II.14.) önkormányzati rendelethez</t>
  </si>
  <si>
    <t>32. melléklet a 2/2023. (II.14.) önkormányzati rendelethez</t>
  </si>
  <si>
    <t>33. melléklet a 2/2023. (II.14.) önkormányzati rendelethez</t>
  </si>
  <si>
    <t>34. melléklet a 2/2023. (II.14.) önkormányzati rendelethez</t>
  </si>
  <si>
    <t>2023. évi eredeti előirányzat
2/2023. (II.14.)</t>
  </si>
  <si>
    <t>"1. melléklet a 2/2023. (II.14.) önkormányzati rendelethez</t>
  </si>
  <si>
    <t>"</t>
  </si>
  <si>
    <t>"3. melléklet a 2/2023. (II.14.) önkormányzati rendelethez</t>
  </si>
  <si>
    <t>"2. melléklet a 2/2023. (II.14.) önkormányzati rendelethez</t>
  </si>
  <si>
    <t>H</t>
  </si>
  <si>
    <t>"4. melléklet a 2/2023. (II.14.) önkormányzati rendelethez</t>
  </si>
  <si>
    <t>"5. melléklet a 2/2023. (II.14.) önkormányzati rendelethez</t>
  </si>
  <si>
    <t>"6. melléklet a 2/2023. (II.14.) önkormányzati rendelethez</t>
  </si>
  <si>
    <t>"7. melléklet a 2/2023. (II.14.) önkormányzati rendelethez</t>
  </si>
  <si>
    <t>"8. melléklet a 2/2023. (II.14.) önkormányzati rendelethez</t>
  </si>
  <si>
    <t>"9. melléklet a 2/2023. (II.14.) önkormányzati rendelethez</t>
  </si>
  <si>
    <t>"10. melléklet a 2/2023. (II.14.) önkormányzati rendelethez</t>
  </si>
  <si>
    <t>"11. melléklet a 2/2023. (II.14.) önkormányzati rendelethez</t>
  </si>
  <si>
    <t>"12. melléklet a 2/2023. (II.14.) önkormányzati rendelethez</t>
  </si>
  <si>
    <t>"13. melléklet a 2/2023. (II.14.) önkormányzati rendelethez</t>
  </si>
  <si>
    <t>"14. melléklet a 2/2023. (II.14.) önkormányzati rendelethez</t>
  </si>
  <si>
    <t>"15. melléklet a 2/2023. (II.14.) önkormányzati rendelethez</t>
  </si>
  <si>
    <t>"16. melléklet a 2/2023. (II.14.) önkormányzati rendelethez</t>
  </si>
  <si>
    <t>"17. melléklet a 2/2023. (II.14.) önkormányzati rendelethez</t>
  </si>
  <si>
    <t>"26. melléklet a 2/2023. (II.14.) önkormányzati rendelethez</t>
  </si>
  <si>
    <t>"27. melléklet a 2/2023. (II.14.) önkormányzati rendelethez</t>
  </si>
  <si>
    <t>"28. melléklet a 2/2023. (II.14.) önkormányzati rendelethez</t>
  </si>
  <si>
    <t>"29. melléklet a 2/2023. (II.14.) önkormányzati rendelethez</t>
  </si>
  <si>
    <t>"30. melléklet a 2/2023. (II.14.) önkormányzati rendelethez</t>
  </si>
  <si>
    <t>"31. melléklet a 2/2023. (II.14.) önkormányzati rendelethez</t>
  </si>
  <si>
    <t>"32. melléklet a 2/2023. (II.14.) önkormányzati rendelethez</t>
  </si>
  <si>
    <t>"33. melléklet a 2/2023. (II.14.) önkormányzati rendelethez</t>
  </si>
  <si>
    <t>"34. melléklet a 2/2023. (II.14.) önkormányzati rendelethez</t>
  </si>
  <si>
    <t>Rendezvényszekrények 3x200 Amperrel történő betáplálásának végleges kialakítása</t>
  </si>
  <si>
    <t>Nőgyógyászati ultrahang készülék beszerzése</t>
  </si>
  <si>
    <t>Kültéri fitnesz parkok szabványossági átalakítása</t>
  </si>
  <si>
    <t>Deák téri uszodába szivattyú beszerzése</t>
  </si>
  <si>
    <t>Civil és segélyszervezetek támogatása</t>
  </si>
  <si>
    <t>Bartók Béla 2-6. szám alatti lakóépületek északi oldalán található járda felújítása</t>
  </si>
  <si>
    <t>Kültéri fitnesz eszközökhöz kihelyezendő információs táblák beszerzése</t>
  </si>
  <si>
    <t>Hamvas Béla Könyvtár épületében energiatakarékos kazáncsere</t>
  </si>
  <si>
    <t>Lévai-Vörösmarty összekötő út építése</t>
  </si>
  <si>
    <t>Police Caritas Alapítvány támogatása</t>
  </si>
  <si>
    <t>B.-A.-Z. Vármegyei Rendőr-főkapitányság támogatása</t>
  </si>
  <si>
    <t>"Életmentés Alapítvány Borsod-Abaúj-Zemplén Megye" támogatása</t>
  </si>
  <si>
    <t>Mezőkövesdi Tankerületi Központ támogatása</t>
  </si>
  <si>
    <t>Miskolci Tankerületi Központ támogatása</t>
  </si>
  <si>
    <t>Szerencsi Szakképzési Centrum támogatása</t>
  </si>
  <si>
    <t>2022-2022</t>
  </si>
  <si>
    <t>Bérfejlesztésre biztosított támogatás elszámolásából adódó visszafizetési kötelezettség</t>
  </si>
  <si>
    <t xml:space="preserve">Tiszaújvárosi Városgazda Nonprofit Kft. részére történő eszközbeszerzések </t>
  </si>
  <si>
    <t>"Tűzoltók a lakosság biztonságáért" Alapítvány támogatása</t>
  </si>
  <si>
    <t>Tiszaújvárosi Katasztrófavédelmi Kirendeltsége támogatása</t>
  </si>
  <si>
    <t>Árpád út 14. mögötti parkolóba csapadékvíz elnyelő akna beépítése</t>
  </si>
  <si>
    <t>Közterület-felügyelők részére hordozható testkamera és kiegészítők</t>
  </si>
  <si>
    <t>Tiszaújvárosi Városháza korszerűsítése</t>
  </si>
  <si>
    <t>Tiszaújvárosi Református Temetőben kandelláberek cseréje</t>
  </si>
  <si>
    <t>Arthroszkópos toronyhoz eszközök beszerzése</t>
  </si>
  <si>
    <t>Techikai eszközök és hangszer beszerzése</t>
  </si>
  <si>
    <t>Módosított előirányzat a 14/2023.  (VI.29.)  rendelet szerint</t>
  </si>
  <si>
    <t>1. melléklet a .../2023. (IX....) önkormányzati rendelethez</t>
  </si>
  <si>
    <t>4. melléklet a .../2023. (IX....) önkormányzati rendelethez</t>
  </si>
  <si>
    <t>5. melléklet a .../2023. (IX....) önkormányzati rendelethez</t>
  </si>
  <si>
    <t>6. melléklet a .../2023. (IX....) önkormányzati rendelethez</t>
  </si>
  <si>
    <t>7. melléklet a .../2023. (IX....) önkormányzati rendelethez</t>
  </si>
  <si>
    <t>8. melléklet a .../2023. (IX....) önkormányzati rendelethez</t>
  </si>
  <si>
    <t>9. melléklet a .../2023. (IX....) önkormányzati rendelethez</t>
  </si>
  <si>
    <t>10. melléklet a .../2023. (IX....) önkormányzati rendelethez</t>
  </si>
  <si>
    <t>11. melléklet a .../2023. (IX....) önkormányzati rendelethez</t>
  </si>
  <si>
    <t>12. melléklet a .../2023. (IX....) önkormányzati rendelethez</t>
  </si>
  <si>
    <t>13. melléklet a .../2023. (IX....) önkormányzati rendelethez</t>
  </si>
  <si>
    <t>14. melléklet a .../2023. (IX....) önkormányzati rendelethez</t>
  </si>
  <si>
    <t>15. melléklet a .../2023. (IX....) önkormányzati rendelethez</t>
  </si>
  <si>
    <t>16. melléklet a .../2023. (IX....) önkormányzati rendelethez</t>
  </si>
  <si>
    <t>17. melléklet a .../2023. (IX....) önkormányzati rendelethez</t>
  </si>
  <si>
    <t>18. melléklet a .../2023. (IX....) önkormányzati rendelethez</t>
  </si>
  <si>
    <t>19. melléklet a .../2023. (IX....) önkormányzati rendelethez</t>
  </si>
  <si>
    <t>20. melléklet a .../2023. (IX....) önkormányzati rendelethez</t>
  </si>
  <si>
    <t>21. melléklet a .../2023. (IX....) önkormányzati rendelethez</t>
  </si>
  <si>
    <t>22. melléklet a .../2023. (IX....) önkormányzati rendelethez</t>
  </si>
  <si>
    <t>23. melléklet a .../2023. (IX....) önkormányzati rendelethez</t>
  </si>
  <si>
    <t>24. melléklet a .../2023. (IX....) önkormányzati rendelethez</t>
  </si>
  <si>
    <t>25. melléklet a .../2023. (IX....) önkormányzati rendelethez</t>
  </si>
  <si>
    <t>26. melléklet a .../2023. (IX....) önkormányzati rendelethez</t>
  </si>
  <si>
    <t>2. melléklet a .../2023. (IX....) önkormányzati rendelethez</t>
  </si>
  <si>
    <t>3. melléklet a .../2023. (IX....) önkormányzati rendelethez</t>
  </si>
  <si>
    <t>Változás a 14/2023. (VI.29.) rendelethez képest</t>
  </si>
  <si>
    <t>K</t>
  </si>
  <si>
    <t>"22. melléklet a 2/2023. (II.14.) önkormányzati rendelethez</t>
  </si>
  <si>
    <t>"23. melléklet a 2/2023. (II.14.) önkormányzati rendelethez</t>
  </si>
  <si>
    <t>27. melléklet a .../2023. (IX....) önkormányzati rendelethez</t>
  </si>
  <si>
    <t>28. melléklet a .../2023. (IX....) önkormányzati rendelethez</t>
  </si>
  <si>
    <t>Caracalla Thalasso kád</t>
  </si>
  <si>
    <t>Tiszaszederkényi városrészben posta partneri program keretében megvalósítandó postai szolgáltatások biztosítására támogatás</t>
  </si>
  <si>
    <t>Tiszaújvárosi Polgármesteri Hivatal támogatásai összesen:</t>
  </si>
  <si>
    <t>Tiszaújvárosi Napközi Otthonos Óvoda támogatásai összesen:</t>
  </si>
  <si>
    <t>önként</t>
  </si>
  <si>
    <t>kötelező</t>
  </si>
  <si>
    <t>államig</t>
  </si>
  <si>
    <t>ÖNK.Össz</t>
  </si>
  <si>
    <t>bevétel változás</t>
  </si>
  <si>
    <t>kiadás változás</t>
  </si>
  <si>
    <t>önkorm. önként+kötelező+államig.</t>
  </si>
  <si>
    <t>önkorm. össz. (4. melléklet)</t>
  </si>
  <si>
    <t xml:space="preserve">Egyházak támogatása </t>
  </si>
  <si>
    <t xml:space="preserve">Dokumentumok beszerzése </t>
  </si>
  <si>
    <t>Korábbi évek megszűnt adónemei</t>
  </si>
  <si>
    <t xml:space="preserve">"Fess ésszel" a környezetért komplex tehetségprogram elnevezésű pályázati összeg fel nem használt részének visszautalása </t>
  </si>
  <si>
    <t xml:space="preserve">TOP_PLUSZ-1.2.3-21-BO1-2022-00009  Lévai utat és Vörösmarty utat összekötő gyűjtőút építése </t>
  </si>
  <si>
    <t>TOP_PLUSZ-2.1.1-21-BO1-2022-00007 A tiszaújvárosi Városháza energetikai korszerűsítése</t>
  </si>
  <si>
    <t>"25. melléklet a 2/2023. (II.14.) önkormányzati rendelethez</t>
  </si>
  <si>
    <t>29. melléklet a .../2023. (IX....) önkormányzati rendelethez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</si>
</sst>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F_t_-;\-* #,##0.00\ _F_t_-;_-* &quot;-&quot;??\ _F_t_-;_-@_-"/>
    <numFmt numFmtId="164" formatCode="#,###"/>
    <numFmt numFmtId="165" formatCode="_-* #,##0\ _F_t_-;\-* #,##0\ _F_t_-;_-* &quot;-&quot;??\ _F_t_-;_-@_-"/>
    <numFmt numFmtId="166" formatCode="0.0000"/>
    <numFmt numFmtId="167" formatCode="0&quot;.&quot;"/>
    <numFmt numFmtId="168" formatCode="_-* #,##0\ &quot;Ft&quot;_-;\-* #,##0\ &quot;Ft&quot;_-;_-* &quot;-&quot;??\ &quot;Ft&quot;_-;_-@_-"/>
  </numFmts>
  <fonts count="113" x14ac:knownFonts="1">
    <font>
      <sz val="10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9"/>
      <name val="Times New Roman CE"/>
      <charset val="238"/>
    </font>
    <font>
      <b/>
      <sz val="11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8"/>
      <name val="Times New Roman CE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i/>
      <sz val="8"/>
      <name val="Times New Roman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</font>
    <font>
      <b/>
      <sz val="9"/>
      <color indexed="8"/>
      <name val="Times New Roman"/>
      <family val="1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3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8"/>
      <name val="Times New Roman"/>
      <family val="1"/>
    </font>
    <font>
      <b/>
      <i/>
      <sz val="10"/>
      <name val="Times New Roman"/>
      <family val="1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FF0000"/>
      <name val="Times New Roman CE"/>
      <family val="1"/>
      <charset val="238"/>
    </font>
    <font>
      <b/>
      <sz val="14"/>
      <name val="Times New Roman CE"/>
      <family val="1"/>
      <charset val="238"/>
    </font>
    <font>
      <sz val="13"/>
      <name val="Times New Roman CE"/>
      <charset val="238"/>
    </font>
    <font>
      <b/>
      <i/>
      <sz val="8"/>
      <name val="Times New Roman CE"/>
      <charset val="238"/>
    </font>
    <font>
      <sz val="10"/>
      <color theme="1"/>
      <name val="Times New Roman"/>
      <family val="1"/>
      <charset val="238"/>
    </font>
    <font>
      <sz val="9"/>
      <name val="Times New Roman CE"/>
      <charset val="238"/>
    </font>
    <font>
      <b/>
      <i/>
      <sz val="12"/>
      <name val="Times New Roman CE"/>
      <charset val="238"/>
    </font>
    <font>
      <b/>
      <sz val="13"/>
      <name val="Times New Roman CE"/>
      <charset val="238"/>
    </font>
    <font>
      <b/>
      <sz val="15"/>
      <name val="Times New Roman CE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rgb="FF222222"/>
      <name val="Times New Roman"/>
      <family val="1"/>
      <charset val="238"/>
    </font>
    <font>
      <sz val="12"/>
      <color rgb="FFFF0000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9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sz val="12"/>
      <name val="Times New Roman CE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2"/>
      <color indexed="8"/>
      <name val="Times New Roman CE"/>
      <charset val="238"/>
    </font>
    <font>
      <sz val="12"/>
      <color theme="1"/>
      <name val="Times New Roman"/>
      <family val="1"/>
      <charset val="238"/>
    </font>
    <font>
      <b/>
      <sz val="13"/>
      <color rgb="FFFF0000"/>
      <name val="Times New Roman CE"/>
      <family val="1"/>
      <charset val="238"/>
    </font>
    <font>
      <b/>
      <sz val="14"/>
      <color rgb="FFFF0000"/>
      <name val="Times New Roman CE"/>
      <family val="1"/>
      <charset val="238"/>
    </font>
    <font>
      <sz val="13"/>
      <color rgb="FFFF0000"/>
      <name val="Times New Roman CE"/>
      <family val="1"/>
      <charset val="238"/>
    </font>
    <font>
      <strike/>
      <sz val="10"/>
      <name val="Times New Roman CE"/>
      <charset val="238"/>
    </font>
    <font>
      <b/>
      <sz val="6"/>
      <color rgb="FF000000"/>
      <name val="Arial"/>
      <family val="2"/>
      <charset val="238"/>
    </font>
    <font>
      <b/>
      <sz val="9"/>
      <color indexed="10"/>
      <name val="Times New Roman CE"/>
      <charset val="238"/>
    </font>
    <font>
      <sz val="10"/>
      <color rgb="FFFF0000"/>
      <name val="Times New Roman CE"/>
      <charset val="238"/>
    </font>
    <font>
      <b/>
      <sz val="9"/>
      <color indexed="81"/>
      <name val="Segoe UI"/>
      <family val="2"/>
      <charset val="238"/>
    </font>
    <font>
      <i/>
      <sz val="9"/>
      <name val="Times New Roman CE"/>
      <charset val="238"/>
    </font>
    <font>
      <sz val="9"/>
      <color indexed="81"/>
      <name val="Segoe UI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3">
    <xf numFmtId="0" fontId="0" fillId="0" borderId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6" borderId="0" applyNumberFormat="0" applyBorder="0" applyAlignment="0" applyProtection="0"/>
    <xf numFmtId="0" fontId="2" fillId="6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9" borderId="0" applyNumberFormat="0" applyBorder="0" applyAlignment="0" applyProtection="0"/>
    <xf numFmtId="0" fontId="2" fillId="9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7" fillId="8" borderId="1" applyNumberFormat="0" applyAlignment="0" applyProtection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5" applyNumberFormat="0" applyAlignment="0" applyProtection="0"/>
    <xf numFmtId="0" fontId="33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4" fillId="0" borderId="6" applyNumberFormat="0" applyFill="0" applyAlignment="0" applyProtection="0"/>
    <xf numFmtId="0" fontId="3" fillId="5" borderId="7" applyNumberFormat="0" applyFont="0" applyAlignment="0" applyProtection="0"/>
    <xf numFmtId="0" fontId="35" fillId="11" borderId="0" applyNumberFormat="0" applyBorder="0" applyAlignment="0" applyProtection="0"/>
    <xf numFmtId="0" fontId="36" fillId="12" borderId="8" applyNumberFormat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38" fillId="0" borderId="9" applyNumberFormat="0" applyFill="0" applyAlignment="0" applyProtection="0"/>
    <xf numFmtId="0" fontId="39" fillId="13" borderId="0" applyNumberFormat="0" applyBorder="0" applyAlignment="0" applyProtection="0"/>
    <xf numFmtId="0" fontId="40" fillId="8" borderId="0" applyNumberFormat="0" applyBorder="0" applyAlignment="0" applyProtection="0"/>
    <xf numFmtId="0" fontId="41" fillId="12" borderId="1" applyNumberFormat="0" applyAlignment="0" applyProtection="0"/>
    <xf numFmtId="43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76" fillId="0" borderId="0" applyFill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3" borderId="1" applyNumberFormat="0" applyAlignment="0" applyProtection="0"/>
    <xf numFmtId="0" fontId="90" fillId="0" borderId="0" applyNumberFormat="0" applyFill="0" applyBorder="0" applyAlignment="0" applyProtection="0"/>
    <xf numFmtId="0" fontId="91" fillId="0" borderId="99" applyNumberFormat="0" applyFill="0" applyAlignment="0" applyProtection="0"/>
    <xf numFmtId="0" fontId="92" fillId="0" borderId="3" applyNumberFormat="0" applyFill="0" applyAlignment="0" applyProtection="0"/>
    <xf numFmtId="0" fontId="93" fillId="0" borderId="100" applyNumberFormat="0" applyFill="0" applyAlignment="0" applyProtection="0"/>
    <xf numFmtId="0" fontId="9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76" fillId="5" borderId="7" applyNumberFormat="0" applyFont="0" applyAlignment="0" applyProtection="0"/>
    <xf numFmtId="0" fontId="36" fillId="7" borderId="8" applyNumberFormat="0" applyAlignment="0" applyProtection="0"/>
    <xf numFmtId="0" fontId="94" fillId="0" borderId="0"/>
    <xf numFmtId="0" fontId="94" fillId="0" borderId="0"/>
    <xf numFmtId="0" fontId="94" fillId="0" borderId="0"/>
    <xf numFmtId="0" fontId="38" fillId="0" borderId="101" applyNumberFormat="0" applyFill="0" applyAlignment="0" applyProtection="0"/>
    <xf numFmtId="0" fontId="41" fillId="7" borderId="1" applyNumberFormat="0" applyAlignment="0" applyProtection="0"/>
  </cellStyleXfs>
  <cellXfs count="1871">
    <xf numFmtId="0" fontId="0" fillId="0" borderId="0" xfId="0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justify"/>
    </xf>
    <xf numFmtId="0" fontId="20" fillId="0" borderId="0" xfId="0" applyFont="1" applyAlignment="1">
      <alignment horizontal="justify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19" fillId="0" borderId="13" xfId="0" applyFont="1" applyBorder="1" applyAlignment="1">
      <alignment horizontal="justify" vertical="top" wrapText="1"/>
    </xf>
    <xf numFmtId="0" fontId="19" fillId="0" borderId="12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justify" vertical="top" wrapText="1"/>
    </xf>
    <xf numFmtId="0" fontId="20" fillId="0" borderId="12" xfId="0" applyFont="1" applyBorder="1" applyAlignment="1">
      <alignment horizontal="center" vertical="top" wrapText="1"/>
    </xf>
    <xf numFmtId="0" fontId="15" fillId="0" borderId="0" xfId="0" applyFont="1"/>
    <xf numFmtId="49" fontId="44" fillId="0" borderId="20" xfId="47" applyNumberFormat="1" applyFont="1" applyBorder="1" applyAlignment="1">
      <alignment horizontal="center" vertical="center" wrapText="1"/>
    </xf>
    <xf numFmtId="49" fontId="44" fillId="0" borderId="27" xfId="47" applyNumberFormat="1" applyFont="1" applyBorder="1" applyAlignment="1">
      <alignment horizontal="center" vertical="center" wrapText="1"/>
    </xf>
    <xf numFmtId="0" fontId="16" fillId="0" borderId="10" xfId="47" applyFont="1" applyBorder="1" applyAlignment="1">
      <alignment horizontal="center" vertical="center" wrapText="1"/>
    </xf>
    <xf numFmtId="0" fontId="16" fillId="0" borderId="15" xfId="47" applyFont="1" applyBorder="1" applyAlignment="1">
      <alignment vertical="center" wrapText="1"/>
    </xf>
    <xf numFmtId="164" fontId="44" fillId="0" borderId="28" xfId="47" applyNumberFormat="1" applyFont="1" applyBorder="1" applyAlignment="1" applyProtection="1">
      <alignment horizontal="right" vertical="center" wrapText="1" indent="1"/>
      <protection locked="0"/>
    </xf>
    <xf numFmtId="0" fontId="44" fillId="0" borderId="13" xfId="47" applyFont="1" applyBorder="1" applyAlignment="1">
      <alignment horizontal="left" vertical="center" wrapText="1" indent="1"/>
    </xf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164" fontId="8" fillId="0" borderId="15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45" fillId="0" borderId="28" xfId="47" applyNumberFormat="1" applyFont="1" applyBorder="1" applyAlignment="1" applyProtection="1">
      <alignment horizontal="right" vertical="center" wrapText="1" indent="1"/>
      <protection locked="0"/>
    </xf>
    <xf numFmtId="164" fontId="4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 indent="1"/>
    </xf>
    <xf numFmtId="164" fontId="16" fillId="0" borderId="16" xfId="47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/>
    <xf numFmtId="3" fontId="15" fillId="0" borderId="29" xfId="0" applyNumberFormat="1" applyFont="1" applyBorder="1"/>
    <xf numFmtId="3" fontId="15" fillId="0" borderId="26" xfId="0" applyNumberFormat="1" applyFont="1" applyBorder="1"/>
    <xf numFmtId="3" fontId="5" fillId="0" borderId="16" xfId="0" applyNumberFormat="1" applyFont="1" applyBorder="1"/>
    <xf numFmtId="0" fontId="10" fillId="0" borderId="0" xfId="0" applyFont="1" applyAlignment="1">
      <alignment vertical="center" wrapText="1"/>
    </xf>
    <xf numFmtId="164" fontId="8" fillId="0" borderId="16" xfId="0" applyNumberFormat="1" applyFont="1" applyBorder="1" applyAlignment="1">
      <alignment horizontal="center" vertical="center" wrapText="1"/>
    </xf>
    <xf numFmtId="164" fontId="4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6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>
      <alignment horizontal="left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3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6" fillId="0" borderId="15" xfId="0" applyFont="1" applyBorder="1" applyAlignment="1">
      <alignment horizontal="left" vertical="center" wrapText="1" indent="1"/>
    </xf>
    <xf numFmtId="164" fontId="46" fillId="0" borderId="16" xfId="0" applyNumberFormat="1" applyFont="1" applyBorder="1" applyAlignment="1">
      <alignment horizontal="right" vertical="center" wrapText="1" indent="1"/>
    </xf>
    <xf numFmtId="49" fontId="45" fillId="0" borderId="39" xfId="0" applyNumberFormat="1" applyFont="1" applyBorder="1" applyAlignment="1">
      <alignment horizontal="center" vertical="center" wrapText="1"/>
    </xf>
    <xf numFmtId="0" fontId="44" fillId="0" borderId="35" xfId="47" applyFont="1" applyBorder="1" applyAlignment="1">
      <alignment horizontal="left" vertical="center" wrapText="1" indent="1"/>
    </xf>
    <xf numFmtId="164" fontId="44" fillId="0" borderId="40" xfId="0" applyNumberFormat="1" applyFont="1" applyBorder="1" applyAlignment="1" applyProtection="1">
      <alignment horizontal="right" vertical="center" wrapText="1" indent="1"/>
      <protection locked="0"/>
    </xf>
    <xf numFmtId="0" fontId="44" fillId="0" borderId="41" xfId="47" applyFont="1" applyBorder="1" applyAlignment="1">
      <alignment horizontal="left" vertical="center" wrapText="1" indent="1"/>
    </xf>
    <xf numFmtId="164" fontId="44" fillId="0" borderId="42" xfId="0" applyNumberFormat="1" applyFont="1" applyBorder="1" applyAlignment="1" applyProtection="1">
      <alignment horizontal="right" vertical="center" wrapText="1" indent="1"/>
      <protection locked="0"/>
    </xf>
    <xf numFmtId="0" fontId="4" fillId="0" borderId="0" xfId="0" applyFont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15" xfId="47" applyFont="1" applyBorder="1" applyAlignment="1">
      <alignment horizontal="left" vertical="center" wrapText="1" indent="1"/>
    </xf>
    <xf numFmtId="164" fontId="46" fillId="0" borderId="16" xfId="0" applyNumberFormat="1" applyFont="1" applyBorder="1" applyAlignment="1" applyProtection="1">
      <alignment horizontal="right" vertical="center" wrapText="1" indent="1"/>
      <protection locked="0"/>
    </xf>
    <xf numFmtId="49" fontId="45" fillId="0" borderId="20" xfId="0" applyNumberFormat="1" applyFont="1" applyBorder="1" applyAlignment="1">
      <alignment horizontal="center" vertical="center" wrapText="1"/>
    </xf>
    <xf numFmtId="0" fontId="45" fillId="0" borderId="13" xfId="47" applyFont="1" applyBorder="1" applyAlignment="1">
      <alignment horizontal="left" vertical="center" wrapText="1" indent="1"/>
    </xf>
    <xf numFmtId="164" fontId="4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1" xfId="0" applyNumberFormat="1" applyFont="1" applyBorder="1" applyAlignment="1" applyProtection="1">
      <alignment horizontal="right" vertical="center" wrapText="1" indent="1"/>
      <protection locked="0"/>
    </xf>
    <xf numFmtId="0" fontId="45" fillId="0" borderId="43" xfId="47" applyFont="1" applyBorder="1" applyAlignment="1">
      <alignment horizontal="left" vertical="center" wrapText="1" indent="1"/>
    </xf>
    <xf numFmtId="0" fontId="48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164" fontId="16" fillId="0" borderId="0" xfId="0" applyNumberFormat="1" applyFont="1" applyAlignment="1">
      <alignment horizontal="right" vertical="center" wrapText="1" indent="1"/>
    </xf>
    <xf numFmtId="0" fontId="8" fillId="0" borderId="15" xfId="0" applyFont="1" applyBorder="1" applyAlignment="1">
      <alignment horizontal="left" vertical="center" wrapText="1" indent="1"/>
    </xf>
    <xf numFmtId="164" fontId="16" fillId="0" borderId="16" xfId="0" applyNumberFormat="1" applyFont="1" applyBorder="1" applyAlignment="1">
      <alignment horizontal="right" vertical="center" wrapText="1" indent="1"/>
    </xf>
    <xf numFmtId="0" fontId="5" fillId="0" borderId="10" xfId="0" applyFont="1" applyBorder="1" applyAlignment="1">
      <alignment horizontal="left" vertical="center"/>
    </xf>
    <xf numFmtId="0" fontId="5" fillId="0" borderId="44" xfId="0" applyFont="1" applyBorder="1" applyAlignment="1">
      <alignment vertical="center" wrapText="1"/>
    </xf>
    <xf numFmtId="49" fontId="45" fillId="0" borderId="27" xfId="0" applyNumberFormat="1" applyFont="1" applyBorder="1" applyAlignment="1">
      <alignment horizontal="center" vertical="center" wrapText="1"/>
    </xf>
    <xf numFmtId="0" fontId="16" fillId="0" borderId="15" xfId="47" applyFont="1" applyBorder="1" applyAlignment="1">
      <alignment horizontal="left" vertical="center" wrapText="1" indent="1"/>
    </xf>
    <xf numFmtId="0" fontId="47" fillId="0" borderId="13" xfId="0" applyFont="1" applyBorder="1" applyAlignment="1">
      <alignment horizontal="left" wrapText="1" indent="1"/>
    </xf>
    <xf numFmtId="164" fontId="46" fillId="0" borderId="16" xfId="47" applyNumberFormat="1" applyFont="1" applyBorder="1" applyAlignment="1">
      <alignment horizontal="right" vertical="center" wrapText="1" indent="1"/>
    </xf>
    <xf numFmtId="164" fontId="44" fillId="0" borderId="28" xfId="47" applyNumberFormat="1" applyFont="1" applyBorder="1" applyAlignment="1">
      <alignment horizontal="right" vertical="center" wrapText="1" indent="1"/>
    </xf>
    <xf numFmtId="0" fontId="16" fillId="0" borderId="25" xfId="47" applyFont="1" applyBorder="1" applyAlignment="1">
      <alignment horizontal="center" vertical="center" wrapText="1"/>
    </xf>
    <xf numFmtId="164" fontId="16" fillId="0" borderId="48" xfId="47" applyNumberFormat="1" applyFont="1" applyBorder="1" applyAlignment="1">
      <alignment horizontal="right" vertical="center" wrapText="1" indent="1"/>
    </xf>
    <xf numFmtId="164" fontId="44" fillId="0" borderId="40" xfId="47" applyNumberFormat="1" applyFont="1" applyBorder="1" applyAlignment="1" applyProtection="1">
      <alignment horizontal="right" vertical="center" wrapText="1" indent="1"/>
      <protection locked="0"/>
    </xf>
    <xf numFmtId="16" fontId="0" fillId="0" borderId="0" xfId="0" applyNumberFormat="1" applyAlignment="1">
      <alignment vertical="center" wrapText="1"/>
    </xf>
    <xf numFmtId="0" fontId="48" fillId="0" borderId="47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 wrapText="1" indent="1"/>
    </xf>
    <xf numFmtId="49" fontId="45" fillId="0" borderId="30" xfId="0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4"/>
    </xf>
    <xf numFmtId="164" fontId="7" fillId="0" borderId="0" xfId="0" applyNumberFormat="1" applyFont="1" applyAlignment="1">
      <alignment horizontal="centerContinuous" vertical="center" wrapText="1"/>
    </xf>
    <xf numFmtId="164" fontId="0" fillId="0" borderId="0" xfId="0" applyNumberFormat="1" applyAlignment="1">
      <alignment horizontal="centerContinuous" vertical="center"/>
    </xf>
    <xf numFmtId="164" fontId="44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>
      <alignment horizontal="right" vertical="center" wrapText="1" indent="1"/>
    </xf>
    <xf numFmtId="164" fontId="44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center" vertical="center" wrapText="1"/>
    </xf>
    <xf numFmtId="0" fontId="22" fillId="0" borderId="15" xfId="0" applyFont="1" applyBorder="1" applyAlignment="1">
      <alignment vertical="center" wrapText="1"/>
    </xf>
    <xf numFmtId="0" fontId="47" fillId="0" borderId="35" xfId="0" applyFont="1" applyBorder="1" applyAlignment="1">
      <alignment horizontal="left" wrapText="1" indent="1"/>
    </xf>
    <xf numFmtId="164" fontId="45" fillId="0" borderId="40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15" xfId="0" applyNumberFormat="1" applyFont="1" applyBorder="1" applyAlignment="1">
      <alignment horizontal="center" vertical="center" wrapText="1"/>
    </xf>
    <xf numFmtId="0" fontId="44" fillId="0" borderId="13" xfId="47" applyFont="1" applyBorder="1" applyAlignment="1">
      <alignment horizontal="left" vertical="center" wrapText="1" indent="2"/>
    </xf>
    <xf numFmtId="49" fontId="44" fillId="0" borderId="25" xfId="47" applyNumberFormat="1" applyFont="1" applyBorder="1" applyAlignment="1">
      <alignment horizontal="center" vertical="center" wrapText="1"/>
    </xf>
    <xf numFmtId="0" fontId="46" fillId="0" borderId="15" xfId="47" applyFont="1" applyBorder="1" applyAlignment="1">
      <alignment vertical="center" wrapText="1"/>
    </xf>
    <xf numFmtId="164" fontId="8" fillId="0" borderId="32" xfId="0" applyNumberFormat="1" applyFont="1" applyBorder="1" applyAlignment="1">
      <alignment horizontal="centerContinuous" vertical="center" wrapText="1"/>
    </xf>
    <xf numFmtId="0" fontId="45" fillId="0" borderId="43" xfId="47" quotePrefix="1" applyFont="1" applyBorder="1" applyAlignment="1">
      <alignment horizontal="left" vertical="center" wrapText="1" indent="3"/>
    </xf>
    <xf numFmtId="0" fontId="45" fillId="0" borderId="24" xfId="47" quotePrefix="1" applyFont="1" applyBorder="1" applyAlignment="1">
      <alignment horizontal="left" vertical="center" wrapText="1" indent="4"/>
    </xf>
    <xf numFmtId="3" fontId="15" fillId="0" borderId="41" xfId="0" applyNumberFormat="1" applyFont="1" applyBorder="1"/>
    <xf numFmtId="3" fontId="15" fillId="0" borderId="0" xfId="0" applyNumberFormat="1" applyFont="1"/>
    <xf numFmtId="3" fontId="5" fillId="0" borderId="0" xfId="0" applyNumberFormat="1" applyFont="1"/>
    <xf numFmtId="164" fontId="46" fillId="0" borderId="3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0" applyNumberFormat="1" applyFont="1" applyBorder="1" applyAlignment="1" applyProtection="1">
      <alignment horizontal="right" vertical="center" wrapText="1" indent="1"/>
      <protection locked="0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55" fillId="0" borderId="0" xfId="0" applyFont="1" applyAlignment="1">
      <alignment horizontal="right" vertical="center" wrapText="1" indent="1"/>
    </xf>
    <xf numFmtId="3" fontId="15" fillId="0" borderId="32" xfId="0" applyNumberFormat="1" applyFont="1" applyBorder="1"/>
    <xf numFmtId="164" fontId="11" fillId="0" borderId="0" xfId="0" applyNumberFormat="1" applyFont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164" fontId="16" fillId="0" borderId="15" xfId="47" applyNumberFormat="1" applyFont="1" applyBorder="1" applyAlignment="1">
      <alignment horizontal="right" vertical="center" wrapText="1" indent="1"/>
    </xf>
    <xf numFmtId="164" fontId="44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3" xfId="47" applyNumberFormat="1" applyFont="1" applyBorder="1" applyAlignment="1">
      <alignment horizontal="right" vertical="center" wrapText="1" indent="1"/>
    </xf>
    <xf numFmtId="164" fontId="45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35" xfId="47" applyNumberFormat="1" applyFont="1" applyBorder="1" applyAlignment="1" applyProtection="1">
      <alignment horizontal="right" vertical="center" wrapText="1" indent="1"/>
      <protection locked="0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164" fontId="4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3" xfId="0" applyNumberFormat="1" applyFont="1" applyBorder="1" applyAlignment="1" applyProtection="1">
      <alignment horizontal="right" vertical="center" wrapText="1" indent="1"/>
      <protection locked="0"/>
    </xf>
    <xf numFmtId="3" fontId="15" fillId="0" borderId="13" xfId="0" applyNumberFormat="1" applyFont="1" applyBorder="1"/>
    <xf numFmtId="3" fontId="60" fillId="0" borderId="35" xfId="0" applyNumberFormat="1" applyFont="1" applyBorder="1" applyAlignment="1">
      <alignment vertical="center"/>
    </xf>
    <xf numFmtId="3" fontId="60" fillId="0" borderId="40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164" fontId="46" fillId="0" borderId="44" xfId="0" applyNumberFormat="1" applyFont="1" applyBorder="1" applyAlignment="1">
      <alignment horizontal="right" vertical="center" wrapText="1" indent="1"/>
    </xf>
    <xf numFmtId="164" fontId="44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0" applyNumberFormat="1" applyFont="1" applyBorder="1" applyAlignment="1">
      <alignment horizontal="right" vertical="center" wrapText="1" indent="1"/>
    </xf>
    <xf numFmtId="164" fontId="16" fillId="0" borderId="15" xfId="0" applyNumberFormat="1" applyFont="1" applyBorder="1" applyAlignment="1">
      <alignment horizontal="right" vertical="center" wrapText="1" indent="1"/>
    </xf>
    <xf numFmtId="164" fontId="46" fillId="0" borderId="17" xfId="0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 applyAlignment="1" applyProtection="1">
      <alignment horizontal="right" vertical="center" wrapText="1" indent="1"/>
      <protection locked="0"/>
    </xf>
    <xf numFmtId="2" fontId="16" fillId="0" borderId="16" xfId="0" applyNumberFormat="1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2" fontId="16" fillId="0" borderId="0" xfId="0" applyNumberFormat="1" applyFont="1" applyAlignment="1">
      <alignment horizontal="right" vertical="center" wrapText="1" indent="1"/>
    </xf>
    <xf numFmtId="2" fontId="6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right" vertical="center" wrapText="1" indent="1"/>
    </xf>
    <xf numFmtId="2" fontId="0" fillId="0" borderId="0" xfId="0" applyNumberFormat="1" applyAlignment="1">
      <alignment vertical="center" wrapText="1"/>
    </xf>
    <xf numFmtId="2" fontId="8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right" vertical="center" wrapText="1" indent="1"/>
    </xf>
    <xf numFmtId="164" fontId="45" fillId="0" borderId="2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9" xfId="0" applyNumberFormat="1" applyFont="1" applyBorder="1" applyAlignment="1">
      <alignment horizontal="right" vertical="center" wrapText="1" indent="1"/>
    </xf>
    <xf numFmtId="2" fontId="8" fillId="0" borderId="0" xfId="0" applyNumberFormat="1" applyFont="1" applyAlignment="1">
      <alignment vertical="center"/>
    </xf>
    <xf numFmtId="2" fontId="16" fillId="0" borderId="69" xfId="0" applyNumberFormat="1" applyFont="1" applyBorder="1" applyAlignment="1">
      <alignment horizontal="right" vertical="center" wrapText="1" indent="1"/>
    </xf>
    <xf numFmtId="2" fontId="55" fillId="0" borderId="0" xfId="0" applyNumberFormat="1" applyFont="1" applyAlignment="1">
      <alignment horizontal="right" vertical="center" wrapText="1"/>
    </xf>
    <xf numFmtId="164" fontId="44" fillId="0" borderId="24" xfId="47" applyNumberFormat="1" applyFont="1" applyBorder="1" applyAlignment="1" applyProtection="1">
      <alignment horizontal="right" vertical="center" wrapText="1" indent="1"/>
      <protection locked="0"/>
    </xf>
    <xf numFmtId="4" fontId="0" fillId="0" borderId="0" xfId="0" applyNumberFormat="1" applyAlignment="1">
      <alignment horizontal="centerContinuous" vertical="center"/>
    </xf>
    <xf numFmtId="4" fontId="8" fillId="0" borderId="16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0" fontId="7" fillId="0" borderId="32" xfId="0" applyFont="1" applyBorder="1" applyAlignment="1">
      <alignment vertical="center"/>
    </xf>
    <xf numFmtId="0" fontId="16" fillId="0" borderId="17" xfId="0" applyFont="1" applyBorder="1" applyAlignment="1">
      <alignment horizontal="center" vertical="center" wrapText="1"/>
    </xf>
    <xf numFmtId="2" fontId="16" fillId="0" borderId="17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/>
    </xf>
    <xf numFmtId="164" fontId="16" fillId="0" borderId="17" xfId="47" applyNumberFormat="1" applyFont="1" applyBorder="1" applyAlignment="1">
      <alignment horizontal="right" vertical="center" wrapText="1" indent="1"/>
    </xf>
    <xf numFmtId="2" fontId="16" fillId="0" borderId="17" xfId="47" applyNumberFormat="1" applyFont="1" applyBorder="1" applyAlignment="1">
      <alignment horizontal="right" vertical="center" wrapText="1" indent="1"/>
    </xf>
    <xf numFmtId="0" fontId="7" fillId="0" borderId="32" xfId="0" applyFont="1" applyBorder="1" applyAlignment="1">
      <alignment horizontal="center" vertical="center" wrapText="1"/>
    </xf>
    <xf numFmtId="164" fontId="44" fillId="0" borderId="14" xfId="47" applyNumberFormat="1" applyFont="1" applyBorder="1" applyAlignment="1" applyProtection="1">
      <alignment horizontal="right" vertical="center" wrapText="1" indent="1"/>
      <protection locked="0"/>
    </xf>
    <xf numFmtId="2" fontId="44" fillId="0" borderId="1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2" xfId="47" applyNumberFormat="1" applyFont="1" applyBorder="1" applyAlignment="1" applyProtection="1">
      <alignment horizontal="right" vertical="center" wrapText="1" indent="1"/>
      <protection locked="0"/>
    </xf>
    <xf numFmtId="2" fontId="44" fillId="0" borderId="52" xfId="47" applyNumberFormat="1" applyFont="1" applyBorder="1" applyAlignment="1" applyProtection="1">
      <alignment horizontal="right" vertical="center" wrapText="1" indent="1"/>
      <protection locked="0"/>
    </xf>
    <xf numFmtId="0" fontId="11" fillId="0" borderId="32" xfId="0" applyFont="1" applyBorder="1" applyAlignment="1">
      <alignment vertical="center" wrapText="1"/>
    </xf>
    <xf numFmtId="164" fontId="44" fillId="0" borderId="56" xfId="47" applyNumberFormat="1" applyFont="1" applyBorder="1" applyAlignment="1" applyProtection="1">
      <alignment horizontal="right" vertical="center" wrapText="1" indent="1"/>
      <protection locked="0"/>
    </xf>
    <xf numFmtId="2" fontId="44" fillId="0" borderId="56" xfId="47" applyNumberFormat="1" applyFont="1" applyBorder="1" applyAlignment="1" applyProtection="1">
      <alignment horizontal="right" vertical="center" wrapText="1" indent="1"/>
      <protection locked="0"/>
    </xf>
    <xf numFmtId="0" fontId="4" fillId="0" borderId="32" xfId="0" applyFont="1" applyBorder="1" applyAlignment="1">
      <alignment vertical="center" wrapText="1"/>
    </xf>
    <xf numFmtId="164" fontId="46" fillId="0" borderId="17" xfId="47" applyNumberFormat="1" applyFont="1" applyBorder="1" applyAlignment="1">
      <alignment horizontal="right" vertical="center" wrapText="1" indent="1"/>
    </xf>
    <xf numFmtId="2" fontId="46" fillId="0" borderId="17" xfId="47" applyNumberFormat="1" applyFont="1" applyBorder="1" applyAlignment="1">
      <alignment horizontal="right" vertical="center" wrapText="1" indent="1"/>
    </xf>
    <xf numFmtId="164" fontId="44" fillId="0" borderId="14" xfId="47" applyNumberFormat="1" applyFont="1" applyBorder="1" applyAlignment="1">
      <alignment horizontal="right" vertical="center" wrapText="1" indent="1"/>
    </xf>
    <xf numFmtId="2" fontId="44" fillId="0" borderId="14" xfId="47" applyNumberFormat="1" applyFont="1" applyBorder="1" applyAlignment="1">
      <alignment horizontal="right" vertical="center" wrapText="1" indent="1"/>
    </xf>
    <xf numFmtId="164" fontId="45" fillId="0" borderId="52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14" xfId="47" applyNumberFormat="1" applyFont="1" applyBorder="1" applyAlignment="1" applyProtection="1">
      <alignment horizontal="right" vertical="center" wrapText="1" indent="1"/>
      <protection locked="0"/>
    </xf>
    <xf numFmtId="2" fontId="45" fillId="0" borderId="1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56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57" xfId="47" applyNumberFormat="1" applyFont="1" applyBorder="1" applyAlignment="1">
      <alignment horizontal="right" vertical="center" wrapText="1" indent="1"/>
    </xf>
    <xf numFmtId="2" fontId="16" fillId="0" borderId="57" xfId="47" applyNumberFormat="1" applyFont="1" applyBorder="1" applyAlignment="1">
      <alignment horizontal="right" vertical="center" wrapText="1" indent="1"/>
    </xf>
    <xf numFmtId="0" fontId="10" fillId="0" borderId="32" xfId="0" applyFont="1" applyBorder="1" applyAlignment="1">
      <alignment vertical="center" wrapText="1"/>
    </xf>
    <xf numFmtId="164" fontId="44" fillId="0" borderId="63" xfId="47" applyNumberFormat="1" applyFont="1" applyBorder="1" applyAlignment="1" applyProtection="1">
      <alignment horizontal="right" vertical="center" wrapText="1" indent="1"/>
      <protection locked="0"/>
    </xf>
    <xf numFmtId="2" fontId="44" fillId="0" borderId="63" xfId="47" applyNumberFormat="1" applyFont="1" applyBorder="1" applyAlignment="1" applyProtection="1">
      <alignment horizontal="right" vertical="center" wrapText="1" indent="1"/>
      <protection locked="0"/>
    </xf>
    <xf numFmtId="0" fontId="0" fillId="0" borderId="32" xfId="0" applyBorder="1" applyAlignment="1">
      <alignment vertical="center" wrapText="1"/>
    </xf>
    <xf numFmtId="164" fontId="45" fillId="0" borderId="52" xfId="47" applyNumberFormat="1" applyFont="1" applyBorder="1" applyAlignment="1">
      <alignment horizontal="right" vertical="center" wrapText="1" indent="1"/>
    </xf>
    <xf numFmtId="2" fontId="45" fillId="0" borderId="52" xfId="47" applyNumberFormat="1" applyFont="1" applyBorder="1" applyAlignment="1">
      <alignment horizontal="right" vertical="center" wrapText="1" indent="1"/>
    </xf>
    <xf numFmtId="0" fontId="8" fillId="0" borderId="57" xfId="0" applyFont="1" applyBorder="1" applyAlignment="1">
      <alignment horizontal="center" vertical="center" wrapText="1"/>
    </xf>
    <xf numFmtId="2" fontId="8" fillId="0" borderId="57" xfId="0" applyNumberFormat="1" applyFont="1" applyBorder="1" applyAlignment="1">
      <alignment horizontal="center" vertical="center" wrapText="1"/>
    </xf>
    <xf numFmtId="164" fontId="4" fillId="0" borderId="32" xfId="0" applyNumberFormat="1" applyFont="1" applyBorder="1" applyAlignment="1">
      <alignment vertical="center" wrapText="1"/>
    </xf>
    <xf numFmtId="164" fontId="45" fillId="0" borderId="59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9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4" xfId="47" applyNumberFormat="1" applyFont="1" applyBorder="1" applyAlignment="1">
      <alignment horizontal="right" vertical="center" wrapText="1" indent="1"/>
    </xf>
    <xf numFmtId="2" fontId="16" fillId="0" borderId="64" xfId="47" applyNumberFormat="1" applyFont="1" applyBorder="1" applyAlignment="1">
      <alignment horizontal="right" vertical="center" wrapText="1" indent="1"/>
    </xf>
    <xf numFmtId="2" fontId="46" fillId="0" borderId="17" xfId="0" applyNumberFormat="1" applyFont="1" applyBorder="1" applyAlignment="1">
      <alignment horizontal="right" vertical="center" wrapText="1" indent="1"/>
    </xf>
    <xf numFmtId="164" fontId="44" fillId="0" borderId="63" xfId="0" applyNumberFormat="1" applyFont="1" applyBorder="1" applyAlignment="1" applyProtection="1">
      <alignment horizontal="right" vertical="center" wrapText="1" indent="1"/>
      <protection locked="0"/>
    </xf>
    <xf numFmtId="2" fontId="44" fillId="0" borderId="63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2" xfId="0" applyNumberFormat="1" applyFont="1" applyBorder="1" applyAlignment="1" applyProtection="1">
      <alignment horizontal="right" vertical="center" wrapText="1" indent="1"/>
      <protection locked="0"/>
    </xf>
    <xf numFmtId="2" fontId="44" fillId="0" borderId="5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1" xfId="0" applyNumberFormat="1" applyFont="1" applyBorder="1" applyAlignment="1" applyProtection="1">
      <alignment horizontal="right" vertical="center" wrapText="1" indent="1"/>
      <protection locked="0"/>
    </xf>
    <xf numFmtId="2" fontId="44" fillId="0" borderId="5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6" xfId="0" applyNumberFormat="1" applyFont="1" applyBorder="1" applyAlignment="1" applyProtection="1">
      <alignment horizontal="right" vertical="center" wrapText="1" indent="1"/>
      <protection locked="0"/>
    </xf>
    <xf numFmtId="2" fontId="44" fillId="0" borderId="5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7" xfId="0" applyNumberFormat="1" applyFont="1" applyBorder="1" applyAlignment="1" applyProtection="1">
      <alignment horizontal="right" vertical="center" wrapText="1" indent="1"/>
      <protection locked="0"/>
    </xf>
    <xf numFmtId="2" fontId="46" fillId="0" borderId="1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4" xfId="0" applyNumberFormat="1" applyFont="1" applyBorder="1" applyAlignment="1" applyProtection="1">
      <alignment horizontal="right" vertical="center" wrapText="1" indent="1"/>
      <protection locked="0"/>
    </xf>
    <xf numFmtId="2" fontId="45" fillId="0" borderId="1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1" xfId="0" applyNumberFormat="1" applyFont="1" applyBorder="1" applyAlignment="1" applyProtection="1">
      <alignment horizontal="right" vertical="center" wrapText="1" indent="1"/>
      <protection locked="0"/>
    </xf>
    <xf numFmtId="2" fontId="45" fillId="0" borderId="5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9" xfId="0" applyNumberFormat="1" applyFont="1" applyBorder="1" applyAlignment="1" applyProtection="1">
      <alignment horizontal="right" vertical="center" wrapText="1" indent="1"/>
      <protection locked="0"/>
    </xf>
    <xf numFmtId="2" fontId="45" fillId="0" borderId="5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3" xfId="0" applyNumberFormat="1" applyFont="1" applyBorder="1" applyAlignment="1" applyProtection="1">
      <alignment horizontal="right" vertical="center" wrapText="1" indent="1"/>
      <protection locked="0"/>
    </xf>
    <xf numFmtId="2" fontId="45" fillId="0" borderId="6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6" xfId="0" applyNumberFormat="1" applyFont="1" applyBorder="1" applyAlignment="1" applyProtection="1">
      <alignment horizontal="right" vertical="center" wrapText="1" indent="1"/>
      <protection locked="0"/>
    </xf>
    <xf numFmtId="2" fontId="46" fillId="0" borderId="5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9" xfId="0" applyNumberFormat="1" applyFont="1" applyBorder="1" applyAlignment="1" applyProtection="1">
      <alignment horizontal="right" vertical="center" wrapText="1" indent="1"/>
      <protection locked="0"/>
    </xf>
    <xf numFmtId="2" fontId="46" fillId="0" borderId="5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2" xfId="0" applyNumberFormat="1" applyFont="1" applyBorder="1" applyAlignment="1" applyProtection="1">
      <alignment horizontal="right" vertical="center" wrapText="1" indent="1"/>
      <protection locked="0"/>
    </xf>
    <xf numFmtId="2" fontId="45" fillId="0" borderId="5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4" xfId="0" applyNumberFormat="1" applyFont="1" applyBorder="1" applyAlignment="1" applyProtection="1">
      <alignment horizontal="right" vertical="center" wrapText="1" indent="1"/>
      <protection locked="0"/>
    </xf>
    <xf numFmtId="2" fontId="45" fillId="0" borderId="64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17" xfId="0" applyNumberFormat="1" applyFont="1" applyBorder="1" applyAlignment="1">
      <alignment horizontal="right" vertical="center" wrapText="1" indent="1"/>
    </xf>
    <xf numFmtId="2" fontId="16" fillId="0" borderId="17" xfId="0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right" vertical="center"/>
    </xf>
    <xf numFmtId="3" fontId="15" fillId="0" borderId="35" xfId="0" applyNumberFormat="1" applyFont="1" applyBorder="1"/>
    <xf numFmtId="164" fontId="0" fillId="0" borderId="0" xfId="0" applyNumberFormat="1" applyAlignment="1">
      <alignment vertical="center" textRotation="180" wrapText="1"/>
    </xf>
    <xf numFmtId="0" fontId="0" fillId="0" borderId="0" xfId="0" applyAlignment="1">
      <alignment horizontal="right" vertical="center" wrapText="1"/>
    </xf>
    <xf numFmtId="0" fontId="51" fillId="0" borderId="0" xfId="0" applyFont="1" applyAlignment="1" applyProtection="1">
      <alignment vertical="top"/>
      <protection locked="0"/>
    </xf>
    <xf numFmtId="0" fontId="8" fillId="0" borderId="71" xfId="0" quotePrefix="1" applyFont="1" applyBorder="1" applyAlignment="1">
      <alignment vertical="center"/>
    </xf>
    <xf numFmtId="0" fontId="8" fillId="0" borderId="72" xfId="0" quotePrefix="1" applyFont="1" applyBorder="1" applyAlignment="1">
      <alignment vertical="center"/>
    </xf>
    <xf numFmtId="0" fontId="8" fillId="0" borderId="73" xfId="0" applyFont="1" applyBorder="1" applyAlignment="1">
      <alignment vertical="center"/>
    </xf>
    <xf numFmtId="0" fontId="8" fillId="0" borderId="74" xfId="0" applyFont="1" applyBorder="1" applyAlignment="1">
      <alignment vertical="center"/>
    </xf>
    <xf numFmtId="49" fontId="8" fillId="0" borderId="71" xfId="0" applyNumberFormat="1" applyFont="1" applyBorder="1" applyAlignment="1">
      <alignment vertical="center"/>
    </xf>
    <xf numFmtId="49" fontId="8" fillId="0" borderId="72" xfId="0" applyNumberFormat="1" applyFont="1" applyBorder="1" applyAlignment="1">
      <alignment vertical="center"/>
    </xf>
    <xf numFmtId="49" fontId="8" fillId="0" borderId="73" xfId="0" applyNumberFormat="1" applyFont="1" applyBorder="1" applyAlignment="1">
      <alignment vertical="center"/>
    </xf>
    <xf numFmtId="49" fontId="8" fillId="0" borderId="74" xfId="0" applyNumberFormat="1" applyFont="1" applyBorder="1" applyAlignment="1">
      <alignment vertical="center"/>
    </xf>
    <xf numFmtId="0" fontId="42" fillId="0" borderId="45" xfId="0" applyFont="1" applyBorder="1"/>
    <xf numFmtId="0" fontId="7" fillId="0" borderId="45" xfId="0" applyFont="1" applyBorder="1"/>
    <xf numFmtId="0" fontId="7" fillId="0" borderId="33" xfId="0" applyFont="1" applyBorder="1"/>
    <xf numFmtId="164" fontId="8" fillId="0" borderId="44" xfId="0" applyNumberFormat="1" applyFont="1" applyBorder="1" applyAlignment="1">
      <alignment horizontal="center" vertical="center" wrapText="1"/>
    </xf>
    <xf numFmtId="0" fontId="51" fillId="0" borderId="0" xfId="0" applyFont="1" applyAlignment="1" applyProtection="1">
      <alignment horizontal="right" vertical="top"/>
      <protection locked="0"/>
    </xf>
    <xf numFmtId="0" fontId="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left" vertical="center" wrapText="1"/>
    </xf>
    <xf numFmtId="164" fontId="65" fillId="0" borderId="0" xfId="0" applyNumberFormat="1" applyFont="1" applyAlignment="1">
      <alignment vertical="center" wrapText="1"/>
    </xf>
    <xf numFmtId="0" fontId="42" fillId="0" borderId="0" xfId="0" applyFont="1" applyAlignment="1">
      <alignment horizontal="right"/>
    </xf>
    <xf numFmtId="49" fontId="44" fillId="0" borderId="30" xfId="47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1"/>
    </xf>
    <xf numFmtId="3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7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0" applyNumberFormat="1" applyFont="1" applyBorder="1" applyAlignment="1">
      <alignment horizontal="right" vertical="center" wrapText="1" indent="1"/>
    </xf>
    <xf numFmtId="164" fontId="16" fillId="0" borderId="33" xfId="0" applyNumberFormat="1" applyFont="1" applyBorder="1" applyAlignment="1">
      <alignment horizontal="right" vertical="center" wrapText="1" indent="1"/>
    </xf>
    <xf numFmtId="164" fontId="44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8" xfId="0" applyNumberFormat="1" applyFont="1" applyBorder="1" applyAlignment="1" applyProtection="1">
      <alignment horizontal="right" vertical="center" wrapText="1" indent="1"/>
      <protection locked="0"/>
    </xf>
    <xf numFmtId="0" fontId="5" fillId="0" borderId="45" xfId="0" applyFont="1" applyBorder="1" applyAlignment="1">
      <alignment vertical="center" wrapText="1"/>
    </xf>
    <xf numFmtId="0" fontId="8" fillId="0" borderId="16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8" fillId="0" borderId="80" xfId="0" applyFont="1" applyBorder="1" applyAlignment="1">
      <alignment horizontal="center" vertical="center" wrapText="1"/>
    </xf>
    <xf numFmtId="164" fontId="16" fillId="0" borderId="44" xfId="0" applyNumberFormat="1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164" fontId="16" fillId="0" borderId="81" xfId="47" applyNumberFormat="1" applyFont="1" applyBorder="1" applyAlignment="1">
      <alignment horizontal="right" vertical="center" wrapText="1" indent="1"/>
    </xf>
    <xf numFmtId="164" fontId="44" fillId="0" borderId="70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1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>
      <alignment horizontal="right" vertical="center" wrapText="1" indent="1"/>
    </xf>
    <xf numFmtId="164" fontId="44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8" xfId="0" applyNumberFormat="1" applyFont="1" applyBorder="1" applyAlignment="1" applyProtection="1">
      <alignment horizontal="right" vertical="center" wrapText="1" indent="1"/>
      <protection locked="0"/>
    </xf>
    <xf numFmtId="0" fontId="6" fillId="0" borderId="0" xfId="0" applyFont="1" applyAlignment="1">
      <alignment vertical="center" wrapText="1"/>
    </xf>
    <xf numFmtId="0" fontId="55" fillId="0" borderId="22" xfId="0" applyFont="1" applyBorder="1" applyAlignment="1">
      <alignment vertical="center" wrapText="1"/>
    </xf>
    <xf numFmtId="0" fontId="8" fillId="0" borderId="81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164" fontId="44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6" xfId="0" applyNumberFormat="1" applyFont="1" applyBorder="1" applyAlignment="1" applyProtection="1">
      <alignment horizontal="right" vertical="center" wrapText="1" indent="1"/>
      <protection locked="0"/>
    </xf>
    <xf numFmtId="3" fontId="5" fillId="0" borderId="44" xfId="0" applyNumberFormat="1" applyFont="1" applyBorder="1"/>
    <xf numFmtId="0" fontId="46" fillId="0" borderId="37" xfId="0" applyFont="1" applyBorder="1" applyAlignment="1">
      <alignment horizontal="center" vertical="center" wrapText="1"/>
    </xf>
    <xf numFmtId="49" fontId="45" fillId="0" borderId="36" xfId="0" applyNumberFormat="1" applyFont="1" applyBorder="1" applyAlignment="1">
      <alignment horizontal="center" vertical="center" wrapText="1"/>
    </xf>
    <xf numFmtId="3" fontId="60" fillId="0" borderId="70" xfId="0" applyNumberFormat="1" applyFont="1" applyBorder="1" applyAlignment="1">
      <alignment vertical="center"/>
    </xf>
    <xf numFmtId="164" fontId="44" fillId="0" borderId="12" xfId="47" applyNumberFormat="1" applyFont="1" applyBorder="1" applyAlignment="1">
      <alignment horizontal="right" vertical="center" wrapText="1" indent="1"/>
    </xf>
    <xf numFmtId="164" fontId="45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6" xfId="47" applyNumberFormat="1" applyFont="1" applyBorder="1" applyAlignment="1">
      <alignment horizontal="right" vertical="center" wrapText="1" indent="1"/>
    </xf>
    <xf numFmtId="164" fontId="5" fillId="0" borderId="0" xfId="0" applyNumberFormat="1" applyFont="1" applyAlignment="1">
      <alignment vertical="center" wrapText="1"/>
    </xf>
    <xf numFmtId="0" fontId="4" fillId="0" borderId="0" xfId="47" applyFont="1"/>
    <xf numFmtId="164" fontId="6" fillId="0" borderId="0" xfId="47" applyNumberFormat="1" applyFont="1" applyAlignment="1">
      <alignment horizontal="center" vertical="center" wrapText="1"/>
    </xf>
    <xf numFmtId="164" fontId="6" fillId="0" borderId="0" xfId="47" applyNumberFormat="1" applyFont="1" applyAlignment="1">
      <alignment horizontal="centerContinuous" vertical="center"/>
    </xf>
    <xf numFmtId="0" fontId="64" fillId="0" borderId="0" xfId="0" applyFont="1"/>
    <xf numFmtId="164" fontId="24" fillId="0" borderId="0" xfId="47" applyNumberFormat="1" applyFont="1" applyAlignment="1">
      <alignment horizontal="center" vertical="center" wrapText="1"/>
    </xf>
    <xf numFmtId="164" fontId="24" fillId="0" borderId="0" xfId="47" applyNumberFormat="1" applyFont="1" applyAlignment="1">
      <alignment horizontal="centerContinuous" vertical="center"/>
    </xf>
    <xf numFmtId="0" fontId="67" fillId="0" borderId="0" xfId="0" applyFont="1" applyAlignment="1">
      <alignment horizontal="right"/>
    </xf>
    <xf numFmtId="0" fontId="70" fillId="0" borderId="0" xfId="47" applyFont="1"/>
    <xf numFmtId="0" fontId="71" fillId="0" borderId="39" xfId="47" applyFont="1" applyBorder="1" applyAlignment="1">
      <alignment horizontal="center" vertical="center" wrapText="1"/>
    </xf>
    <xf numFmtId="0" fontId="71" fillId="0" borderId="35" xfId="47" applyFont="1" applyBorder="1" applyAlignment="1">
      <alignment horizontal="center" vertical="center" wrapText="1"/>
    </xf>
    <xf numFmtId="0" fontId="71" fillId="0" borderId="40" xfId="47" applyFont="1" applyBorder="1" applyAlignment="1">
      <alignment horizontal="center" vertical="center" wrapText="1"/>
    </xf>
    <xf numFmtId="0" fontId="66" fillId="0" borderId="10" xfId="47" applyFont="1" applyBorder="1" applyAlignment="1">
      <alignment horizontal="center" vertical="center"/>
    </xf>
    <xf numFmtId="0" fontId="66" fillId="0" borderId="15" xfId="47" applyFont="1" applyBorder="1" applyAlignment="1">
      <alignment horizontal="center" vertical="center"/>
    </xf>
    <xf numFmtId="0" fontId="66" fillId="0" borderId="16" xfId="47" applyFont="1" applyBorder="1" applyAlignment="1">
      <alignment horizontal="center" vertical="center"/>
    </xf>
    <xf numFmtId="0" fontId="72" fillId="0" borderId="0" xfId="0" applyFont="1"/>
    <xf numFmtId="0" fontId="53" fillId="0" borderId="0" xfId="0" applyFont="1"/>
    <xf numFmtId="0" fontId="43" fillId="0" borderId="0" xfId="0" applyFont="1" applyProtection="1">
      <protection locked="0"/>
    </xf>
    <xf numFmtId="0" fontId="0" fillId="0" borderId="0" xfId="0" applyProtection="1">
      <protection locked="0"/>
    </xf>
    <xf numFmtId="0" fontId="53" fillId="0" borderId="0" xfId="0" applyFont="1" applyProtection="1">
      <protection locked="0"/>
    </xf>
    <xf numFmtId="0" fontId="72" fillId="0" borderId="0" xfId="0" applyFont="1" applyProtection="1">
      <protection locked="0"/>
    </xf>
    <xf numFmtId="0" fontId="63" fillId="0" borderId="0" xfId="0" applyFont="1"/>
    <xf numFmtId="0" fontId="68" fillId="0" borderId="10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9" fillId="0" borderId="20" xfId="0" applyFont="1" applyBorder="1" applyAlignment="1">
      <alignment horizontal="center" vertical="center"/>
    </xf>
    <xf numFmtId="0" fontId="69" fillId="0" borderId="13" xfId="0" applyFont="1" applyBorder="1" applyAlignment="1">
      <alignment vertical="center" wrapText="1"/>
    </xf>
    <xf numFmtId="164" fontId="70" fillId="0" borderId="13" xfId="0" applyNumberFormat="1" applyFont="1" applyBorder="1" applyAlignment="1" applyProtection="1">
      <alignment vertical="center"/>
      <protection locked="0"/>
    </xf>
    <xf numFmtId="164" fontId="24" fillId="0" borderId="28" xfId="0" applyNumberFormat="1" applyFont="1" applyBorder="1" applyAlignment="1">
      <alignment vertical="center"/>
    </xf>
    <xf numFmtId="0" fontId="69" fillId="0" borderId="18" xfId="0" applyFont="1" applyBorder="1" applyAlignment="1">
      <alignment horizontal="center" vertical="center"/>
    </xf>
    <xf numFmtId="0" fontId="69" fillId="0" borderId="21" xfId="0" applyFont="1" applyBorder="1" applyAlignment="1">
      <alignment vertical="center" wrapText="1"/>
    </xf>
    <xf numFmtId="164" fontId="70" fillId="0" borderId="21" xfId="0" applyNumberFormat="1" applyFont="1" applyBorder="1" applyAlignment="1" applyProtection="1">
      <alignment vertical="center"/>
      <protection locked="0"/>
    </xf>
    <xf numFmtId="164" fontId="24" fillId="0" borderId="26" xfId="0" applyNumberFormat="1" applyFont="1" applyBorder="1" applyAlignment="1">
      <alignment vertical="center"/>
    </xf>
    <xf numFmtId="0" fontId="69" fillId="0" borderId="19" xfId="0" applyFont="1" applyBorder="1" applyAlignment="1">
      <alignment horizontal="center" vertical="center"/>
    </xf>
    <xf numFmtId="0" fontId="69" fillId="0" borderId="23" xfId="0" applyFont="1" applyBorder="1" applyAlignment="1">
      <alignment vertical="center" wrapText="1"/>
    </xf>
    <xf numFmtId="164" fontId="70" fillId="0" borderId="23" xfId="0" applyNumberFormat="1" applyFont="1" applyBorder="1" applyAlignment="1" applyProtection="1">
      <alignment vertical="center"/>
      <protection locked="0"/>
    </xf>
    <xf numFmtId="164" fontId="24" fillId="0" borderId="29" xfId="0" applyNumberFormat="1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15" xfId="0" applyFont="1" applyBorder="1" applyAlignment="1">
      <alignment vertical="center" wrapText="1"/>
    </xf>
    <xf numFmtId="164" fontId="24" fillId="0" borderId="15" xfId="0" applyNumberFormat="1" applyFont="1" applyBorder="1" applyAlignment="1">
      <alignment vertical="center"/>
    </xf>
    <xf numFmtId="164" fontId="24" fillId="0" borderId="16" xfId="0" applyNumberFormat="1" applyFont="1" applyBorder="1" applyAlignment="1">
      <alignment vertical="center"/>
    </xf>
    <xf numFmtId="0" fontId="5" fillId="0" borderId="0" xfId="0" applyFont="1"/>
    <xf numFmtId="0" fontId="73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3" fillId="0" borderId="25" xfId="0" applyFont="1" applyBorder="1" applyAlignment="1">
      <alignment vertical="center"/>
    </xf>
    <xf numFmtId="0" fontId="23" fillId="0" borderId="38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49" fontId="45" fillId="0" borderId="39" xfId="0" applyNumberFormat="1" applyFont="1" applyBorder="1" applyAlignment="1">
      <alignment vertical="center"/>
    </xf>
    <xf numFmtId="3" fontId="45" fillId="0" borderId="35" xfId="0" applyNumberFormat="1" applyFont="1" applyBorder="1" applyAlignment="1" applyProtection="1">
      <alignment vertical="center"/>
      <protection locked="0"/>
    </xf>
    <xf numFmtId="3" fontId="46" fillId="0" borderId="40" xfId="0" applyNumberFormat="1" applyFont="1" applyBorder="1" applyAlignment="1">
      <alignment vertical="center"/>
    </xf>
    <xf numFmtId="49" fontId="49" fillId="0" borderId="18" xfId="0" quotePrefix="1" applyNumberFormat="1" applyFont="1" applyBorder="1" applyAlignment="1">
      <alignment horizontal="left" vertical="center" indent="1"/>
    </xf>
    <xf numFmtId="3" fontId="49" fillId="0" borderId="21" xfId="0" applyNumberFormat="1" applyFont="1" applyBorder="1" applyAlignment="1" applyProtection="1">
      <alignment vertical="center"/>
      <protection locked="0"/>
    </xf>
    <xf numFmtId="3" fontId="77" fillId="0" borderId="26" xfId="0" applyNumberFormat="1" applyFont="1" applyBorder="1" applyAlignment="1">
      <alignment vertical="center"/>
    </xf>
    <xf numFmtId="49" fontId="45" fillId="0" borderId="18" xfId="0" applyNumberFormat="1" applyFont="1" applyBorder="1" applyAlignment="1">
      <alignment vertical="center"/>
    </xf>
    <xf numFmtId="3" fontId="45" fillId="0" borderId="21" xfId="0" applyNumberFormat="1" applyFont="1" applyBorder="1" applyAlignment="1" applyProtection="1">
      <alignment vertical="center"/>
      <protection locked="0"/>
    </xf>
    <xf numFmtId="3" fontId="46" fillId="0" borderId="26" xfId="0" applyNumberFormat="1" applyFont="1" applyBorder="1" applyAlignment="1">
      <alignment vertical="center"/>
    </xf>
    <xf numFmtId="49" fontId="45" fillId="0" borderId="19" xfId="0" applyNumberFormat="1" applyFont="1" applyBorder="1" applyAlignment="1" applyProtection="1">
      <alignment vertical="center"/>
      <protection locked="0"/>
    </xf>
    <xf numFmtId="3" fontId="45" fillId="0" borderId="23" xfId="0" applyNumberFormat="1" applyFont="1" applyBorder="1" applyAlignment="1" applyProtection="1">
      <alignment vertical="center"/>
      <protection locked="0"/>
    </xf>
    <xf numFmtId="49" fontId="23" fillId="0" borderId="10" xfId="0" applyNumberFormat="1" applyFont="1" applyBorder="1" applyAlignment="1">
      <alignment vertical="center"/>
    </xf>
    <xf numFmtId="3" fontId="46" fillId="0" borderId="15" xfId="0" applyNumberFormat="1" applyFont="1" applyBorder="1" applyAlignment="1">
      <alignment vertical="center"/>
    </xf>
    <xf numFmtId="3" fontId="46" fillId="0" borderId="16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9" fontId="45" fillId="0" borderId="18" xfId="0" applyNumberFormat="1" applyFont="1" applyBorder="1" applyAlignment="1">
      <alignment horizontal="left" vertical="center"/>
    </xf>
    <xf numFmtId="49" fontId="45" fillId="0" borderId="18" xfId="0" applyNumberFormat="1" applyFont="1" applyBorder="1" applyAlignment="1" applyProtection="1">
      <alignment vertical="center"/>
      <protection locked="0"/>
    </xf>
    <xf numFmtId="49" fontId="23" fillId="0" borderId="0" xfId="0" applyNumberFormat="1" applyFont="1" applyAlignment="1">
      <alignment vertical="center"/>
    </xf>
    <xf numFmtId="3" fontId="45" fillId="0" borderId="0" xfId="0" applyNumberFormat="1" applyFont="1" applyAlignment="1">
      <alignment vertical="center"/>
    </xf>
    <xf numFmtId="0" fontId="42" fillId="0" borderId="0" xfId="0" applyFont="1"/>
    <xf numFmtId="164" fontId="50" fillId="0" borderId="16" xfId="0" quotePrefix="1" applyNumberFormat="1" applyFont="1" applyBorder="1" applyAlignment="1">
      <alignment horizontal="right" vertical="center" wrapText="1" indent="1"/>
    </xf>
    <xf numFmtId="164" fontId="46" fillId="0" borderId="16" xfId="47" applyNumberFormat="1" applyFont="1" applyBorder="1" applyAlignment="1" applyProtection="1">
      <alignment horizontal="right" vertical="center" wrapText="1" indent="1"/>
      <protection locked="0"/>
    </xf>
    <xf numFmtId="0" fontId="8" fillId="0" borderId="33" xfId="0" applyFont="1" applyBorder="1" applyAlignment="1">
      <alignment vertical="center" wrapText="1"/>
    </xf>
    <xf numFmtId="0" fontId="44" fillId="0" borderId="69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left" vertical="center" wrapText="1" indent="1"/>
    </xf>
    <xf numFmtId="0" fontId="46" fillId="0" borderId="16" xfId="0" applyFont="1" applyBorder="1" applyAlignment="1">
      <alignment horizontal="left" vertical="center" wrapText="1" indent="1"/>
    </xf>
    <xf numFmtId="0" fontId="44" fillId="0" borderId="40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1"/>
    </xf>
    <xf numFmtId="0" fontId="47" fillId="0" borderId="28" xfId="0" applyFont="1" applyBorder="1" applyAlignment="1">
      <alignment horizontal="left" wrapText="1" indent="1"/>
    </xf>
    <xf numFmtId="0" fontId="47" fillId="0" borderId="26" xfId="0" applyFont="1" applyBorder="1" applyAlignment="1">
      <alignment horizontal="left" wrapText="1" indent="1"/>
    </xf>
    <xf numFmtId="0" fontId="44" fillId="0" borderId="42" xfId="47" applyFont="1" applyBorder="1" applyAlignment="1">
      <alignment horizontal="left" vertical="center" wrapText="1" indent="1"/>
    </xf>
    <xf numFmtId="0" fontId="44" fillId="0" borderId="28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3"/>
    </xf>
    <xf numFmtId="0" fontId="46" fillId="0" borderId="16" xfId="47" applyFont="1" applyBorder="1" applyAlignment="1">
      <alignment horizontal="left" vertical="center" wrapText="1" indent="1"/>
    </xf>
    <xf numFmtId="0" fontId="45" fillId="0" borderId="28" xfId="47" applyFont="1" applyBorder="1" applyAlignment="1">
      <alignment horizontal="left" vertical="center" wrapText="1" indent="1"/>
    </xf>
    <xf numFmtId="0" fontId="45" fillId="0" borderId="26" xfId="47" applyFont="1" applyBorder="1" applyAlignment="1">
      <alignment horizontal="left" vertical="center" wrapText="1" indent="1"/>
    </xf>
    <xf numFmtId="0" fontId="45" fillId="0" borderId="46" xfId="47" quotePrefix="1" applyFont="1" applyBorder="1" applyAlignment="1">
      <alignment horizontal="left" vertical="center" wrapText="1" indent="3"/>
    </xf>
    <xf numFmtId="0" fontId="45" fillId="0" borderId="46" xfId="47" applyFont="1" applyBorder="1" applyAlignment="1">
      <alignment horizontal="left" vertical="center" wrapText="1" indent="1"/>
    </xf>
    <xf numFmtId="0" fontId="44" fillId="0" borderId="55" xfId="47" quotePrefix="1" applyFont="1" applyBorder="1" applyAlignment="1">
      <alignment horizontal="left" vertical="center" wrapText="1" indent="4"/>
    </xf>
    <xf numFmtId="0" fontId="46" fillId="0" borderId="33" xfId="47" applyFont="1" applyBorder="1" applyAlignment="1">
      <alignment horizontal="left" vertical="center" wrapText="1" indent="1"/>
    </xf>
    <xf numFmtId="0" fontId="47" fillId="0" borderId="40" xfId="0" applyFont="1" applyBorder="1" applyAlignment="1">
      <alignment horizontal="left" wrapText="1" indent="1"/>
    </xf>
    <xf numFmtId="0" fontId="47" fillId="0" borderId="29" xfId="0" applyFont="1" applyBorder="1" applyAlignment="1">
      <alignment horizontal="left" wrapText="1" indent="1"/>
    </xf>
    <xf numFmtId="0" fontId="45" fillId="0" borderId="74" xfId="47" quotePrefix="1" applyFont="1" applyBorder="1" applyAlignment="1">
      <alignment horizontal="left" vertical="center" wrapText="1" indent="4"/>
    </xf>
    <xf numFmtId="0" fontId="45" fillId="0" borderId="42" xfId="47" applyFont="1" applyBorder="1" applyAlignment="1">
      <alignment horizontal="left" vertical="center" wrapText="1" indent="1"/>
    </xf>
    <xf numFmtId="0" fontId="7" fillId="0" borderId="71" xfId="0" applyFont="1" applyBorder="1" applyAlignment="1">
      <alignment vertical="center"/>
    </xf>
    <xf numFmtId="0" fontId="7" fillId="0" borderId="73" xfId="0" applyFont="1" applyBorder="1" applyAlignment="1">
      <alignment vertical="center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15" fillId="0" borderId="13" xfId="0" applyNumberFormat="1" applyFont="1" applyBorder="1" applyAlignment="1" applyProtection="1">
      <alignment vertical="center" wrapText="1"/>
      <protection locked="0"/>
    </xf>
    <xf numFmtId="164" fontId="15" fillId="0" borderId="24" xfId="0" applyNumberFormat="1" applyFont="1" applyBorder="1" applyAlignment="1" applyProtection="1">
      <alignment vertical="center" wrapText="1"/>
      <protection locked="0"/>
    </xf>
    <xf numFmtId="164" fontId="5" fillId="0" borderId="10" xfId="0" applyNumberFormat="1" applyFont="1" applyBorder="1" applyAlignment="1">
      <alignment horizontal="left" vertical="center" wrapText="1"/>
    </xf>
    <xf numFmtId="164" fontId="5" fillId="0" borderId="1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 wrapText="1"/>
    </xf>
    <xf numFmtId="164" fontId="15" fillId="0" borderId="85" xfId="0" applyNumberFormat="1" applyFont="1" applyBorder="1" applyAlignment="1" applyProtection="1">
      <alignment vertical="center" wrapText="1"/>
      <protection locked="0"/>
    </xf>
    <xf numFmtId="3" fontId="15" fillId="0" borderId="88" xfId="0" applyNumberFormat="1" applyFont="1" applyBorder="1"/>
    <xf numFmtId="164" fontId="62" fillId="0" borderId="85" xfId="0" applyNumberFormat="1" applyFont="1" applyBorder="1" applyAlignment="1" applyProtection="1">
      <alignment vertical="center" wrapText="1"/>
      <protection locked="0"/>
    </xf>
    <xf numFmtId="164" fontId="15" fillId="0" borderId="88" xfId="0" applyNumberFormat="1" applyFont="1" applyBorder="1" applyAlignment="1">
      <alignment vertical="center" wrapText="1"/>
    </xf>
    <xf numFmtId="3" fontId="15" fillId="0" borderId="87" xfId="0" applyNumberFormat="1" applyFont="1" applyBorder="1"/>
    <xf numFmtId="3" fontId="15" fillId="0" borderId="90" xfId="0" applyNumberFormat="1" applyFont="1" applyBorder="1"/>
    <xf numFmtId="3" fontId="15" fillId="0" borderId="85" xfId="0" applyNumberFormat="1" applyFont="1" applyBorder="1"/>
    <xf numFmtId="164" fontId="15" fillId="0" borderId="41" xfId="0" applyNumberFormat="1" applyFont="1" applyBorder="1" applyAlignment="1" applyProtection="1">
      <alignment vertical="center" wrapText="1"/>
      <protection locked="0"/>
    </xf>
    <xf numFmtId="3" fontId="15" fillId="0" borderId="86" xfId="0" applyNumberFormat="1" applyFont="1" applyBorder="1"/>
    <xf numFmtId="0" fontId="68" fillId="0" borderId="15" xfId="47" applyFont="1" applyBorder="1" applyAlignment="1">
      <alignment horizontal="left" vertical="center" wrapText="1"/>
    </xf>
    <xf numFmtId="165" fontId="52" fillId="0" borderId="16" xfId="52" applyNumberFormat="1" applyFont="1" applyFill="1" applyBorder="1" applyAlignment="1" applyProtection="1">
      <alignment horizontal="center"/>
    </xf>
    <xf numFmtId="0" fontId="48" fillId="0" borderId="10" xfId="47" applyFont="1" applyBorder="1" applyAlignment="1">
      <alignment horizontal="center" vertical="center"/>
    </xf>
    <xf numFmtId="0" fontId="66" fillId="0" borderId="39" xfId="47" applyFont="1" applyBorder="1" applyAlignment="1">
      <alignment horizontal="center"/>
    </xf>
    <xf numFmtId="0" fontId="66" fillId="0" borderId="18" xfId="47" applyFont="1" applyBorder="1" applyAlignment="1">
      <alignment horizontal="center"/>
    </xf>
    <xf numFmtId="0" fontId="66" fillId="0" borderId="19" xfId="47" applyFont="1" applyBorder="1" applyAlignment="1">
      <alignment horizontal="center"/>
    </xf>
    <xf numFmtId="3" fontId="60" fillId="0" borderId="34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/>
    </xf>
    <xf numFmtId="3" fontId="60" fillId="0" borderId="36" xfId="0" applyNumberFormat="1" applyFont="1" applyBorder="1" applyAlignment="1">
      <alignment horizontal="center" vertical="center"/>
    </xf>
    <xf numFmtId="164" fontId="45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8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47" applyNumberFormat="1" applyFont="1" applyBorder="1" applyAlignment="1" applyProtection="1">
      <alignment horizontal="right" vertical="center" wrapText="1" indent="1"/>
      <protection locked="0"/>
    </xf>
    <xf numFmtId="49" fontId="45" fillId="0" borderId="84" xfId="0" applyNumberFormat="1" applyFont="1" applyBorder="1" applyAlignment="1">
      <alignment horizontal="center" vertical="center" wrapText="1"/>
    </xf>
    <xf numFmtId="0" fontId="44" fillId="0" borderId="85" xfId="47" applyFont="1" applyBorder="1" applyAlignment="1">
      <alignment horizontal="left" vertical="center" wrapText="1" indent="1"/>
    </xf>
    <xf numFmtId="164" fontId="44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7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3"/>
    </xf>
    <xf numFmtId="0" fontId="45" fillId="0" borderId="85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4"/>
    </xf>
    <xf numFmtId="164" fontId="46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right" vertical="center" indent="1"/>
    </xf>
    <xf numFmtId="164" fontId="3" fillId="0" borderId="0" xfId="0" applyNumberFormat="1" applyFont="1" applyAlignment="1">
      <alignment horizontal="right" vertical="center" wrapText="1" indent="1"/>
    </xf>
    <xf numFmtId="0" fontId="47" fillId="0" borderId="85" xfId="0" applyFont="1" applyBorder="1" applyAlignment="1">
      <alignment horizontal="left" wrapText="1" indent="1"/>
    </xf>
    <xf numFmtId="0" fontId="47" fillId="0" borderId="86" xfId="0" applyFont="1" applyBorder="1" applyAlignment="1">
      <alignment horizontal="left" wrapText="1" indent="1"/>
    </xf>
    <xf numFmtId="0" fontId="48" fillId="0" borderId="15" xfId="0" applyFont="1" applyBorder="1" applyAlignment="1">
      <alignment horizontal="left" vertical="center" wrapText="1" indent="1"/>
    </xf>
    <xf numFmtId="0" fontId="16" fillId="0" borderId="47" xfId="47" applyFont="1" applyBorder="1" applyAlignment="1">
      <alignment horizontal="center" vertical="center" wrapText="1"/>
    </xf>
    <xf numFmtId="164" fontId="48" fillId="0" borderId="44" xfId="0" quotePrefix="1" applyNumberFormat="1" applyFont="1" applyBorder="1" applyAlignment="1">
      <alignment horizontal="right" vertical="center" wrapText="1" indent="1"/>
    </xf>
    <xf numFmtId="0" fontId="50" fillId="0" borderId="43" xfId="0" applyFont="1" applyBorder="1" applyAlignment="1">
      <alignment horizontal="left" vertical="center" wrapText="1" indent="1"/>
    </xf>
    <xf numFmtId="0" fontId="44" fillId="0" borderId="85" xfId="47" applyFont="1" applyBorder="1" applyAlignment="1">
      <alignment horizontal="left" vertical="center" wrapText="1" indent="6"/>
    </xf>
    <xf numFmtId="0" fontId="44" fillId="0" borderId="86" xfId="47" applyFont="1" applyBorder="1" applyAlignment="1">
      <alignment horizontal="left" vertical="center" wrapText="1" indent="2"/>
    </xf>
    <xf numFmtId="0" fontId="44" fillId="0" borderId="85" xfId="47" applyFont="1" applyBorder="1" applyAlignment="1">
      <alignment horizontal="left" indent="4"/>
    </xf>
    <xf numFmtId="0" fontId="44" fillId="0" borderId="86" xfId="47" applyFont="1" applyBorder="1" applyAlignment="1">
      <alignment horizontal="left" vertical="center" wrapText="1" indent="1"/>
    </xf>
    <xf numFmtId="2" fontId="56" fillId="0" borderId="22" xfId="0" applyNumberFormat="1" applyFont="1" applyBorder="1"/>
    <xf numFmtId="0" fontId="0" fillId="0" borderId="0" xfId="0" applyAlignment="1">
      <alignment horizontal="right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2" fontId="80" fillId="0" borderId="22" xfId="0" applyNumberFormat="1" applyFont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 vertical="center" wrapText="1"/>
    </xf>
    <xf numFmtId="0" fontId="51" fillId="0" borderId="0" xfId="0" applyFont="1" applyAlignment="1" applyProtection="1">
      <alignment horizontal="right" vertical="center"/>
      <protection locked="0"/>
    </xf>
    <xf numFmtId="164" fontId="42" fillId="0" borderId="0" xfId="0" applyNumberFormat="1" applyFont="1" applyAlignment="1">
      <alignment horizontal="right" vertical="center" wrapText="1"/>
    </xf>
    <xf numFmtId="164" fontId="5" fillId="0" borderId="84" xfId="0" applyNumberFormat="1" applyFont="1" applyBorder="1" applyAlignment="1" applyProtection="1">
      <alignment horizontal="left" vertical="center" wrapText="1"/>
      <protection locked="0"/>
    </xf>
    <xf numFmtId="0" fontId="15" fillId="0" borderId="20" xfId="0" applyFont="1" applyBorder="1" applyAlignment="1">
      <alignment vertical="center" wrapText="1"/>
    </xf>
    <xf numFmtId="0" fontId="15" fillId="0" borderId="89" xfId="0" applyFont="1" applyBorder="1" applyAlignment="1">
      <alignment vertical="center" wrapText="1"/>
    </xf>
    <xf numFmtId="164" fontId="15" fillId="0" borderId="84" xfId="0" applyNumberFormat="1" applyFont="1" applyBorder="1" applyAlignment="1" applyProtection="1">
      <alignment horizontal="left" vertical="center" wrapText="1"/>
      <protection locked="0"/>
    </xf>
    <xf numFmtId="0" fontId="15" fillId="0" borderId="84" xfId="0" applyFont="1" applyBorder="1" applyAlignment="1">
      <alignment vertical="center" wrapText="1"/>
    </xf>
    <xf numFmtId="3" fontId="15" fillId="0" borderId="85" xfId="0" applyNumberFormat="1" applyFont="1" applyBorder="1" applyAlignment="1">
      <alignment vertical="center"/>
    </xf>
    <xf numFmtId="164" fontId="82" fillId="0" borderId="0" xfId="47" applyNumberFormat="1" applyFont="1" applyAlignment="1">
      <alignment vertical="center" wrapText="1"/>
    </xf>
    <xf numFmtId="0" fontId="59" fillId="0" borderId="0" xfId="53" applyFont="1"/>
    <xf numFmtId="0" fontId="59" fillId="0" borderId="0" xfId="53" applyFont="1" applyProtection="1">
      <protection locked="0"/>
    </xf>
    <xf numFmtId="0" fontId="83" fillId="0" borderId="10" xfId="53" applyFont="1" applyBorder="1" applyAlignment="1">
      <alignment horizontal="center" vertical="center" wrapText="1"/>
    </xf>
    <xf numFmtId="0" fontId="83" fillId="0" borderId="16" xfId="53" applyFont="1" applyBorder="1" applyAlignment="1">
      <alignment horizontal="center" vertical="center" wrapText="1"/>
    </xf>
    <xf numFmtId="49" fontId="59" fillId="0" borderId="20" xfId="53" applyNumberFormat="1" applyFont="1" applyBorder="1" applyAlignment="1">
      <alignment horizontal="center" vertical="center" wrapText="1"/>
    </xf>
    <xf numFmtId="3" fontId="59" fillId="0" borderId="28" xfId="53" applyNumberFormat="1" applyFont="1" applyBorder="1" applyAlignment="1" applyProtection="1">
      <alignment horizontal="right" vertical="center" wrapText="1" indent="1"/>
      <protection locked="0"/>
    </xf>
    <xf numFmtId="49" fontId="59" fillId="0" borderId="84" xfId="53" applyNumberFormat="1" applyFont="1" applyBorder="1" applyAlignment="1">
      <alignment horizontal="center" vertical="center" wrapText="1"/>
    </xf>
    <xf numFmtId="3" fontId="59" fillId="0" borderId="88" xfId="53" applyNumberFormat="1" applyFont="1" applyBorder="1" applyAlignment="1" applyProtection="1">
      <alignment horizontal="right" vertical="center" wrapText="1" indent="1"/>
      <protection locked="0"/>
    </xf>
    <xf numFmtId="0" fontId="58" fillId="0" borderId="30" xfId="53" applyFont="1" applyBorder="1" applyAlignment="1">
      <alignment vertical="center" wrapText="1"/>
    </xf>
    <xf numFmtId="49" fontId="83" fillId="0" borderId="10" xfId="53" applyNumberFormat="1" applyFont="1" applyBorder="1" applyAlignment="1">
      <alignment horizontal="center" vertical="center" wrapText="1"/>
    </xf>
    <xf numFmtId="0" fontId="83" fillId="0" borderId="10" xfId="53" applyFont="1" applyBorder="1" applyAlignment="1">
      <alignment horizontal="left" vertical="center" wrapText="1"/>
    </xf>
    <xf numFmtId="164" fontId="6" fillId="0" borderId="33" xfId="47" applyNumberFormat="1" applyFont="1" applyBorder="1" applyAlignment="1">
      <alignment horizontal="right" vertical="center" wrapText="1" indent="1"/>
    </xf>
    <xf numFmtId="0" fontId="59" fillId="0" borderId="20" xfId="53" applyFont="1" applyBorder="1" applyAlignment="1">
      <alignment horizontal="left" vertical="center" wrapText="1"/>
    </xf>
    <xf numFmtId="0" fontId="59" fillId="0" borderId="84" xfId="53" applyFont="1" applyBorder="1" applyAlignment="1">
      <alignment horizontal="center" vertical="center" wrapText="1"/>
    </xf>
    <xf numFmtId="0" fontId="84" fillId="0" borderId="90" xfId="53" applyFont="1" applyBorder="1" applyAlignment="1">
      <alignment vertical="center" wrapText="1"/>
    </xf>
    <xf numFmtId="3" fontId="59" fillId="0" borderId="87" xfId="53" applyNumberFormat="1" applyFont="1" applyBorder="1" applyAlignment="1" applyProtection="1">
      <alignment horizontal="right" vertical="center" wrapText="1" indent="1"/>
      <protection locked="0"/>
    </xf>
    <xf numFmtId="0" fontId="59" fillId="0" borderId="30" xfId="53" applyFont="1" applyBorder="1" applyAlignment="1">
      <alignment horizontal="center" vertical="center" wrapText="1"/>
    </xf>
    <xf numFmtId="0" fontId="84" fillId="0" borderId="36" xfId="53" applyFont="1" applyBorder="1" applyAlignment="1">
      <alignment vertical="center" wrapText="1"/>
    </xf>
    <xf numFmtId="3" fontId="59" fillId="0" borderId="46" xfId="53" applyNumberFormat="1" applyFont="1" applyBorder="1" applyAlignment="1" applyProtection="1">
      <alignment horizontal="right" vertical="center" wrapText="1" indent="1"/>
      <protection locked="0"/>
    </xf>
    <xf numFmtId="0" fontId="59" fillId="0" borderId="0" xfId="53" applyFont="1" applyAlignment="1">
      <alignment horizontal="right"/>
    </xf>
    <xf numFmtId="3" fontId="78" fillId="0" borderId="85" xfId="0" applyNumberFormat="1" applyFont="1" applyBorder="1" applyAlignment="1">
      <alignment horizontal="right" vertical="center" wrapText="1"/>
    </xf>
    <xf numFmtId="49" fontId="49" fillId="0" borderId="84" xfId="0" quotePrefix="1" applyNumberFormat="1" applyFont="1" applyBorder="1" applyAlignment="1">
      <alignment horizontal="left" vertical="center" indent="1"/>
    </xf>
    <xf numFmtId="3" fontId="49" fillId="0" borderId="85" xfId="0" applyNumberFormat="1" applyFont="1" applyBorder="1" applyAlignment="1" applyProtection="1">
      <alignment vertical="center"/>
      <protection locked="0"/>
    </xf>
    <xf numFmtId="3" fontId="77" fillId="0" borderId="88" xfId="0" applyNumberFormat="1" applyFont="1" applyBorder="1" applyAlignment="1">
      <alignment vertical="center"/>
    </xf>
    <xf numFmtId="49" fontId="45" fillId="0" borderId="84" xfId="0" applyNumberFormat="1" applyFont="1" applyBorder="1" applyAlignment="1">
      <alignment vertical="center"/>
    </xf>
    <xf numFmtId="3" fontId="45" fillId="0" borderId="85" xfId="0" applyNumberFormat="1" applyFont="1" applyBorder="1" applyAlignment="1" applyProtection="1">
      <alignment vertical="center"/>
      <protection locked="0"/>
    </xf>
    <xf numFmtId="3" fontId="46" fillId="0" borderId="88" xfId="0" applyNumberFormat="1" applyFont="1" applyBorder="1" applyAlignment="1">
      <alignment vertical="center"/>
    </xf>
    <xf numFmtId="49" fontId="45" fillId="0" borderId="89" xfId="0" applyNumberFormat="1" applyFont="1" applyBorder="1" applyAlignment="1" applyProtection="1">
      <alignment vertical="center"/>
      <protection locked="0"/>
    </xf>
    <xf numFmtId="3" fontId="45" fillId="0" borderId="86" xfId="0" applyNumberFormat="1" applyFont="1" applyBorder="1" applyAlignment="1" applyProtection="1">
      <alignment vertical="center"/>
      <protection locked="0"/>
    </xf>
    <xf numFmtId="49" fontId="45" fillId="0" borderId="84" xfId="0" applyNumberFormat="1" applyFont="1" applyBorder="1" applyAlignment="1">
      <alignment horizontal="left" vertical="center"/>
    </xf>
    <xf numFmtId="49" fontId="45" fillId="0" borderId="84" xfId="0" applyNumberFormat="1" applyFont="1" applyBorder="1" applyAlignment="1" applyProtection="1">
      <alignment vertical="center"/>
      <protection locked="0"/>
    </xf>
    <xf numFmtId="3" fontId="59" fillId="0" borderId="31" xfId="53" applyNumberFormat="1" applyFont="1" applyBorder="1" applyAlignment="1" applyProtection="1">
      <alignment horizontal="right" vertical="center" wrapText="1" indent="1"/>
      <protection locked="0"/>
    </xf>
    <xf numFmtId="3" fontId="59" fillId="0" borderId="42" xfId="54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65" fillId="0" borderId="0" xfId="0" applyNumberFormat="1" applyFont="1" applyAlignment="1">
      <alignment horizontal="center" vertical="center" wrapText="1"/>
    </xf>
    <xf numFmtId="164" fontId="65" fillId="0" borderId="14" xfId="0" applyNumberFormat="1" applyFont="1" applyBorder="1" applyAlignment="1">
      <alignment horizontal="center" vertical="center" wrapText="1"/>
    </xf>
    <xf numFmtId="164" fontId="65" fillId="0" borderId="52" xfId="0" applyNumberFormat="1" applyFont="1" applyBorder="1" applyAlignment="1">
      <alignment horizontal="center" vertical="center" wrapText="1"/>
    </xf>
    <xf numFmtId="49" fontId="65" fillId="0" borderId="20" xfId="47" applyNumberFormat="1" applyFont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 vertical="center" wrapText="1"/>
    </xf>
    <xf numFmtId="164" fontId="65" fillId="0" borderId="51" xfId="0" applyNumberFormat="1" applyFont="1" applyBorder="1" applyAlignment="1">
      <alignment horizontal="center" vertical="center" wrapText="1"/>
    </xf>
    <xf numFmtId="49" fontId="65" fillId="0" borderId="52" xfId="47" applyNumberFormat="1" applyFont="1" applyBorder="1" applyAlignment="1">
      <alignment horizontal="center" vertical="center" wrapText="1"/>
    </xf>
    <xf numFmtId="49" fontId="65" fillId="0" borderId="67" xfId="47" applyNumberFormat="1" applyFont="1" applyBorder="1" applyAlignment="1">
      <alignment horizontal="center" vertical="center" wrapText="1"/>
    </xf>
    <xf numFmtId="49" fontId="65" fillId="0" borderId="5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8" fillId="0" borderId="3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3" fontId="5" fillId="0" borderId="37" xfId="0" applyNumberFormat="1" applyFont="1" applyBorder="1"/>
    <xf numFmtId="3" fontId="22" fillId="0" borderId="31" xfId="0" applyNumberFormat="1" applyFont="1" applyBorder="1"/>
    <xf numFmtId="0" fontId="22" fillId="0" borderId="0" xfId="0" applyFont="1"/>
    <xf numFmtId="164" fontId="0" fillId="0" borderId="85" xfId="0" applyNumberFormat="1" applyBorder="1" applyAlignment="1">
      <alignment horizontal="right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164" fontId="5" fillId="0" borderId="88" xfId="0" applyNumberFormat="1" applyFont="1" applyBorder="1" applyAlignment="1">
      <alignment horizontal="center" vertical="center" wrapText="1"/>
    </xf>
    <xf numFmtId="164" fontId="79" fillId="0" borderId="84" xfId="0" applyNumberFormat="1" applyFont="1" applyBorder="1" applyAlignment="1" applyProtection="1">
      <alignment vertical="center" wrapText="1"/>
      <protection locked="0"/>
    </xf>
    <xf numFmtId="0" fontId="69" fillId="0" borderId="38" xfId="47" applyFont="1" applyBorder="1" applyProtection="1">
      <protection locked="0"/>
    </xf>
    <xf numFmtId="165" fontId="69" fillId="0" borderId="48" xfId="52" applyNumberFormat="1" applyFont="1" applyFill="1" applyBorder="1" applyProtection="1">
      <protection locked="0"/>
    </xf>
    <xf numFmtId="0" fontId="69" fillId="0" borderId="85" xfId="47" applyFont="1" applyBorder="1" applyProtection="1">
      <protection locked="0"/>
    </xf>
    <xf numFmtId="165" fontId="69" fillId="0" borderId="88" xfId="52" applyNumberFormat="1" applyFont="1" applyFill="1" applyBorder="1" applyProtection="1">
      <protection locked="0"/>
    </xf>
    <xf numFmtId="0" fontId="69" fillId="0" borderId="13" xfId="47" applyFont="1" applyBorder="1" applyProtection="1">
      <protection locked="0"/>
    </xf>
    <xf numFmtId="165" fontId="69" fillId="0" borderId="28" xfId="52" applyNumberFormat="1" applyFont="1" applyFill="1" applyBorder="1" applyProtection="1">
      <protection locked="0"/>
    </xf>
    <xf numFmtId="0" fontId="58" fillId="0" borderId="84" xfId="53" applyFont="1" applyBorder="1" applyAlignment="1">
      <alignment horizontal="justify" vertical="center" wrapText="1"/>
    </xf>
    <xf numFmtId="0" fontId="58" fillId="0" borderId="84" xfId="53" applyFont="1" applyBorder="1" applyAlignment="1">
      <alignment vertical="center" wrapText="1"/>
    </xf>
    <xf numFmtId="164" fontId="44" fillId="0" borderId="88" xfId="47" applyNumberFormat="1" applyFont="1" applyBorder="1" applyAlignment="1" applyProtection="1">
      <alignment horizontal="right" vertical="center" wrapText="1"/>
      <protection locked="0"/>
    </xf>
    <xf numFmtId="0" fontId="2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vertical="center"/>
    </xf>
    <xf numFmtId="0" fontId="16" fillId="0" borderId="15" xfId="47" applyFont="1" applyBorder="1" applyAlignment="1">
      <alignment horizontal="left" vertical="center" wrapText="1"/>
    </xf>
    <xf numFmtId="164" fontId="16" fillId="0" borderId="16" xfId="47" applyNumberFormat="1" applyFont="1" applyBorder="1" applyAlignment="1">
      <alignment horizontal="right" vertical="center" wrapText="1"/>
    </xf>
    <xf numFmtId="164" fontId="16" fillId="0" borderId="44" xfId="47" applyNumberFormat="1" applyFont="1" applyBorder="1" applyAlignment="1">
      <alignment horizontal="right" vertical="center" wrapText="1"/>
    </xf>
    <xf numFmtId="164" fontId="16" fillId="0" borderId="15" xfId="47" applyNumberFormat="1" applyFont="1" applyBorder="1" applyAlignment="1">
      <alignment horizontal="right" vertical="center" wrapText="1"/>
    </xf>
    <xf numFmtId="164" fontId="16" fillId="0" borderId="17" xfId="47" applyNumberFormat="1" applyFont="1" applyBorder="1" applyAlignment="1">
      <alignment horizontal="right" vertical="center" wrapText="1"/>
    </xf>
    <xf numFmtId="2" fontId="16" fillId="0" borderId="17" xfId="47" applyNumberFormat="1" applyFont="1" applyBorder="1" applyAlignment="1">
      <alignment horizontal="right" vertical="center" wrapText="1"/>
    </xf>
    <xf numFmtId="0" fontId="47" fillId="0" borderId="13" xfId="0" applyFont="1" applyBorder="1" applyAlignment="1">
      <alignment horizontal="left" vertical="center" wrapText="1"/>
    </xf>
    <xf numFmtId="164" fontId="44" fillId="0" borderId="12" xfId="47" applyNumberFormat="1" applyFont="1" applyBorder="1" applyAlignment="1" applyProtection="1">
      <alignment horizontal="right" vertical="center" wrapText="1"/>
      <protection locked="0"/>
    </xf>
    <xf numFmtId="164" fontId="44" fillId="0" borderId="13" xfId="47" applyNumberFormat="1" applyFont="1" applyBorder="1" applyAlignment="1" applyProtection="1">
      <alignment horizontal="right" vertical="center" wrapText="1"/>
      <protection locked="0"/>
    </xf>
    <xf numFmtId="164" fontId="44" fillId="0" borderId="14" xfId="47" applyNumberFormat="1" applyFont="1" applyBorder="1" applyAlignment="1" applyProtection="1">
      <alignment horizontal="right" vertical="center" wrapText="1"/>
      <protection locked="0"/>
    </xf>
    <xf numFmtId="2" fontId="44" fillId="0" borderId="14" xfId="47" applyNumberFormat="1" applyFont="1" applyBorder="1" applyAlignment="1" applyProtection="1">
      <alignment horizontal="right" vertical="center" wrapText="1"/>
      <protection locked="0"/>
    </xf>
    <xf numFmtId="0" fontId="47" fillId="0" borderId="85" xfId="0" applyFont="1" applyBorder="1" applyAlignment="1">
      <alignment horizontal="left" vertical="center" wrapText="1"/>
    </xf>
    <xf numFmtId="0" fontId="47" fillId="0" borderId="86" xfId="0" applyFont="1" applyBorder="1" applyAlignment="1">
      <alignment horizontal="left" vertical="center" wrapText="1"/>
    </xf>
    <xf numFmtId="164" fontId="16" fillId="0" borderId="0" xfId="47" applyNumberFormat="1" applyFont="1" applyAlignment="1">
      <alignment horizontal="right" vertical="center" wrapText="1"/>
    </xf>
    <xf numFmtId="0" fontId="48" fillId="0" borderId="15" xfId="0" applyFont="1" applyBorder="1" applyAlignment="1">
      <alignment horizontal="left" vertical="center" wrapText="1"/>
    </xf>
    <xf numFmtId="164" fontId="44" fillId="0" borderId="92" xfId="47" applyNumberFormat="1" applyFont="1" applyBorder="1" applyAlignment="1" applyProtection="1">
      <alignment horizontal="right" vertical="center" wrapText="1"/>
      <protection locked="0"/>
    </xf>
    <xf numFmtId="164" fontId="44" fillId="0" borderId="26" xfId="47" applyNumberFormat="1" applyFont="1" applyBorder="1" applyAlignment="1" applyProtection="1">
      <alignment horizontal="right" vertical="center" wrapText="1"/>
      <protection locked="0"/>
    </xf>
    <xf numFmtId="164" fontId="44" fillId="0" borderId="52" xfId="47" applyNumberFormat="1" applyFont="1" applyBorder="1" applyAlignment="1" applyProtection="1">
      <alignment horizontal="right" vertical="center" wrapText="1"/>
      <protection locked="0"/>
    </xf>
    <xf numFmtId="2" fontId="44" fillId="0" borderId="52" xfId="47" applyNumberFormat="1" applyFont="1" applyBorder="1" applyAlignment="1" applyProtection="1">
      <alignment horizontal="right" vertical="center" wrapText="1"/>
      <protection locked="0"/>
    </xf>
    <xf numFmtId="164" fontId="44" fillId="0" borderId="93" xfId="47" applyNumberFormat="1" applyFont="1" applyBorder="1" applyAlignment="1" applyProtection="1">
      <alignment horizontal="right" vertical="center" wrapText="1"/>
      <protection locked="0"/>
    </xf>
    <xf numFmtId="164" fontId="44" fillId="0" borderId="56" xfId="47" applyNumberFormat="1" applyFont="1" applyBorder="1" applyAlignment="1" applyProtection="1">
      <alignment horizontal="right" vertical="center" wrapText="1"/>
      <protection locked="0"/>
    </xf>
    <xf numFmtId="2" fontId="44" fillId="0" borderId="56" xfId="47" applyNumberFormat="1" applyFont="1" applyBorder="1" applyAlignment="1" applyProtection="1">
      <alignment horizontal="right" vertical="center" wrapText="1"/>
      <protection locked="0"/>
    </xf>
    <xf numFmtId="164" fontId="46" fillId="0" borderId="16" xfId="47" applyNumberFormat="1" applyFont="1" applyBorder="1" applyAlignment="1">
      <alignment horizontal="right" vertical="center" wrapText="1"/>
    </xf>
    <xf numFmtId="164" fontId="46" fillId="0" borderId="44" xfId="47" applyNumberFormat="1" applyFont="1" applyBorder="1" applyAlignment="1">
      <alignment horizontal="right" vertical="center" wrapText="1"/>
    </xf>
    <xf numFmtId="164" fontId="46" fillId="0" borderId="15" xfId="47" applyNumberFormat="1" applyFont="1" applyBorder="1" applyAlignment="1">
      <alignment horizontal="right" vertical="center" wrapText="1"/>
    </xf>
    <xf numFmtId="164" fontId="46" fillId="0" borderId="17" xfId="47" applyNumberFormat="1" applyFont="1" applyBorder="1" applyAlignment="1">
      <alignment horizontal="right" vertical="center" wrapText="1"/>
    </xf>
    <xf numFmtId="2" fontId="46" fillId="0" borderId="17" xfId="47" applyNumberFormat="1" applyFont="1" applyBorder="1" applyAlignment="1">
      <alignment horizontal="right" vertical="center" wrapText="1"/>
    </xf>
    <xf numFmtId="164" fontId="44" fillId="0" borderId="12" xfId="47" applyNumberFormat="1" applyFont="1" applyBorder="1" applyAlignment="1">
      <alignment horizontal="right" vertical="center" wrapText="1"/>
    </xf>
    <xf numFmtId="164" fontId="44" fillId="0" borderId="13" xfId="47" applyNumberFormat="1" applyFont="1" applyBorder="1" applyAlignment="1">
      <alignment horizontal="right" vertical="center" wrapText="1"/>
    </xf>
    <xf numFmtId="164" fontId="44" fillId="0" borderId="14" xfId="47" applyNumberFormat="1" applyFont="1" applyBorder="1" applyAlignment="1">
      <alignment horizontal="right" vertical="center" wrapText="1"/>
    </xf>
    <xf numFmtId="2" fontId="44" fillId="0" borderId="14" xfId="47" applyNumberFormat="1" applyFont="1" applyBorder="1" applyAlignment="1">
      <alignment horizontal="right" vertical="center" wrapText="1"/>
    </xf>
    <xf numFmtId="164" fontId="45" fillId="0" borderId="92" xfId="47" applyNumberFormat="1" applyFont="1" applyBorder="1" applyAlignment="1" applyProtection="1">
      <alignment horizontal="right" vertical="center" wrapText="1"/>
      <protection locked="0"/>
    </xf>
    <xf numFmtId="164" fontId="45" fillId="0" borderId="52" xfId="47" applyNumberFormat="1" applyFont="1" applyBorder="1" applyAlignment="1" applyProtection="1">
      <alignment horizontal="right" vertical="center" wrapText="1"/>
      <protection locked="0"/>
    </xf>
    <xf numFmtId="2" fontId="45" fillId="0" borderId="52" xfId="47" applyNumberFormat="1" applyFont="1" applyBorder="1" applyAlignment="1" applyProtection="1">
      <alignment horizontal="right" vertical="center" wrapText="1"/>
      <protection locked="0"/>
    </xf>
    <xf numFmtId="164" fontId="45" fillId="0" borderId="12" xfId="47" applyNumberFormat="1" applyFont="1" applyBorder="1" applyAlignment="1" applyProtection="1">
      <alignment horizontal="right" vertical="center" wrapText="1"/>
      <protection locked="0"/>
    </xf>
    <xf numFmtId="164" fontId="45" fillId="0" borderId="13" xfId="47" applyNumberFormat="1" applyFont="1" applyBorder="1" applyAlignment="1" applyProtection="1">
      <alignment horizontal="right" vertical="center" wrapText="1"/>
      <protection locked="0"/>
    </xf>
    <xf numFmtId="164" fontId="45" fillId="0" borderId="14" xfId="47" applyNumberFormat="1" applyFont="1" applyBorder="1" applyAlignment="1" applyProtection="1">
      <alignment horizontal="right" vertical="center" wrapText="1"/>
      <protection locked="0"/>
    </xf>
    <xf numFmtId="2" fontId="45" fillId="0" borderId="14" xfId="47" applyNumberFormat="1" applyFont="1" applyBorder="1" applyAlignment="1" applyProtection="1">
      <alignment horizontal="right" vertical="center" wrapText="1"/>
      <protection locked="0"/>
    </xf>
    <xf numFmtId="164" fontId="45" fillId="0" borderId="93" xfId="47" applyNumberFormat="1" applyFont="1" applyBorder="1" applyAlignment="1" applyProtection="1">
      <alignment horizontal="right" vertical="center" wrapText="1"/>
      <protection locked="0"/>
    </xf>
    <xf numFmtId="164" fontId="45" fillId="0" borderId="56" xfId="47" applyNumberFormat="1" applyFont="1" applyBorder="1" applyAlignment="1" applyProtection="1">
      <alignment horizontal="right" vertical="center" wrapText="1"/>
      <protection locked="0"/>
    </xf>
    <xf numFmtId="2" fontId="45" fillId="0" borderId="56" xfId="47" applyNumberFormat="1" applyFont="1" applyBorder="1" applyAlignment="1" applyProtection="1">
      <alignment horizontal="right" vertical="center" wrapText="1"/>
      <protection locked="0"/>
    </xf>
    <xf numFmtId="0" fontId="16" fillId="0" borderId="43" xfId="47" applyFont="1" applyBorder="1" applyAlignment="1">
      <alignment horizontal="left" vertical="center" wrapText="1"/>
    </xf>
    <xf numFmtId="164" fontId="45" fillId="0" borderId="85" xfId="47" applyNumberFormat="1" applyFont="1" applyBorder="1" applyAlignment="1" applyProtection="1">
      <alignment horizontal="right" vertical="center" wrapText="1"/>
      <protection locked="0"/>
    </xf>
    <xf numFmtId="0" fontId="45" fillId="0" borderId="13" xfId="47" applyFont="1" applyBorder="1" applyAlignment="1">
      <alignment horizontal="left" vertical="center" wrapText="1"/>
    </xf>
    <xf numFmtId="0" fontId="48" fillId="0" borderId="15" xfId="0" applyFont="1" applyBorder="1" applyAlignment="1">
      <alignment vertical="center" wrapText="1"/>
    </xf>
    <xf numFmtId="0" fontId="48" fillId="0" borderId="43" xfId="0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3" fontId="16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2" fontId="3" fillId="0" borderId="0" xfId="0" applyNumberFormat="1" applyFont="1" applyAlignment="1">
      <alignment horizontal="right" vertical="center" wrapText="1"/>
    </xf>
    <xf numFmtId="164" fontId="16" fillId="0" borderId="48" xfId="47" applyNumberFormat="1" applyFont="1" applyBorder="1" applyAlignment="1">
      <alignment horizontal="right" vertical="center" wrapText="1"/>
    </xf>
    <xf numFmtId="164" fontId="16" fillId="0" borderId="81" xfId="47" applyNumberFormat="1" applyFont="1" applyBorder="1" applyAlignment="1">
      <alignment horizontal="right" vertical="center" wrapText="1"/>
    </xf>
    <xf numFmtId="164" fontId="16" fillId="0" borderId="38" xfId="47" applyNumberFormat="1" applyFont="1" applyBorder="1" applyAlignment="1">
      <alignment horizontal="right" vertical="center" wrapText="1"/>
    </xf>
    <xf numFmtId="164" fontId="16" fillId="0" borderId="25" xfId="47" applyNumberFormat="1" applyFont="1" applyBorder="1" applyAlignment="1">
      <alignment horizontal="right" vertical="center" wrapText="1"/>
    </xf>
    <xf numFmtId="2" fontId="16" fillId="0" borderId="48" xfId="47" applyNumberFormat="1" applyFont="1" applyBorder="1" applyAlignment="1">
      <alignment horizontal="right" vertical="center" wrapText="1"/>
    </xf>
    <xf numFmtId="164" fontId="44" fillId="0" borderId="70" xfId="47" applyNumberFormat="1" applyFont="1" applyBorder="1" applyAlignment="1" applyProtection="1">
      <alignment horizontal="right" vertical="center" wrapText="1"/>
      <protection locked="0"/>
    </xf>
    <xf numFmtId="164" fontId="44" fillId="0" borderId="35" xfId="47" applyNumberFormat="1" applyFont="1" applyBorder="1" applyAlignment="1" applyProtection="1">
      <alignment horizontal="right" vertical="center" wrapText="1"/>
      <protection locked="0"/>
    </xf>
    <xf numFmtId="164" fontId="44" fillId="0" borderId="39" xfId="47" applyNumberFormat="1" applyFont="1" applyBorder="1" applyAlignment="1" applyProtection="1">
      <alignment horizontal="right" vertical="center" wrapText="1"/>
      <protection locked="0"/>
    </xf>
    <xf numFmtId="2" fontId="44" fillId="0" borderId="40" xfId="47" applyNumberFormat="1" applyFont="1" applyBorder="1" applyAlignment="1" applyProtection="1">
      <alignment horizontal="right" vertical="center" wrapText="1"/>
      <protection locked="0"/>
    </xf>
    <xf numFmtId="164" fontId="44" fillId="0" borderId="18" xfId="47" applyNumberFormat="1" applyFont="1" applyBorder="1" applyAlignment="1" applyProtection="1">
      <alignment horizontal="right" vertical="center" wrapText="1"/>
      <protection locked="0"/>
    </xf>
    <xf numFmtId="2" fontId="44" fillId="0" borderId="26" xfId="47" applyNumberFormat="1" applyFont="1" applyBorder="1" applyAlignment="1" applyProtection="1">
      <alignment horizontal="right" vertical="center" wrapText="1"/>
      <protection locked="0"/>
    </xf>
    <xf numFmtId="164" fontId="44" fillId="0" borderId="19" xfId="47" applyNumberFormat="1" applyFont="1" applyBorder="1" applyAlignment="1" applyProtection="1">
      <alignment horizontal="right" vertical="center" wrapText="1"/>
      <protection locked="0"/>
    </xf>
    <xf numFmtId="2" fontId="44" fillId="0" borderId="29" xfId="47" applyNumberFormat="1" applyFont="1" applyBorder="1" applyAlignment="1" applyProtection="1">
      <alignment horizontal="right" vertical="center" wrapText="1"/>
      <protection locked="0"/>
    </xf>
    <xf numFmtId="164" fontId="45" fillId="0" borderId="18" xfId="47" applyNumberFormat="1" applyFont="1" applyBorder="1" applyAlignment="1">
      <alignment horizontal="right" vertical="center" wrapText="1"/>
    </xf>
    <xf numFmtId="2" fontId="45" fillId="0" borderId="26" xfId="47" applyNumberFormat="1" applyFont="1" applyBorder="1" applyAlignment="1">
      <alignment horizontal="right" vertical="center" wrapText="1"/>
    </xf>
    <xf numFmtId="0" fontId="44" fillId="0" borderId="13" xfId="47" applyFont="1" applyBorder="1" applyAlignment="1">
      <alignment horizontal="left" vertical="center" wrapText="1"/>
    </xf>
    <xf numFmtId="164" fontId="44" fillId="0" borderId="20" xfId="47" applyNumberFormat="1" applyFont="1" applyBorder="1" applyAlignment="1" applyProtection="1">
      <alignment horizontal="right" vertical="center" wrapText="1"/>
      <protection locked="0"/>
    </xf>
    <xf numFmtId="2" fontId="44" fillId="0" borderId="28" xfId="47" applyNumberFormat="1" applyFont="1" applyBorder="1" applyAlignment="1" applyProtection="1">
      <alignment horizontal="right" vertical="center" wrapText="1"/>
      <protection locked="0"/>
    </xf>
    <xf numFmtId="164" fontId="16" fillId="0" borderId="10" xfId="47" applyNumberFormat="1" applyFont="1" applyBorder="1" applyAlignment="1">
      <alignment horizontal="right" vertical="center" wrapText="1"/>
    </xf>
    <xf numFmtId="2" fontId="16" fillId="0" borderId="16" xfId="47" applyNumberFormat="1" applyFont="1" applyBorder="1" applyAlignment="1">
      <alignment horizontal="right" vertical="center" wrapText="1"/>
    </xf>
    <xf numFmtId="0" fontId="46" fillId="0" borderId="15" xfId="47" applyFont="1" applyBorder="1" applyAlignment="1">
      <alignment horizontal="left" vertical="center" wrapText="1"/>
    </xf>
    <xf numFmtId="0" fontId="44" fillId="0" borderId="41" xfId="47" applyFont="1" applyBorder="1" applyAlignment="1">
      <alignment horizontal="left" vertical="center" wrapText="1"/>
    </xf>
    <xf numFmtId="164" fontId="44" fillId="0" borderId="85" xfId="47" applyNumberFormat="1" applyFont="1" applyBorder="1" applyAlignment="1" applyProtection="1">
      <alignment horizontal="right" vertical="center" wrapText="1"/>
      <protection locked="0"/>
    </xf>
    <xf numFmtId="164" fontId="44" fillId="0" borderId="84" xfId="47" applyNumberFormat="1" applyFont="1" applyBorder="1" applyAlignment="1" applyProtection="1">
      <alignment horizontal="right" vertical="center" wrapText="1"/>
      <protection locked="0"/>
    </xf>
    <xf numFmtId="2" fontId="44" fillId="0" borderId="88" xfId="47" applyNumberFormat="1" applyFont="1" applyBorder="1" applyAlignment="1" applyProtection="1">
      <alignment horizontal="right" vertical="center" wrapText="1"/>
      <protection locked="0"/>
    </xf>
    <xf numFmtId="164" fontId="46" fillId="0" borderId="10" xfId="47" applyNumberFormat="1" applyFont="1" applyBorder="1" applyAlignment="1">
      <alignment horizontal="right" vertical="center" wrapText="1"/>
    </xf>
    <xf numFmtId="2" fontId="46" fillId="0" borderId="16" xfId="47" applyNumberFormat="1" applyFont="1" applyBorder="1" applyAlignment="1">
      <alignment horizontal="right" vertical="center" wrapText="1"/>
    </xf>
    <xf numFmtId="164" fontId="48" fillId="0" borderId="16" xfId="0" quotePrefix="1" applyNumberFormat="1" applyFont="1" applyBorder="1" applyAlignment="1">
      <alignment horizontal="right" vertical="center" wrapText="1"/>
    </xf>
    <xf numFmtId="164" fontId="48" fillId="0" borderId="44" xfId="0" quotePrefix="1" applyNumberFormat="1" applyFont="1" applyBorder="1" applyAlignment="1">
      <alignment horizontal="right" vertical="center" wrapText="1"/>
    </xf>
    <xf numFmtId="164" fontId="48" fillId="0" borderId="15" xfId="0" quotePrefix="1" applyNumberFormat="1" applyFont="1" applyBorder="1" applyAlignment="1">
      <alignment horizontal="right" vertical="center" wrapText="1"/>
    </xf>
    <xf numFmtId="164" fontId="48" fillId="0" borderId="10" xfId="0" quotePrefix="1" applyNumberFormat="1" applyFont="1" applyBorder="1" applyAlignment="1">
      <alignment horizontal="right" vertical="center" wrapText="1"/>
    </xf>
    <xf numFmtId="2" fontId="48" fillId="0" borderId="16" xfId="0" quotePrefix="1" applyNumberFormat="1" applyFont="1" applyBorder="1" applyAlignment="1">
      <alignment horizontal="right" vertical="center" wrapText="1"/>
    </xf>
    <xf numFmtId="0" fontId="50" fillId="0" borderId="43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right" vertical="center" wrapText="1"/>
    </xf>
    <xf numFmtId="2" fontId="3" fillId="0" borderId="45" xfId="0" applyNumberFormat="1" applyFont="1" applyBorder="1" applyAlignment="1">
      <alignment horizontal="right" vertical="center" wrapText="1"/>
    </xf>
    <xf numFmtId="3" fontId="16" fillId="0" borderId="44" xfId="0" applyNumberFormat="1" applyFont="1" applyBorder="1" applyAlignment="1" applyProtection="1">
      <alignment horizontal="right" vertical="center" wrapText="1"/>
      <protection locked="0"/>
    </xf>
    <xf numFmtId="3" fontId="16" fillId="0" borderId="15" xfId="0" applyNumberFormat="1" applyFont="1" applyBorder="1" applyAlignment="1" applyProtection="1">
      <alignment horizontal="right" vertical="center" wrapText="1"/>
      <protection locked="0"/>
    </xf>
    <xf numFmtId="2" fontId="16" fillId="0" borderId="16" xfId="0" applyNumberFormat="1" applyFont="1" applyBorder="1" applyAlignment="1" applyProtection="1">
      <alignment horizontal="right" vertical="center" wrapText="1"/>
      <protection locked="0"/>
    </xf>
    <xf numFmtId="3" fontId="16" fillId="0" borderId="0" xfId="0" applyNumberFormat="1" applyFont="1" applyAlignment="1" applyProtection="1">
      <alignment horizontal="right" vertical="center" wrapText="1"/>
      <protection locked="0"/>
    </xf>
    <xf numFmtId="164" fontId="4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 applyProtection="1">
      <alignment horizontal="right" vertical="center" wrapText="1"/>
      <protection locked="0"/>
    </xf>
    <xf numFmtId="0" fontId="12" fillId="0" borderId="0" xfId="47" applyAlignment="1">
      <alignment vertical="center"/>
    </xf>
    <xf numFmtId="0" fontId="12" fillId="0" borderId="0" xfId="47" applyAlignment="1">
      <alignment horizontal="right" vertical="center"/>
    </xf>
    <xf numFmtId="2" fontId="12" fillId="0" borderId="0" xfId="47" applyNumberFormat="1" applyAlignment="1">
      <alignment horizontal="right" vertical="center"/>
    </xf>
    <xf numFmtId="164" fontId="1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>
      <alignment horizontal="right" vertical="center" wrapText="1"/>
    </xf>
    <xf numFmtId="2" fontId="16" fillId="0" borderId="0" xfId="47" applyNumberFormat="1" applyFont="1" applyAlignment="1">
      <alignment horizontal="right" vertical="center" wrapText="1"/>
    </xf>
    <xf numFmtId="0" fontId="47" fillId="0" borderId="86" xfId="0" applyFont="1" applyBorder="1" applyAlignment="1">
      <alignment horizontal="left" vertical="center" wrapText="1" indent="1"/>
    </xf>
    <xf numFmtId="164" fontId="50" fillId="0" borderId="17" xfId="0" quotePrefix="1" applyNumberFormat="1" applyFont="1" applyBorder="1" applyAlignment="1">
      <alignment horizontal="right" vertical="center" wrapText="1" indent="1"/>
    </xf>
    <xf numFmtId="2" fontId="50" fillId="0" borderId="17" xfId="0" quotePrefix="1" applyNumberFormat="1" applyFont="1" applyBorder="1" applyAlignment="1">
      <alignment horizontal="right" vertical="center" wrapText="1" indent="1"/>
    </xf>
    <xf numFmtId="0" fontId="54" fillId="0" borderId="44" xfId="0" applyFont="1" applyBorder="1" applyAlignment="1">
      <alignment horizontal="left" wrapText="1" indent="1"/>
    </xf>
    <xf numFmtId="3" fontId="15" fillId="0" borderId="49" xfId="0" applyNumberFormat="1" applyFont="1" applyBorder="1"/>
    <xf numFmtId="3" fontId="15" fillId="0" borderId="54" xfId="0" applyNumberFormat="1" applyFont="1" applyBorder="1"/>
    <xf numFmtId="3" fontId="15" fillId="0" borderId="43" xfId="0" applyNumberFormat="1" applyFont="1" applyBorder="1"/>
    <xf numFmtId="3" fontId="15" fillId="0" borderId="38" xfId="0" applyNumberFormat="1" applyFont="1" applyBorder="1"/>
    <xf numFmtId="3" fontId="0" fillId="0" borderId="41" xfId="0" applyNumberFormat="1" applyBorder="1"/>
    <xf numFmtId="3" fontId="0" fillId="0" borderId="13" xfId="0" applyNumberFormat="1" applyBorder="1"/>
    <xf numFmtId="3" fontId="22" fillId="0" borderId="15" xfId="0" applyNumberFormat="1" applyFont="1" applyBorder="1"/>
    <xf numFmtId="3" fontId="60" fillId="0" borderId="85" xfId="0" applyNumberFormat="1" applyFont="1" applyBorder="1" applyAlignment="1">
      <alignment vertical="center"/>
    </xf>
    <xf numFmtId="3" fontId="61" fillId="0" borderId="85" xfId="0" applyNumberFormat="1" applyFont="1" applyBorder="1" applyAlignment="1">
      <alignment vertical="center"/>
    </xf>
    <xf numFmtId="3" fontId="61" fillId="0" borderId="24" xfId="0" applyNumberFormat="1" applyFont="1" applyBorder="1" applyAlignment="1">
      <alignment vertical="center"/>
    </xf>
    <xf numFmtId="164" fontId="44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65" fillId="0" borderId="67" xfId="0" applyNumberFormat="1" applyFont="1" applyBorder="1" applyAlignment="1">
      <alignment horizontal="center" vertical="center" wrapText="1"/>
    </xf>
    <xf numFmtId="164" fontId="65" fillId="0" borderId="90" xfId="0" applyNumberFormat="1" applyFont="1" applyBorder="1" applyAlignment="1">
      <alignment horizontal="center" vertical="center" wrapText="1"/>
    </xf>
    <xf numFmtId="164" fontId="8" fillId="0" borderId="37" xfId="0" applyNumberFormat="1" applyFont="1" applyBorder="1" applyAlignment="1">
      <alignment horizontal="left" vertical="center" wrapText="1" indent="1"/>
    </xf>
    <xf numFmtId="164" fontId="65" fillId="0" borderId="67" xfId="0" applyNumberFormat="1" applyFont="1" applyBorder="1" applyAlignment="1">
      <alignment horizontal="left" vertical="center" wrapText="1" indent="1"/>
    </xf>
    <xf numFmtId="164" fontId="65" fillId="0" borderId="90" xfId="0" applyNumberFormat="1" applyFont="1" applyBorder="1" applyAlignment="1">
      <alignment horizontal="left" vertical="center" wrapText="1" indent="1"/>
    </xf>
    <xf numFmtId="164" fontId="43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164" fontId="46" fillId="0" borderId="43" xfId="47" applyNumberFormat="1" applyFont="1" applyBorder="1" applyAlignment="1">
      <alignment horizontal="right" vertical="center" wrapText="1"/>
    </xf>
    <xf numFmtId="3" fontId="78" fillId="0" borderId="90" xfId="0" applyNumberFormat="1" applyFont="1" applyBorder="1" applyAlignment="1">
      <alignment horizontal="center"/>
    </xf>
    <xf numFmtId="164" fontId="46" fillId="0" borderId="76" xfId="47" applyNumberFormat="1" applyFont="1" applyBorder="1" applyAlignment="1">
      <alignment horizontal="right" vertical="center" wrapText="1"/>
    </xf>
    <xf numFmtId="0" fontId="47" fillId="0" borderId="24" xfId="0" applyFont="1" applyBorder="1" applyAlignment="1">
      <alignment horizontal="left" vertical="center" wrapText="1"/>
    </xf>
    <xf numFmtId="164" fontId="45" fillId="0" borderId="24" xfId="47" applyNumberFormat="1" applyFont="1" applyBorder="1" applyAlignment="1" applyProtection="1">
      <alignment horizontal="right" vertical="center" wrapText="1"/>
      <protection locked="0"/>
    </xf>
    <xf numFmtId="49" fontId="8" fillId="0" borderId="72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8" fillId="0" borderId="16" xfId="0" applyFont="1" applyBorder="1" applyAlignment="1">
      <alignment vertical="center" wrapText="1"/>
    </xf>
    <xf numFmtId="3" fontId="5" fillId="0" borderId="53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4"/>
    </xf>
    <xf numFmtId="0" fontId="45" fillId="0" borderId="86" xfId="47" quotePrefix="1" applyFont="1" applyBorder="1" applyAlignment="1">
      <alignment horizontal="left" vertical="center" wrapText="1" indent="4"/>
    </xf>
    <xf numFmtId="0" fontId="45" fillId="0" borderId="85" xfId="47" quotePrefix="1" applyFont="1" applyBorder="1" applyAlignment="1">
      <alignment horizontal="left" vertical="center" wrapText="1" indent="4"/>
    </xf>
    <xf numFmtId="0" fontId="54" fillId="0" borderId="15" xfId="0" applyFont="1" applyBorder="1" applyAlignment="1">
      <alignment horizontal="left" wrapText="1" indent="1"/>
    </xf>
    <xf numFmtId="164" fontId="44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88" xfId="47" applyNumberFormat="1" applyFont="1" applyBorder="1" applyAlignment="1">
      <alignment horizontal="right" vertical="center" wrapText="1" indent="1"/>
    </xf>
    <xf numFmtId="164" fontId="44" fillId="0" borderId="42" xfId="47" applyNumberFormat="1" applyFont="1" applyBorder="1" applyAlignment="1" applyProtection="1">
      <alignment horizontal="right" vertical="center" wrapText="1" indent="1"/>
      <protection locked="0"/>
    </xf>
    <xf numFmtId="0" fontId="3" fillId="0" borderId="45" xfId="0" applyFont="1" applyBorder="1" applyAlignment="1">
      <alignment horizontal="left" vertical="center" wrapText="1"/>
    </xf>
    <xf numFmtId="0" fontId="3" fillId="0" borderId="45" xfId="0" applyFont="1" applyBorder="1" applyAlignment="1">
      <alignment vertical="center" wrapText="1"/>
    </xf>
    <xf numFmtId="0" fontId="3" fillId="0" borderId="45" xfId="0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>
      <alignment horizontal="right" vertical="center" wrapText="1" indent="1"/>
    </xf>
    <xf numFmtId="0" fontId="5" fillId="0" borderId="15" xfId="0" applyFont="1" applyBorder="1" applyAlignment="1">
      <alignment vertical="center" wrapText="1"/>
    </xf>
    <xf numFmtId="164" fontId="45" fillId="0" borderId="88" xfId="47" applyNumberFormat="1" applyFont="1" applyBorder="1" applyAlignment="1">
      <alignment horizontal="right" vertical="center" wrapText="1" indent="1"/>
    </xf>
    <xf numFmtId="0" fontId="51" fillId="0" borderId="0" xfId="0" applyFont="1" applyAlignment="1" applyProtection="1">
      <alignment vertical="center"/>
      <protection locked="0"/>
    </xf>
    <xf numFmtId="0" fontId="65" fillId="0" borderId="0" xfId="47" applyFont="1"/>
    <xf numFmtId="164" fontId="0" fillId="0" borderId="0" xfId="0" applyNumberFormat="1" applyAlignment="1">
      <alignment horizontal="right" vertical="center" wrapText="1"/>
    </xf>
    <xf numFmtId="0" fontId="70" fillId="0" borderId="0" xfId="47" applyFont="1" applyAlignment="1">
      <alignment horizontal="right"/>
    </xf>
    <xf numFmtId="0" fontId="72" fillId="0" borderId="0" xfId="0" applyFont="1" applyAlignment="1">
      <alignment horizontal="right"/>
    </xf>
    <xf numFmtId="164" fontId="44" fillId="0" borderId="40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1"/>
    </xf>
    <xf numFmtId="164" fontId="47" fillId="0" borderId="28" xfId="0" applyNumberFormat="1" applyFont="1" applyBorder="1" applyAlignment="1">
      <alignment horizontal="right" wrapText="1" indent="1"/>
    </xf>
    <xf numFmtId="164" fontId="47" fillId="0" borderId="88" xfId="0" applyNumberFormat="1" applyFont="1" applyBorder="1" applyAlignment="1">
      <alignment horizontal="right" wrapText="1" indent="1"/>
    </xf>
    <xf numFmtId="164" fontId="44" fillId="0" borderId="42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3"/>
    </xf>
    <xf numFmtId="164" fontId="45" fillId="0" borderId="28" xfId="47" applyNumberFormat="1" applyFont="1" applyBorder="1" applyAlignment="1">
      <alignment horizontal="right" vertical="center" wrapText="1" indent="1"/>
    </xf>
    <xf numFmtId="164" fontId="45" fillId="0" borderId="46" xfId="47" quotePrefix="1" applyNumberFormat="1" applyFont="1" applyBorder="1" applyAlignment="1">
      <alignment horizontal="right" vertical="center" wrapText="1" indent="3"/>
    </xf>
    <xf numFmtId="164" fontId="45" fillId="0" borderId="46" xfId="47" applyNumberFormat="1" applyFont="1" applyBorder="1" applyAlignment="1">
      <alignment horizontal="right" vertical="center" wrapText="1" indent="1"/>
    </xf>
    <xf numFmtId="164" fontId="44" fillId="0" borderId="42" xfId="47" quotePrefix="1" applyNumberFormat="1" applyFont="1" applyBorder="1" applyAlignment="1">
      <alignment horizontal="right" vertical="center" wrapText="1" indent="4"/>
    </xf>
    <xf numFmtId="164" fontId="47" fillId="0" borderId="40" xfId="0" applyNumberFormat="1" applyFont="1" applyBorder="1" applyAlignment="1">
      <alignment horizontal="right" wrapText="1" indent="1"/>
    </xf>
    <xf numFmtId="164" fontId="47" fillId="0" borderId="87" xfId="0" applyNumberFormat="1" applyFont="1" applyBorder="1" applyAlignment="1">
      <alignment horizontal="right" wrapText="1" indent="1"/>
    </xf>
    <xf numFmtId="164" fontId="45" fillId="0" borderId="31" xfId="47" quotePrefix="1" applyNumberFormat="1" applyFont="1" applyBorder="1" applyAlignment="1">
      <alignment horizontal="right" vertical="center" wrapText="1" indent="4"/>
    </xf>
    <xf numFmtId="164" fontId="45" fillId="0" borderId="42" xfId="47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 wrapText="1"/>
    </xf>
    <xf numFmtId="164" fontId="8" fillId="0" borderId="53" xfId="0" applyNumberFormat="1" applyFont="1" applyBorder="1" applyAlignment="1">
      <alignment horizontal="center" vertical="center" wrapText="1"/>
    </xf>
    <xf numFmtId="0" fontId="88" fillId="0" borderId="15" xfId="0" applyFont="1" applyBorder="1" applyAlignment="1">
      <alignment horizontal="left" wrapText="1" indent="1"/>
    </xf>
    <xf numFmtId="164" fontId="88" fillId="0" borderId="16" xfId="0" applyNumberFormat="1" applyFont="1" applyBorder="1" applyAlignment="1">
      <alignment horizontal="right" wrapText="1" indent="1"/>
    </xf>
    <xf numFmtId="0" fontId="88" fillId="0" borderId="33" xfId="0" applyFont="1" applyBorder="1" applyAlignment="1">
      <alignment horizontal="left" wrapText="1" indent="1"/>
    </xf>
    <xf numFmtId="0" fontId="44" fillId="0" borderId="0" xfId="0" applyFont="1" applyAlignment="1">
      <alignment vertical="center" wrapText="1"/>
    </xf>
    <xf numFmtId="164" fontId="48" fillId="0" borderId="16" xfId="0" quotePrefix="1" applyNumberFormat="1" applyFont="1" applyBorder="1" applyAlignment="1">
      <alignment horizontal="right" vertical="center" wrapText="1" indent="1"/>
    </xf>
    <xf numFmtId="0" fontId="48" fillId="0" borderId="43" xfId="0" applyFont="1" applyBorder="1" applyAlignment="1">
      <alignment horizontal="left" vertical="center" wrapText="1" indent="1"/>
    </xf>
    <xf numFmtId="0" fontId="45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64" fontId="46" fillId="0" borderId="16" xfId="0" applyNumberFormat="1" applyFont="1" applyBorder="1" applyAlignment="1">
      <alignment horizontal="right" vertical="center" wrapText="1"/>
    </xf>
    <xf numFmtId="0" fontId="16" fillId="0" borderId="53" xfId="0" applyFont="1" applyBorder="1" applyAlignment="1">
      <alignment horizontal="center" vertical="center" wrapText="1"/>
    </xf>
    <xf numFmtId="164" fontId="16" fillId="0" borderId="53" xfId="47" applyNumberFormat="1" applyFont="1" applyBorder="1" applyAlignment="1">
      <alignment horizontal="right" vertical="center" wrapText="1" indent="1"/>
    </xf>
    <xf numFmtId="164" fontId="44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47" applyNumberFormat="1" applyFont="1" applyBorder="1" applyAlignment="1">
      <alignment horizontal="right" vertical="center" wrapText="1" indent="1"/>
    </xf>
    <xf numFmtId="164" fontId="45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8" xfId="47" applyNumberFormat="1" applyFont="1" applyBorder="1" applyAlignment="1">
      <alignment horizontal="right" vertical="center" wrapText="1" indent="1"/>
    </xf>
    <xf numFmtId="164" fontId="44" fillId="0" borderId="75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9" xfId="47" applyNumberFormat="1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0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53" xfId="0" quotePrefix="1" applyNumberFormat="1" applyFont="1" applyBorder="1" applyAlignment="1">
      <alignment horizontal="right" vertical="center" wrapText="1" indent="1"/>
    </xf>
    <xf numFmtId="164" fontId="50" fillId="0" borderId="53" xfId="0" quotePrefix="1" applyNumberFormat="1" applyFont="1" applyBorder="1" applyAlignment="1">
      <alignment horizontal="right" vertical="center" wrapText="1" indent="1"/>
    </xf>
    <xf numFmtId="3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>
      <alignment horizontal="right" vertical="center" wrapText="1" indent="1"/>
    </xf>
    <xf numFmtId="164" fontId="44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7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53" xfId="0" applyNumberFormat="1" applyFont="1" applyBorder="1" applyAlignment="1">
      <alignment horizontal="right" vertical="center" wrapText="1" indent="1"/>
    </xf>
    <xf numFmtId="164" fontId="45" fillId="0" borderId="97" xfId="0" applyNumberFormat="1" applyFont="1" applyBorder="1" applyAlignment="1" applyProtection="1">
      <alignment horizontal="right" vertical="center" wrapText="1" indent="1"/>
      <protection locked="0"/>
    </xf>
    <xf numFmtId="0" fontId="0" fillId="0" borderId="45" xfId="0" applyBorder="1" applyAlignment="1">
      <alignment horizontal="right" vertical="center" wrapText="1" indent="1"/>
    </xf>
    <xf numFmtId="164" fontId="46" fillId="0" borderId="16" xfId="0" applyNumberFormat="1" applyFont="1" applyBorder="1" applyAlignment="1">
      <alignment horizontal="left" vertical="center" wrapText="1" indent="4"/>
    </xf>
    <xf numFmtId="0" fontId="8" fillId="0" borderId="10" xfId="0" applyFont="1" applyBorder="1" applyAlignment="1">
      <alignment horizontal="left" vertical="center"/>
    </xf>
    <xf numFmtId="0" fontId="8" fillId="0" borderId="44" xfId="0" applyFont="1" applyBorder="1" applyAlignment="1">
      <alignment vertical="center" wrapText="1"/>
    </xf>
    <xf numFmtId="3" fontId="8" fillId="0" borderId="15" xfId="0" applyNumberFormat="1" applyFont="1" applyBorder="1" applyAlignment="1" applyProtection="1">
      <alignment horizontal="right" vertical="center" wrapText="1" indent="1"/>
      <protection locked="0"/>
    </xf>
    <xf numFmtId="3" fontId="8" fillId="0" borderId="44" xfId="0" applyNumberFormat="1" applyFont="1" applyBorder="1" applyAlignment="1" applyProtection="1">
      <alignment horizontal="right" vertical="center" wrapText="1" indent="1"/>
      <protection locked="0"/>
    </xf>
    <xf numFmtId="3" fontId="8" fillId="0" borderId="17" xfId="0" applyNumberFormat="1" applyFont="1" applyBorder="1" applyAlignment="1" applyProtection="1">
      <alignment horizontal="right" vertical="center" wrapText="1" indent="1"/>
      <protection locked="0"/>
    </xf>
    <xf numFmtId="2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65" fillId="0" borderId="0" xfId="0" applyFont="1" applyAlignment="1">
      <alignment vertical="center" wrapText="1"/>
    </xf>
    <xf numFmtId="164" fontId="8" fillId="0" borderId="15" xfId="0" applyNumberFormat="1" applyFont="1" applyBorder="1" applyAlignment="1" applyProtection="1">
      <alignment horizontal="right" vertical="center" wrapText="1" indent="1"/>
      <protection locked="0"/>
    </xf>
    <xf numFmtId="0" fontId="65" fillId="0" borderId="32" xfId="0" applyFont="1" applyBorder="1" applyAlignment="1">
      <alignment vertical="center" wrapText="1"/>
    </xf>
    <xf numFmtId="164" fontId="45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>
      <alignment horizontal="right" vertical="center" wrapText="1" indent="1"/>
    </xf>
    <xf numFmtId="164" fontId="5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47" applyNumberFormat="1" applyFont="1" applyBorder="1" applyAlignment="1" applyProtection="1">
      <alignment horizontal="right" vertical="center" wrapText="1"/>
      <protection locked="0"/>
    </xf>
    <xf numFmtId="164" fontId="44" fillId="0" borderId="49" xfId="47" applyNumberFormat="1" applyFont="1" applyBorder="1" applyAlignment="1" applyProtection="1">
      <alignment horizontal="right" vertical="center" wrapText="1"/>
      <protection locked="0"/>
    </xf>
    <xf numFmtId="164" fontId="44" fillId="0" borderId="54" xfId="47" applyNumberFormat="1" applyFont="1" applyBorder="1" applyAlignment="1" applyProtection="1">
      <alignment horizontal="right" vertical="center" wrapText="1"/>
      <protection locked="0"/>
    </xf>
    <xf numFmtId="164" fontId="44" fillId="0" borderId="75" xfId="47" applyNumberFormat="1" applyFont="1" applyBorder="1" applyAlignment="1" applyProtection="1">
      <alignment horizontal="right" vertical="center" wrapText="1"/>
      <protection locked="0"/>
    </xf>
    <xf numFmtId="164" fontId="45" fillId="0" borderId="49" xfId="47" applyNumberFormat="1" applyFont="1" applyBorder="1" applyAlignment="1">
      <alignment horizontal="right" vertical="center" wrapText="1"/>
    </xf>
    <xf numFmtId="3" fontId="16" fillId="0" borderId="53" xfId="0" applyNumberFormat="1" applyFont="1" applyBorder="1" applyAlignment="1" applyProtection="1">
      <alignment horizontal="right" vertical="center" wrapText="1"/>
      <protection locked="0"/>
    </xf>
    <xf numFmtId="164" fontId="16" fillId="0" borderId="45" xfId="47" applyNumberFormat="1" applyFont="1" applyBorder="1" applyAlignment="1">
      <alignment horizontal="right" vertical="center" wrapText="1"/>
    </xf>
    <xf numFmtId="3" fontId="8" fillId="0" borderId="45" xfId="0" applyNumberFormat="1" applyFont="1" applyBorder="1" applyAlignment="1" applyProtection="1">
      <alignment horizontal="right" vertical="center" wrapText="1" indent="1"/>
      <protection locked="0"/>
    </xf>
    <xf numFmtId="3" fontId="15" fillId="0" borderId="34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 vertical="top" wrapText="1"/>
    </xf>
    <xf numFmtId="164" fontId="7" fillId="0" borderId="0" xfId="0" applyNumberFormat="1" applyFont="1" applyAlignment="1">
      <alignment horizontal="center" vertical="center" wrapText="1"/>
    </xf>
    <xf numFmtId="49" fontId="8" fillId="0" borderId="71" xfId="0" applyNumberFormat="1" applyFont="1" applyBorder="1" applyAlignment="1">
      <alignment horizontal="right" vertical="center"/>
    </xf>
    <xf numFmtId="49" fontId="8" fillId="0" borderId="73" xfId="0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164" fontId="44" fillId="0" borderId="82" xfId="47" applyNumberFormat="1" applyFont="1" applyBorder="1" applyAlignment="1" applyProtection="1">
      <alignment horizontal="right" vertical="center" wrapText="1"/>
      <protection locked="0"/>
    </xf>
    <xf numFmtId="164" fontId="44" fillId="0" borderId="61" xfId="47" applyNumberFormat="1" applyFont="1" applyBorder="1" applyAlignment="1" applyProtection="1">
      <alignment horizontal="right" vertical="center" wrapText="1"/>
      <protection locked="0"/>
    </xf>
    <xf numFmtId="164" fontId="46" fillId="0" borderId="45" xfId="47" applyNumberFormat="1" applyFont="1" applyBorder="1" applyAlignment="1">
      <alignment horizontal="right" vertical="center" wrapText="1"/>
    </xf>
    <xf numFmtId="164" fontId="46" fillId="0" borderId="45" xfId="47" applyNumberFormat="1" applyFont="1" applyBorder="1" applyAlignment="1">
      <alignment horizontal="right" vertical="center" wrapText="1" indent="1"/>
    </xf>
    <xf numFmtId="164" fontId="44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33" xfId="47" applyNumberFormat="1" applyFont="1" applyBorder="1" applyAlignment="1">
      <alignment horizontal="right" vertical="center" wrapText="1" indent="1"/>
    </xf>
    <xf numFmtId="164" fontId="44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4" xfId="47" applyNumberFormat="1" applyFont="1" applyBorder="1" applyAlignment="1">
      <alignment horizontal="right" vertical="center" wrapText="1" indent="1"/>
    </xf>
    <xf numFmtId="164" fontId="8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8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5" fillId="0" borderId="37" xfId="0" applyFont="1" applyBorder="1" applyAlignment="1">
      <alignment horizontal="left" vertical="center"/>
    </xf>
    <xf numFmtId="3" fontId="5" fillId="0" borderId="44" xfId="0" applyNumberFormat="1" applyFont="1" applyBorder="1" applyAlignment="1" applyProtection="1">
      <alignment horizontal="right" vertical="center" wrapText="1" indent="1"/>
      <protection locked="0"/>
    </xf>
    <xf numFmtId="0" fontId="5" fillId="0" borderId="10" xfId="0" applyFont="1" applyBorder="1" applyAlignment="1">
      <alignment vertical="center" wrapText="1"/>
    </xf>
    <xf numFmtId="164" fontId="44" fillId="0" borderId="79" xfId="47" applyNumberFormat="1" applyFont="1" applyBorder="1" applyAlignment="1">
      <alignment horizontal="right" vertical="center" wrapText="1" indent="1"/>
    </xf>
    <xf numFmtId="164" fontId="46" fillId="0" borderId="33" xfId="47" applyNumberFormat="1" applyFont="1" applyBorder="1" applyAlignment="1">
      <alignment horizontal="right" vertical="center" wrapText="1" indent="1"/>
    </xf>
    <xf numFmtId="164" fontId="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3" fontId="16" fillId="0" borderId="16" xfId="0" applyNumberFormat="1" applyFont="1" applyBorder="1" applyAlignment="1" applyProtection="1">
      <alignment horizontal="right" vertical="center" wrapText="1"/>
      <protection locked="0"/>
    </xf>
    <xf numFmtId="164" fontId="44" fillId="0" borderId="40" xfId="47" applyNumberFormat="1" applyFont="1" applyBorder="1" applyAlignment="1" applyProtection="1">
      <alignment horizontal="right" vertical="center" wrapText="1"/>
      <protection locked="0"/>
    </xf>
    <xf numFmtId="0" fontId="44" fillId="0" borderId="85" xfId="47" applyFont="1" applyBorder="1" applyAlignment="1">
      <alignment horizontal="left" vertical="center" wrapText="1"/>
    </xf>
    <xf numFmtId="164" fontId="44" fillId="0" borderId="28" xfId="47" applyNumberFormat="1" applyFont="1" applyBorder="1" applyAlignment="1" applyProtection="1">
      <alignment horizontal="right" vertical="center" wrapText="1"/>
      <protection locked="0"/>
    </xf>
    <xf numFmtId="164" fontId="44" fillId="0" borderId="87" xfId="47" applyNumberFormat="1" applyFont="1" applyBorder="1" applyAlignment="1" applyProtection="1">
      <alignment horizontal="right" vertical="center" wrapText="1"/>
      <protection locked="0"/>
    </xf>
    <xf numFmtId="0" fontId="44" fillId="0" borderId="86" xfId="47" applyFont="1" applyBorder="1" applyAlignment="1">
      <alignment horizontal="left" vertical="center" wrapText="1"/>
    </xf>
    <xf numFmtId="164" fontId="45" fillId="0" borderId="88" xfId="47" applyNumberFormat="1" applyFont="1" applyBorder="1" applyAlignment="1">
      <alignment horizontal="right" vertical="center" wrapText="1"/>
    </xf>
    <xf numFmtId="0" fontId="3" fillId="0" borderId="37" xfId="0" applyFont="1" applyBorder="1" applyAlignment="1">
      <alignment horizontal="left" vertical="center" wrapText="1"/>
    </xf>
    <xf numFmtId="164" fontId="45" fillId="0" borderId="58" xfId="47" applyNumberFormat="1" applyFont="1" applyBorder="1" applyAlignment="1" applyProtection="1">
      <alignment horizontal="right" vertical="center" wrapText="1"/>
      <protection locked="0"/>
    </xf>
    <xf numFmtId="164" fontId="45" fillId="0" borderId="31" xfId="47" applyNumberFormat="1" applyFont="1" applyBorder="1" applyAlignment="1" applyProtection="1">
      <alignment horizontal="right" vertical="center" wrapText="1"/>
      <protection locked="0"/>
    </xf>
    <xf numFmtId="164" fontId="8" fillId="0" borderId="45" xfId="0" applyNumberFormat="1" applyFont="1" applyBorder="1" applyAlignment="1">
      <alignment vertical="center" wrapText="1"/>
    </xf>
    <xf numFmtId="164" fontId="8" fillId="0" borderId="33" xfId="0" applyNumberFormat="1" applyFont="1" applyBorder="1" applyAlignment="1">
      <alignment vertical="center" wrapText="1"/>
    </xf>
    <xf numFmtId="49" fontId="45" fillId="0" borderId="90" xfId="0" applyNumberFormat="1" applyFont="1" applyBorder="1" applyAlignment="1">
      <alignment horizontal="center" vertical="center" wrapText="1"/>
    </xf>
    <xf numFmtId="164" fontId="8" fillId="0" borderId="16" xfId="0" applyNumberFormat="1" applyFont="1" applyBorder="1" applyAlignment="1" applyProtection="1">
      <alignment horizontal="right" vertical="center" wrapText="1" indent="1"/>
      <protection locked="0"/>
    </xf>
    <xf numFmtId="3" fontId="15" fillId="0" borderId="61" xfId="0" applyNumberFormat="1" applyFont="1" applyBorder="1"/>
    <xf numFmtId="3" fontId="15" fillId="0" borderId="81" xfId="0" applyNumberFormat="1" applyFont="1" applyBorder="1"/>
    <xf numFmtId="3" fontId="15" fillId="0" borderId="93" xfId="0" applyNumberFormat="1" applyFont="1" applyBorder="1"/>
    <xf numFmtId="3" fontId="15" fillId="0" borderId="92" xfId="0" applyNumberFormat="1" applyFont="1" applyBorder="1"/>
    <xf numFmtId="3" fontId="22" fillId="0" borderId="44" xfId="0" applyNumberFormat="1" applyFont="1" applyBorder="1"/>
    <xf numFmtId="3" fontId="15" fillId="0" borderId="70" xfId="0" applyNumberFormat="1" applyFont="1" applyBorder="1"/>
    <xf numFmtId="3" fontId="15" fillId="0" borderId="12" xfId="0" applyNumberFormat="1" applyFont="1" applyBorder="1"/>
    <xf numFmtId="3" fontId="15" fillId="0" borderId="76" xfId="0" applyNumberFormat="1" applyFont="1" applyBorder="1"/>
    <xf numFmtId="3" fontId="15" fillId="0" borderId="77" xfId="0" applyNumberFormat="1" applyFont="1" applyBorder="1"/>
    <xf numFmtId="3" fontId="0" fillId="0" borderId="77" xfId="0" applyNumberFormat="1" applyBorder="1"/>
    <xf numFmtId="3" fontId="0" fillId="0" borderId="12" xfId="0" applyNumberFormat="1" applyBorder="1"/>
    <xf numFmtId="164" fontId="45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2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7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44" xfId="0" quotePrefix="1" applyNumberFormat="1" applyFont="1" applyBorder="1" applyAlignment="1">
      <alignment horizontal="right" vertical="center" wrapText="1" indent="1"/>
    </xf>
    <xf numFmtId="164" fontId="45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>
      <alignment horizontal="right" vertical="center" wrapText="1" indent="1"/>
    </xf>
    <xf numFmtId="164" fontId="16" fillId="0" borderId="80" xfId="47" applyNumberFormat="1" applyFont="1" applyBorder="1" applyAlignment="1">
      <alignment horizontal="right" vertical="center" wrapText="1" indent="1"/>
    </xf>
    <xf numFmtId="164" fontId="44" fillId="0" borderId="7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33" xfId="0" quotePrefix="1" applyNumberFormat="1" applyFont="1" applyBorder="1" applyAlignment="1">
      <alignment horizontal="right" vertical="center" wrapText="1" indent="1"/>
    </xf>
    <xf numFmtId="3" fontId="15" fillId="0" borderId="90" xfId="0" applyNumberFormat="1" applyFont="1" applyBorder="1" applyAlignment="1">
      <alignment vertical="center"/>
    </xf>
    <xf numFmtId="3" fontId="60" fillId="0" borderId="92" xfId="0" applyNumberFormat="1" applyFont="1" applyBorder="1" applyAlignment="1">
      <alignment vertical="center"/>
    </xf>
    <xf numFmtId="3" fontId="61" fillId="0" borderId="92" xfId="0" applyNumberFormat="1" applyFont="1" applyBorder="1" applyAlignment="1">
      <alignment vertical="center"/>
    </xf>
    <xf numFmtId="3" fontId="61" fillId="0" borderId="58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horizontal="right" vertical="center" wrapText="1"/>
    </xf>
    <xf numFmtId="3" fontId="60" fillId="0" borderId="88" xfId="0" applyNumberFormat="1" applyFont="1" applyBorder="1" applyAlignment="1">
      <alignment vertical="center"/>
    </xf>
    <xf numFmtId="3" fontId="7" fillId="0" borderId="6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3" fontId="7" fillId="0" borderId="16" xfId="0" applyNumberFormat="1" applyFont="1" applyBorder="1" applyAlignment="1">
      <alignment horizontal="right" vertical="center" wrapText="1"/>
    </xf>
    <xf numFmtId="0" fontId="53" fillId="0" borderId="3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95" fillId="0" borderId="13" xfId="0" applyFont="1" applyBorder="1" applyAlignment="1">
      <alignment horizontal="left" vertical="center" wrapText="1" indent="1"/>
    </xf>
    <xf numFmtId="166" fontId="0" fillId="0" borderId="0" xfId="0" applyNumberFormat="1" applyAlignment="1">
      <alignment vertical="center" wrapText="1"/>
    </xf>
    <xf numFmtId="0" fontId="47" fillId="0" borderId="13" xfId="0" applyFont="1" applyBorder="1" applyAlignment="1">
      <alignment horizontal="left" wrapText="1"/>
    </xf>
    <xf numFmtId="0" fontId="47" fillId="0" borderId="85" xfId="0" applyFont="1" applyBorder="1" applyAlignment="1">
      <alignment horizontal="left" wrapText="1"/>
    </xf>
    <xf numFmtId="0" fontId="95" fillId="0" borderId="13" xfId="0" applyFont="1" applyBorder="1" applyAlignment="1">
      <alignment horizontal="left" vertical="center" wrapText="1"/>
    </xf>
    <xf numFmtId="0" fontId="44" fillId="0" borderId="35" xfId="47" applyFont="1" applyBorder="1" applyAlignment="1">
      <alignment horizontal="left" vertical="center" wrapText="1"/>
    </xf>
    <xf numFmtId="0" fontId="44" fillId="0" borderId="85" xfId="47" applyFont="1" applyBorder="1" applyAlignment="1">
      <alignment horizontal="left" vertical="center" wrapText="1" indent="2"/>
    </xf>
    <xf numFmtId="164" fontId="22" fillId="0" borderId="0" xfId="0" applyNumberFormat="1" applyFont="1" applyAlignment="1">
      <alignment horizontal="center" vertical="center" wrapText="1"/>
    </xf>
    <xf numFmtId="0" fontId="76" fillId="0" borderId="0" xfId="47" applyFont="1"/>
    <xf numFmtId="167" fontId="81" fillId="0" borderId="86" xfId="47" applyNumberFormat="1" applyFont="1" applyBorder="1" applyAlignment="1">
      <alignment horizontal="center" vertical="center" wrapText="1"/>
    </xf>
    <xf numFmtId="0" fontId="76" fillId="0" borderId="10" xfId="47" applyFont="1" applyBorder="1" applyAlignment="1">
      <alignment horizontal="center" vertical="center"/>
    </xf>
    <xf numFmtId="0" fontId="76" fillId="0" borderId="15" xfId="47" applyFont="1" applyBorder="1" applyAlignment="1">
      <alignment horizontal="center" vertical="center"/>
    </xf>
    <xf numFmtId="0" fontId="76" fillId="0" borderId="16" xfId="47" applyFont="1" applyBorder="1" applyAlignment="1">
      <alignment horizontal="center" vertical="center"/>
    </xf>
    <xf numFmtId="0" fontId="76" fillId="0" borderId="20" xfId="47" applyFont="1" applyBorder="1" applyAlignment="1">
      <alignment horizontal="center" vertical="center"/>
    </xf>
    <xf numFmtId="0" fontId="76" fillId="0" borderId="13" xfId="47" applyFont="1" applyBorder="1" applyAlignment="1" applyProtection="1">
      <alignment horizontal="left" vertical="center"/>
      <protection locked="0"/>
    </xf>
    <xf numFmtId="165" fontId="76" fillId="0" borderId="13" xfId="52" applyNumberFormat="1" applyFont="1" applyFill="1" applyBorder="1" applyAlignment="1" applyProtection="1">
      <alignment vertical="center"/>
      <protection locked="0"/>
    </xf>
    <xf numFmtId="165" fontId="76" fillId="0" borderId="28" xfId="52" applyNumberFormat="1" applyFont="1" applyFill="1" applyBorder="1" applyAlignment="1">
      <alignment vertical="center"/>
    </xf>
    <xf numFmtId="0" fontId="76" fillId="0" borderId="84" xfId="47" applyFont="1" applyBorder="1" applyAlignment="1">
      <alignment horizontal="center" vertical="center"/>
    </xf>
    <xf numFmtId="0" fontId="76" fillId="0" borderId="85" xfId="47" applyFont="1" applyBorder="1" applyAlignment="1" applyProtection="1">
      <alignment horizontal="left" vertical="center"/>
      <protection locked="0"/>
    </xf>
    <xf numFmtId="165" fontId="76" fillId="0" borderId="85" xfId="52" applyNumberFormat="1" applyFont="1" applyFill="1" applyBorder="1" applyAlignment="1" applyProtection="1">
      <alignment vertical="center"/>
      <protection locked="0"/>
    </xf>
    <xf numFmtId="0" fontId="76" fillId="0" borderId="89" xfId="47" applyFont="1" applyBorder="1" applyAlignment="1">
      <alignment horizontal="center" vertical="center"/>
    </xf>
    <xf numFmtId="0" fontId="76" fillId="0" borderId="86" xfId="47" applyFont="1" applyBorder="1" applyAlignment="1" applyProtection="1">
      <alignment horizontal="left" vertical="center"/>
      <protection locked="0"/>
    </xf>
    <xf numFmtId="165" fontId="76" fillId="0" borderId="86" xfId="52" applyNumberFormat="1" applyFont="1" applyFill="1" applyBorder="1" applyAlignment="1" applyProtection="1">
      <alignment vertical="center"/>
      <protection locked="0"/>
    </xf>
    <xf numFmtId="0" fontId="81" fillId="0" borderId="10" xfId="47" applyFont="1" applyBorder="1" applyAlignment="1">
      <alignment horizontal="center" vertical="center"/>
    </xf>
    <xf numFmtId="0" fontId="81" fillId="0" borderId="15" xfId="47" applyFont="1" applyBorder="1" applyAlignment="1">
      <alignment vertical="center"/>
    </xf>
    <xf numFmtId="165" fontId="81" fillId="0" borderId="15" xfId="47" applyNumberFormat="1" applyFont="1" applyBorder="1" applyAlignment="1">
      <alignment vertical="center"/>
    </xf>
    <xf numFmtId="165" fontId="81" fillId="0" borderId="16" xfId="47" applyNumberFormat="1" applyFont="1" applyBorder="1" applyAlignment="1">
      <alignment vertical="center"/>
    </xf>
    <xf numFmtId="164" fontId="10" fillId="0" borderId="0" xfId="0" applyNumberFormat="1" applyFont="1" applyAlignment="1">
      <alignment vertical="center" wrapText="1"/>
    </xf>
    <xf numFmtId="164" fontId="44" fillId="0" borderId="0" xfId="47" applyNumberFormat="1" applyFont="1" applyAlignment="1" applyProtection="1">
      <alignment horizontal="right" vertical="center" wrapText="1" indent="1"/>
      <protection locked="0"/>
    </xf>
    <xf numFmtId="0" fontId="47" fillId="0" borderId="13" xfId="0" applyFont="1" applyBorder="1" applyAlignment="1">
      <alignment horizontal="left" vertical="center" wrapText="1" indent="1"/>
    </xf>
    <xf numFmtId="0" fontId="47" fillId="0" borderId="85" xfId="0" applyFont="1" applyBorder="1" applyAlignment="1">
      <alignment horizontal="left" vertical="center" wrapText="1" indent="1"/>
    </xf>
    <xf numFmtId="0" fontId="47" fillId="0" borderId="24" xfId="0" applyFont="1" applyBorder="1" applyAlignment="1">
      <alignment horizontal="left" vertical="center" wrapText="1" indent="1"/>
    </xf>
    <xf numFmtId="0" fontId="16" fillId="0" borderId="43" xfId="47" applyFont="1" applyBorder="1" applyAlignment="1">
      <alignment horizontal="left" vertical="center" wrapText="1" indent="1"/>
    </xf>
    <xf numFmtId="0" fontId="8" fillId="0" borderId="16" xfId="0" applyFont="1" applyBorder="1" applyAlignment="1" applyProtection="1">
      <alignment horizontal="right" vertical="center" wrapText="1" indent="1"/>
      <protection locked="0"/>
    </xf>
    <xf numFmtId="0" fontId="16" fillId="0" borderId="80" xfId="0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2" fontId="43" fillId="0" borderId="0" xfId="0" applyNumberFormat="1" applyFont="1" applyAlignment="1">
      <alignment vertical="center"/>
    </xf>
    <xf numFmtId="0" fontId="60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>
      <alignment vertical="center" wrapText="1"/>
    </xf>
    <xf numFmtId="2" fontId="60" fillId="0" borderId="0" xfId="0" applyNumberFormat="1" applyFont="1" applyAlignment="1" applyProtection="1">
      <alignment horizontal="right" vertical="center"/>
      <protection locked="0"/>
    </xf>
    <xf numFmtId="0" fontId="43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2" fontId="7" fillId="0" borderId="48" xfId="0" applyNumberFormat="1" applyFont="1" applyBorder="1" applyAlignment="1">
      <alignment horizontal="center" vertical="center" wrapText="1"/>
    </xf>
    <xf numFmtId="3" fontId="43" fillId="0" borderId="12" xfId="0" applyNumberFormat="1" applyFont="1" applyBorder="1" applyAlignment="1">
      <alignment vertical="center"/>
    </xf>
    <xf numFmtId="3" fontId="43" fillId="0" borderId="35" xfId="0" applyNumberFormat="1" applyFont="1" applyBorder="1" applyAlignment="1">
      <alignment vertical="center"/>
    </xf>
    <xf numFmtId="3" fontId="43" fillId="0" borderId="70" xfId="0" applyNumberFormat="1" applyFont="1" applyBorder="1" applyAlignment="1">
      <alignment vertical="center"/>
    </xf>
    <xf numFmtId="2" fontId="43" fillId="0" borderId="40" xfId="0" applyNumberFormat="1" applyFont="1" applyBorder="1" applyAlignment="1">
      <alignment vertical="center"/>
    </xf>
    <xf numFmtId="3" fontId="43" fillId="0" borderId="92" xfId="0" applyNumberFormat="1" applyFont="1" applyBorder="1" applyAlignment="1">
      <alignment vertical="center"/>
    </xf>
    <xf numFmtId="3" fontId="43" fillId="0" borderId="21" xfId="0" applyNumberFormat="1" applyFont="1" applyBorder="1" applyAlignment="1">
      <alignment vertical="center"/>
    </xf>
    <xf numFmtId="2" fontId="43" fillId="0" borderId="26" xfId="0" applyNumberFormat="1" applyFont="1" applyBorder="1" applyAlignment="1">
      <alignment vertical="center"/>
    </xf>
    <xf numFmtId="3" fontId="43" fillId="0" borderId="93" xfId="0" applyNumberFormat="1" applyFont="1" applyBorder="1" applyAlignment="1">
      <alignment vertical="center"/>
    </xf>
    <xf numFmtId="3" fontId="43" fillId="0" borderId="23" xfId="0" applyNumberFormat="1" applyFont="1" applyBorder="1" applyAlignment="1">
      <alignment vertical="center"/>
    </xf>
    <xf numFmtId="2" fontId="43" fillId="0" borderId="29" xfId="0" applyNumberFormat="1" applyFont="1" applyBorder="1" applyAlignment="1">
      <alignment vertical="center"/>
    </xf>
    <xf numFmtId="3" fontId="43" fillId="0" borderId="58" xfId="0" applyNumberFormat="1" applyFont="1" applyBorder="1" applyAlignment="1">
      <alignment vertical="center"/>
    </xf>
    <xf numFmtId="3" fontId="43" fillId="0" borderId="24" xfId="0" applyNumberFormat="1" applyFont="1" applyBorder="1" applyAlignment="1">
      <alignment vertical="center"/>
    </xf>
    <xf numFmtId="2" fontId="43" fillId="0" borderId="31" xfId="0" applyNumberFormat="1" applyFont="1" applyBorder="1" applyAlignment="1">
      <alignment vertical="center"/>
    </xf>
    <xf numFmtId="3" fontId="7" fillId="0" borderId="16" xfId="0" applyNumberFormat="1" applyFont="1" applyBorder="1" applyAlignment="1">
      <alignment vertical="center"/>
    </xf>
    <xf numFmtId="3" fontId="7" fillId="0" borderId="44" xfId="0" applyNumberFormat="1" applyFont="1" applyBorder="1" applyAlignment="1">
      <alignment vertical="center"/>
    </xf>
    <xf numFmtId="3" fontId="7" fillId="0" borderId="15" xfId="0" applyNumberFormat="1" applyFont="1" applyBorder="1" applyAlignment="1">
      <alignment vertical="center"/>
    </xf>
    <xf numFmtId="2" fontId="7" fillId="0" borderId="16" xfId="0" applyNumberFormat="1" applyFont="1" applyBorder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3" fontId="60" fillId="0" borderId="32" xfId="0" applyNumberFormat="1" applyFont="1" applyBorder="1" applyAlignment="1">
      <alignment horizontal="center" vertical="center"/>
    </xf>
    <xf numFmtId="3" fontId="60" fillId="0" borderId="91" xfId="0" applyNumberFormat="1" applyFont="1" applyBorder="1" applyAlignment="1">
      <alignment horizontal="center" vertical="center"/>
    </xf>
    <xf numFmtId="3" fontId="43" fillId="0" borderId="36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3" fontId="43" fillId="0" borderId="52" xfId="0" applyNumberFormat="1" applyFont="1" applyBorder="1" applyAlignment="1">
      <alignment vertical="center"/>
    </xf>
    <xf numFmtId="3" fontId="43" fillId="0" borderId="56" xfId="0" applyNumberFormat="1" applyFont="1" applyBorder="1" applyAlignment="1">
      <alignment vertical="center"/>
    </xf>
    <xf numFmtId="3" fontId="7" fillId="0" borderId="17" xfId="0" applyNumberFormat="1" applyFont="1" applyBorder="1" applyAlignment="1">
      <alignment vertical="center"/>
    </xf>
    <xf numFmtId="0" fontId="53" fillId="0" borderId="25" xfId="46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 wrapText="1"/>
    </xf>
    <xf numFmtId="3" fontId="7" fillId="0" borderId="34" xfId="0" applyNumberFormat="1" applyFont="1" applyBorder="1" applyAlignment="1">
      <alignment horizontal="center" vertical="center" wrapText="1"/>
    </xf>
    <xf numFmtId="0" fontId="7" fillId="0" borderId="37" xfId="46" applyFont="1" applyBorder="1" applyAlignment="1">
      <alignment horizontal="left" vertical="center" wrapText="1"/>
    </xf>
    <xf numFmtId="3" fontId="7" fillId="0" borderId="44" xfId="0" applyNumberFormat="1" applyFont="1" applyBorder="1" applyAlignment="1">
      <alignment horizontal="right" vertical="center" wrapText="1"/>
    </xf>
    <xf numFmtId="3" fontId="7" fillId="0" borderId="15" xfId="0" applyNumberFormat="1" applyFont="1" applyBorder="1" applyAlignment="1">
      <alignment horizontal="right" vertical="center" wrapText="1"/>
    </xf>
    <xf numFmtId="3" fontId="7" fillId="0" borderId="63" xfId="0" applyNumberFormat="1" applyFont="1" applyBorder="1" applyAlignment="1">
      <alignment horizontal="right" vertical="center" wrapText="1"/>
    </xf>
    <xf numFmtId="3" fontId="97" fillId="0" borderId="63" xfId="0" applyNumberFormat="1" applyFont="1" applyBorder="1" applyAlignment="1">
      <alignment horizontal="center" vertical="center" wrapText="1"/>
    </xf>
    <xf numFmtId="3" fontId="60" fillId="0" borderId="40" xfId="0" applyNumberFormat="1" applyFont="1" applyBorder="1" applyAlignment="1">
      <alignment vertical="center" wrapText="1"/>
    </xf>
    <xf numFmtId="3" fontId="60" fillId="0" borderId="35" xfId="0" applyNumberFormat="1" applyFont="1" applyBorder="1" applyAlignment="1">
      <alignment vertical="center" wrapText="1"/>
    </xf>
    <xf numFmtId="3" fontId="60" fillId="0" borderId="72" xfId="0" applyNumberFormat="1" applyFont="1" applyBorder="1" applyAlignment="1">
      <alignment vertical="center" wrapText="1"/>
    </xf>
    <xf numFmtId="3" fontId="98" fillId="0" borderId="14" xfId="46" applyNumberFormat="1" applyFont="1" applyBorder="1" applyAlignment="1">
      <alignment horizontal="center" vertical="center"/>
    </xf>
    <xf numFmtId="3" fontId="98" fillId="0" borderId="92" xfId="46" applyNumberFormat="1" applyFont="1" applyBorder="1" applyAlignment="1">
      <alignment vertical="center"/>
    </xf>
    <xf numFmtId="3" fontId="99" fillId="0" borderId="92" xfId="46" applyNumberFormat="1" applyFont="1" applyBorder="1" applyAlignment="1">
      <alignment vertical="center"/>
    </xf>
    <xf numFmtId="3" fontId="43" fillId="0" borderId="88" xfId="0" applyNumberFormat="1" applyFont="1" applyBorder="1" applyAlignment="1">
      <alignment vertical="center"/>
    </xf>
    <xf numFmtId="3" fontId="97" fillId="0" borderId="14" xfId="46" applyNumberFormat="1" applyFont="1" applyBorder="1" applyAlignment="1">
      <alignment horizontal="center" vertical="center"/>
    </xf>
    <xf numFmtId="3" fontId="60" fillId="0" borderId="92" xfId="46" applyNumberFormat="1" applyFont="1" applyBorder="1" applyAlignment="1">
      <alignment vertical="center"/>
    </xf>
    <xf numFmtId="3" fontId="98" fillId="0" borderId="61" xfId="46" applyNumberFormat="1" applyFont="1" applyBorder="1" applyAlignment="1">
      <alignment vertical="center"/>
    </xf>
    <xf numFmtId="3" fontId="98" fillId="0" borderId="52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 applyProtection="1">
      <alignment horizontal="center" vertical="center"/>
      <protection locked="0"/>
    </xf>
    <xf numFmtId="3" fontId="60" fillId="0" borderId="56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>
      <alignment horizontal="center" vertical="center"/>
    </xf>
    <xf numFmtId="3" fontId="43" fillId="0" borderId="85" xfId="46" applyNumberFormat="1" applyFont="1" applyBorder="1" applyAlignment="1">
      <alignment vertical="center"/>
    </xf>
    <xf numFmtId="3" fontId="43" fillId="0" borderId="61" xfId="46" applyNumberFormat="1" applyFont="1" applyBorder="1" applyAlignment="1">
      <alignment vertical="center"/>
    </xf>
    <xf numFmtId="3" fontId="43" fillId="0" borderId="52" xfId="46" applyNumberFormat="1" applyFont="1" applyBorder="1" applyAlignment="1">
      <alignment vertical="center"/>
    </xf>
    <xf numFmtId="3" fontId="60" fillId="0" borderId="91" xfId="46" applyNumberFormat="1" applyFont="1" applyBorder="1" applyAlignment="1">
      <alignment horizontal="center" vertical="center"/>
    </xf>
    <xf numFmtId="3" fontId="60" fillId="0" borderId="93" xfId="46" applyNumberFormat="1" applyFont="1" applyBorder="1" applyAlignment="1">
      <alignment vertical="center"/>
    </xf>
    <xf numFmtId="3" fontId="43" fillId="0" borderId="86" xfId="46" applyNumberFormat="1" applyFont="1" applyBorder="1" applyAlignment="1">
      <alignment vertical="center"/>
    </xf>
    <xf numFmtId="3" fontId="43" fillId="0" borderId="56" xfId="46" applyNumberFormat="1" applyFont="1" applyBorder="1" applyAlignment="1">
      <alignment vertical="center"/>
    </xf>
    <xf numFmtId="3" fontId="60" fillId="0" borderId="65" xfId="46" applyNumberFormat="1" applyFont="1" applyBorder="1" applyAlignment="1">
      <alignment horizontal="center" vertical="center"/>
    </xf>
    <xf numFmtId="3" fontId="43" fillId="0" borderId="93" xfId="46" applyNumberFormat="1" applyFont="1" applyBorder="1" applyAlignment="1">
      <alignment vertical="center"/>
    </xf>
    <xf numFmtId="3" fontId="43" fillId="0" borderId="95" xfId="46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65" xfId="0" applyFont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97" fillId="0" borderId="14" xfId="0" applyNumberFormat="1" applyFont="1" applyBorder="1" applyAlignment="1">
      <alignment horizontal="center" vertical="center"/>
    </xf>
    <xf numFmtId="3" fontId="43" fillId="0" borderId="79" xfId="46" applyNumberFormat="1" applyFont="1" applyBorder="1" applyAlignment="1">
      <alignment vertical="center"/>
    </xf>
    <xf numFmtId="3" fontId="43" fillId="0" borderId="14" xfId="46" applyNumberFormat="1" applyFont="1" applyBorder="1" applyAlignment="1">
      <alignment vertical="center"/>
    </xf>
    <xf numFmtId="3" fontId="60" fillId="0" borderId="52" xfId="0" applyNumberFormat="1" applyFont="1" applyBorder="1" applyAlignment="1">
      <alignment horizontal="center" vertical="center"/>
    </xf>
    <xf numFmtId="3" fontId="43" fillId="0" borderId="92" xfId="46" applyNumberFormat="1" applyFont="1" applyBorder="1" applyAlignment="1">
      <alignment vertical="center"/>
    </xf>
    <xf numFmtId="3" fontId="43" fillId="0" borderId="94" xfId="46" applyNumberFormat="1" applyFont="1" applyBorder="1" applyAlignment="1">
      <alignment vertical="center"/>
    </xf>
    <xf numFmtId="3" fontId="97" fillId="0" borderId="52" xfId="0" applyNumberFormat="1" applyFont="1" applyBorder="1" applyAlignment="1">
      <alignment horizontal="center" vertical="center"/>
    </xf>
    <xf numFmtId="3" fontId="60" fillId="0" borderId="85" xfId="46" applyNumberFormat="1" applyFont="1" applyBorder="1" applyAlignment="1">
      <alignment vertical="center"/>
    </xf>
    <xf numFmtId="3" fontId="60" fillId="0" borderId="94" xfId="46" applyNumberFormat="1" applyFont="1" applyBorder="1" applyAlignment="1">
      <alignment vertical="center"/>
    </xf>
    <xf numFmtId="3" fontId="60" fillId="0" borderId="94" xfId="0" applyNumberFormat="1" applyFont="1" applyBorder="1" applyAlignment="1">
      <alignment vertical="center"/>
    </xf>
    <xf numFmtId="3" fontId="60" fillId="0" borderId="52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wrapText="1"/>
    </xf>
    <xf numFmtId="3" fontId="7" fillId="0" borderId="64" xfId="0" applyNumberFormat="1" applyFont="1" applyBorder="1" applyAlignment="1">
      <alignment vertical="center"/>
    </xf>
    <xf numFmtId="0" fontId="7" fillId="0" borderId="10" xfId="46" applyFont="1" applyBorder="1" applyAlignment="1">
      <alignment horizontal="left" vertical="center" wrapText="1"/>
    </xf>
    <xf numFmtId="0" fontId="60" fillId="0" borderId="0" xfId="0" applyFont="1" applyAlignment="1" applyProtection="1">
      <alignment vertical="center"/>
      <protection locked="0"/>
    </xf>
    <xf numFmtId="0" fontId="7" fillId="0" borderId="0" xfId="46" applyFont="1" applyAlignment="1">
      <alignment horizontal="center" vertical="center"/>
    </xf>
    <xf numFmtId="0" fontId="7" fillId="0" borderId="0" xfId="46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3" fontId="99" fillId="0" borderId="85" xfId="46" applyNumberFormat="1" applyFont="1" applyBorder="1" applyAlignment="1">
      <alignment vertical="center"/>
    </xf>
    <xf numFmtId="3" fontId="43" fillId="0" borderId="85" xfId="0" applyNumberFormat="1" applyFont="1" applyBorder="1" applyAlignment="1">
      <alignment vertical="center"/>
    </xf>
    <xf numFmtId="3" fontId="99" fillId="0" borderId="52" xfId="46" applyNumberFormat="1" applyFont="1" applyBorder="1" applyAlignment="1">
      <alignment vertical="center"/>
    </xf>
    <xf numFmtId="3" fontId="99" fillId="0" borderId="61" xfId="46" applyNumberFormat="1" applyFont="1" applyBorder="1" applyAlignment="1">
      <alignment vertical="center"/>
    </xf>
    <xf numFmtId="3" fontId="99" fillId="0" borderId="94" xfId="46" applyNumberFormat="1" applyFont="1" applyBorder="1" applyAlignment="1">
      <alignment vertical="center"/>
    </xf>
    <xf numFmtId="0" fontId="60" fillId="0" borderId="20" xfId="46" applyFont="1" applyBorder="1" applyAlignment="1">
      <alignment horizontal="left" vertical="center"/>
    </xf>
    <xf numFmtId="0" fontId="60" fillId="0" borderId="91" xfId="46" applyFont="1" applyBorder="1" applyAlignment="1">
      <alignment horizontal="left" vertical="center" wrapText="1"/>
    </xf>
    <xf numFmtId="0" fontId="60" fillId="0" borderId="30" xfId="46" applyFont="1" applyBorder="1" applyAlignment="1">
      <alignment horizontal="left" vertical="center"/>
    </xf>
    <xf numFmtId="3" fontId="43" fillId="0" borderId="65" xfId="0" applyNumberFormat="1" applyFont="1" applyBorder="1" applyAlignment="1">
      <alignment horizontal="center" vertical="center"/>
    </xf>
    <xf numFmtId="0" fontId="12" fillId="0" borderId="41" xfId="0" applyFont="1" applyBorder="1" applyAlignment="1">
      <alignment vertical="center"/>
    </xf>
    <xf numFmtId="0" fontId="12" fillId="0" borderId="85" xfId="0" applyFont="1" applyBorder="1" applyAlignment="1">
      <alignment vertical="center"/>
    </xf>
    <xf numFmtId="0" fontId="12" fillId="0" borderId="59" xfId="0" applyFont="1" applyBorder="1" applyAlignment="1">
      <alignment vertical="center"/>
    </xf>
    <xf numFmtId="3" fontId="43" fillId="0" borderId="0" xfId="0" applyNumberFormat="1" applyFont="1" applyAlignment="1">
      <alignment vertical="center"/>
    </xf>
    <xf numFmtId="3" fontId="7" fillId="0" borderId="37" xfId="0" applyNumberFormat="1" applyFont="1" applyBorder="1" applyAlignment="1">
      <alignment horizontal="center" vertical="center"/>
    </xf>
    <xf numFmtId="3" fontId="43" fillId="0" borderId="32" xfId="0" applyNumberFormat="1" applyFont="1" applyBorder="1" applyAlignment="1">
      <alignment horizontal="center" vertical="center"/>
    </xf>
    <xf numFmtId="3" fontId="100" fillId="0" borderId="52" xfId="0" applyNumberFormat="1" applyFont="1" applyBorder="1" applyAlignment="1">
      <alignment vertical="center"/>
    </xf>
    <xf numFmtId="3" fontId="43" fillId="0" borderId="86" xfId="0" applyNumberFormat="1" applyFont="1" applyBorder="1" applyAlignment="1">
      <alignment vertical="center"/>
    </xf>
    <xf numFmtId="3" fontId="100" fillId="0" borderId="56" xfId="0" applyNumberFormat="1" applyFont="1" applyBorder="1" applyAlignment="1">
      <alignment vertical="center"/>
    </xf>
    <xf numFmtId="3" fontId="7" fillId="0" borderId="67" xfId="0" applyNumberFormat="1" applyFont="1" applyBorder="1" applyAlignment="1">
      <alignment horizontal="center" vertical="center"/>
    </xf>
    <xf numFmtId="0" fontId="43" fillId="0" borderId="59" xfId="0" applyFont="1" applyBorder="1" applyAlignment="1">
      <alignment vertical="center"/>
    </xf>
    <xf numFmtId="3" fontId="12" fillId="0" borderId="0" xfId="0" applyNumberFormat="1" applyFont="1" applyAlignment="1">
      <alignment vertical="center"/>
    </xf>
    <xf numFmtId="0" fontId="6" fillId="0" borderId="66" xfId="0" applyFont="1" applyBorder="1" applyAlignment="1">
      <alignment horizontal="center" vertical="center" wrapText="1"/>
    </xf>
    <xf numFmtId="3" fontId="98" fillId="0" borderId="56" xfId="46" applyNumberFormat="1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0" fontId="97" fillId="0" borderId="20" xfId="0" applyFont="1" applyBorder="1" applyAlignment="1">
      <alignment vertical="center"/>
    </xf>
    <xf numFmtId="3" fontId="97" fillId="0" borderId="28" xfId="0" applyNumberFormat="1" applyFont="1" applyBorder="1" applyAlignment="1">
      <alignment vertical="center"/>
    </xf>
    <xf numFmtId="3" fontId="97" fillId="0" borderId="92" xfId="46" applyNumberFormat="1" applyFont="1" applyBorder="1" applyAlignment="1">
      <alignment vertical="center"/>
    </xf>
    <xf numFmtId="3" fontId="97" fillId="0" borderId="85" xfId="46" applyNumberFormat="1" applyFont="1" applyBorder="1" applyAlignment="1">
      <alignment vertical="center"/>
    </xf>
    <xf numFmtId="3" fontId="97" fillId="0" borderId="61" xfId="46" applyNumberFormat="1" applyFont="1" applyBorder="1" applyAlignment="1">
      <alignment vertical="center"/>
    </xf>
    <xf numFmtId="3" fontId="7" fillId="0" borderId="88" xfId="0" applyNumberFormat="1" applyFont="1" applyBorder="1" applyAlignment="1">
      <alignment vertical="center"/>
    </xf>
    <xf numFmtId="3" fontId="97" fillId="0" borderId="52" xfId="46" applyNumberFormat="1" applyFont="1" applyBorder="1" applyAlignment="1">
      <alignment vertical="center"/>
    </xf>
    <xf numFmtId="3" fontId="97" fillId="0" borderId="94" xfId="46" applyNumberFormat="1" applyFont="1" applyBorder="1" applyAlignment="1">
      <alignment vertical="center"/>
    </xf>
    <xf numFmtId="0" fontId="97" fillId="0" borderId="39" xfId="46" applyFont="1" applyBorder="1" applyAlignment="1">
      <alignment vertical="center"/>
    </xf>
    <xf numFmtId="0" fontId="44" fillId="0" borderId="85" xfId="47" quotePrefix="1" applyFont="1" applyBorder="1" applyAlignment="1">
      <alignment horizontal="left" vertical="center" wrapText="1" indent="6"/>
    </xf>
    <xf numFmtId="0" fontId="45" fillId="0" borderId="85" xfId="47" quotePrefix="1" applyFont="1" applyBorder="1" applyAlignment="1">
      <alignment horizontal="left" vertical="center" wrapText="1" indent="6"/>
    </xf>
    <xf numFmtId="0" fontId="46" fillId="0" borderId="38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7"/>
    </xf>
    <xf numFmtId="0" fontId="45" fillId="0" borderId="85" xfId="47" quotePrefix="1" applyFont="1" applyBorder="1" applyAlignment="1">
      <alignment horizontal="left" vertical="center" wrapText="1" indent="7"/>
    </xf>
    <xf numFmtId="0" fontId="44" fillId="0" borderId="13" xfId="47" applyFont="1" applyBorder="1" applyAlignment="1">
      <alignment horizontal="left" vertical="center" wrapText="1" indent="3"/>
    </xf>
    <xf numFmtId="0" fontId="44" fillId="0" borderId="86" xfId="47" applyFont="1" applyBorder="1" applyAlignment="1">
      <alignment horizontal="left" vertical="center" wrapText="1" indent="3"/>
    </xf>
    <xf numFmtId="0" fontId="44" fillId="0" borderId="85" xfId="47" applyFont="1" applyBorder="1" applyAlignment="1">
      <alignment horizontal="left" indent="5"/>
    </xf>
    <xf numFmtId="0" fontId="46" fillId="0" borderId="38" xfId="47" applyFont="1" applyBorder="1" applyAlignment="1">
      <alignment horizontal="left" vertical="center" wrapText="1"/>
    </xf>
    <xf numFmtId="0" fontId="47" fillId="0" borderId="85" xfId="0" applyFont="1" applyBorder="1" applyAlignment="1">
      <alignment horizontal="left" vertical="top" wrapText="1" indent="1"/>
    </xf>
    <xf numFmtId="164" fontId="4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94" xfId="47" applyNumberFormat="1" applyFont="1" applyBorder="1" applyAlignment="1">
      <alignment horizontal="right" vertical="center" wrapText="1" indent="1"/>
    </xf>
    <xf numFmtId="164" fontId="44" fillId="0" borderId="41" xfId="47" applyNumberFormat="1" applyFont="1" applyBorder="1" applyAlignment="1" applyProtection="1">
      <alignment horizontal="right" vertical="center" wrapText="1"/>
      <protection locked="0"/>
    </xf>
    <xf numFmtId="164" fontId="44" fillId="0" borderId="51" xfId="47" applyNumberFormat="1" applyFont="1" applyBorder="1" applyAlignment="1" applyProtection="1">
      <alignment horizontal="right" vertical="center" wrapText="1"/>
      <protection locked="0"/>
    </xf>
    <xf numFmtId="2" fontId="44" fillId="0" borderId="51" xfId="47" applyNumberFormat="1" applyFont="1" applyBorder="1" applyAlignment="1" applyProtection="1">
      <alignment horizontal="right" vertical="center" wrapText="1"/>
      <protection locked="0"/>
    </xf>
    <xf numFmtId="164" fontId="16" fillId="0" borderId="85" xfId="47" applyNumberFormat="1" applyFont="1" applyBorder="1" applyAlignment="1">
      <alignment horizontal="right" vertical="center" wrapText="1"/>
    </xf>
    <xf numFmtId="164" fontId="16" fillId="0" borderId="52" xfId="47" applyNumberFormat="1" applyFont="1" applyBorder="1" applyAlignment="1">
      <alignment horizontal="right" vertical="center" wrapText="1"/>
    </xf>
    <xf numFmtId="2" fontId="16" fillId="0" borderId="52" xfId="47" applyNumberFormat="1" applyFont="1" applyBorder="1" applyAlignment="1">
      <alignment horizontal="right" vertical="center" wrapText="1"/>
    </xf>
    <xf numFmtId="164" fontId="16" fillId="0" borderId="52" xfId="47" applyNumberFormat="1" applyFont="1" applyBorder="1" applyAlignment="1">
      <alignment horizontal="right" vertical="center" wrapText="1" indent="1"/>
    </xf>
    <xf numFmtId="2" fontId="16" fillId="0" borderId="52" xfId="47" applyNumberFormat="1" applyFont="1" applyBorder="1" applyAlignment="1">
      <alignment horizontal="right" vertical="center" wrapText="1" indent="1"/>
    </xf>
    <xf numFmtId="3" fontId="78" fillId="0" borderId="67" xfId="0" applyNumberFormat="1" applyFont="1" applyBorder="1" applyAlignment="1">
      <alignment horizontal="center" vertical="center"/>
    </xf>
    <xf numFmtId="0" fontId="15" fillId="0" borderId="102" xfId="0" applyFont="1" applyBorder="1" applyAlignment="1">
      <alignment vertical="center" wrapText="1"/>
    </xf>
    <xf numFmtId="0" fontId="62" fillId="0" borderId="102" xfId="0" applyFont="1" applyBorder="1" applyAlignment="1">
      <alignment vertical="center" wrapText="1"/>
    </xf>
    <xf numFmtId="3" fontId="15" fillId="0" borderId="90" xfId="0" applyNumberFormat="1" applyFont="1" applyBorder="1" applyAlignment="1">
      <alignment horizontal="center" vertical="center"/>
    </xf>
    <xf numFmtId="168" fontId="0" fillId="0" borderId="0" xfId="0" applyNumberFormat="1"/>
    <xf numFmtId="0" fontId="60" fillId="0" borderId="102" xfId="0" applyFont="1" applyBorder="1" applyAlignment="1">
      <alignment horizontal="left" vertical="center" wrapText="1"/>
    </xf>
    <xf numFmtId="0" fontId="60" fillId="0" borderId="102" xfId="0" quotePrefix="1" applyFont="1" applyBorder="1" applyAlignment="1">
      <alignment horizontal="left" vertical="center" wrapText="1"/>
    </xf>
    <xf numFmtId="0" fontId="60" fillId="0" borderId="103" xfId="0" applyFont="1" applyBorder="1" applyAlignment="1">
      <alignment vertical="center" wrapText="1"/>
    </xf>
    <xf numFmtId="3" fontId="5" fillId="0" borderId="69" xfId="0" applyNumberFormat="1" applyFont="1" applyBorder="1"/>
    <xf numFmtId="3" fontId="5" fillId="0" borderId="98" xfId="0" applyNumberFormat="1" applyFont="1" applyBorder="1"/>
    <xf numFmtId="3" fontId="5" fillId="0" borderId="48" xfId="0" applyNumberFormat="1" applyFont="1" applyBorder="1"/>
    <xf numFmtId="3" fontId="78" fillId="0" borderId="90" xfId="0" applyNumberFormat="1" applyFont="1" applyBorder="1" applyAlignment="1">
      <alignment horizontal="center" vertical="center"/>
    </xf>
    <xf numFmtId="0" fontId="78" fillId="0" borderId="102" xfId="0" applyFont="1" applyBorder="1" applyAlignment="1">
      <alignment vertical="center" wrapText="1"/>
    </xf>
    <xf numFmtId="3" fontId="0" fillId="0" borderId="32" xfId="0" applyNumberFormat="1" applyBorder="1" applyAlignment="1">
      <alignment horizontal="center" vertical="center"/>
    </xf>
    <xf numFmtId="3" fontId="43" fillId="0" borderId="79" xfId="0" applyNumberFormat="1" applyFont="1" applyBorder="1" applyAlignment="1">
      <alignment vertical="center"/>
    </xf>
    <xf numFmtId="3" fontId="43" fillId="0" borderId="94" xfId="0" applyNumberFormat="1" applyFont="1" applyBorder="1" applyAlignment="1">
      <alignment vertical="center"/>
    </xf>
    <xf numFmtId="3" fontId="43" fillId="0" borderId="95" xfId="0" applyNumberFormat="1" applyFont="1" applyBorder="1" applyAlignment="1">
      <alignment vertical="center"/>
    </xf>
    <xf numFmtId="3" fontId="43" fillId="0" borderId="74" xfId="0" applyNumberFormat="1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15" fillId="0" borderId="102" xfId="0" applyFont="1" applyBorder="1" applyAlignment="1">
      <alignment wrapText="1"/>
    </xf>
    <xf numFmtId="43" fontId="43" fillId="0" borderId="0" xfId="52" applyFont="1" applyFill="1" applyBorder="1" applyAlignment="1">
      <alignment vertical="center"/>
    </xf>
    <xf numFmtId="43" fontId="7" fillId="0" borderId="37" xfId="52" applyFont="1" applyFill="1" applyBorder="1" applyAlignment="1">
      <alignment horizontal="center" vertical="center"/>
    </xf>
    <xf numFmtId="43" fontId="7" fillId="0" borderId="10" xfId="52" applyFont="1" applyFill="1" applyBorder="1" applyAlignment="1">
      <alignment horizontal="left" vertical="center" wrapText="1"/>
    </xf>
    <xf numFmtId="43" fontId="7" fillId="0" borderId="15" xfId="52" applyFont="1" applyFill="1" applyBorder="1" applyAlignment="1">
      <alignment vertical="center"/>
    </xf>
    <xf numFmtId="43" fontId="7" fillId="0" borderId="17" xfId="52" applyFont="1" applyFill="1" applyBorder="1" applyAlignment="1">
      <alignment vertical="center"/>
    </xf>
    <xf numFmtId="43" fontId="43" fillId="0" borderId="0" xfId="52" applyFont="1" applyFill="1" applyAlignment="1">
      <alignment vertical="center"/>
    </xf>
    <xf numFmtId="43" fontId="43" fillId="0" borderId="32" xfId="52" applyFont="1" applyFill="1" applyBorder="1" applyAlignment="1">
      <alignment horizontal="center" vertical="center"/>
    </xf>
    <xf numFmtId="43" fontId="100" fillId="0" borderId="85" xfId="52" applyFont="1" applyFill="1" applyBorder="1" applyAlignment="1">
      <alignment vertical="center"/>
    </xf>
    <xf numFmtId="43" fontId="100" fillId="0" borderId="52" xfId="52" applyFont="1" applyFill="1" applyBorder="1" applyAlignment="1">
      <alignment vertical="center"/>
    </xf>
    <xf numFmtId="3" fontId="0" fillId="0" borderId="0" xfId="0" applyNumberFormat="1" applyAlignment="1">
      <alignment vertical="center" wrapText="1"/>
    </xf>
    <xf numFmtId="0" fontId="98" fillId="0" borderId="102" xfId="46" applyFont="1" applyBorder="1" applyAlignment="1">
      <alignment horizontal="left" vertical="center"/>
    </xf>
    <xf numFmtId="0" fontId="98" fillId="0" borderId="102" xfId="46" applyFont="1" applyBorder="1" applyAlignment="1">
      <alignment horizontal="left" vertical="center" wrapText="1"/>
    </xf>
    <xf numFmtId="0" fontId="97" fillId="0" borderId="102" xfId="46" applyFont="1" applyBorder="1" applyAlignment="1">
      <alignment vertical="center"/>
    </xf>
    <xf numFmtId="49" fontId="98" fillId="0" borderId="102" xfId="46" applyNumberFormat="1" applyFont="1" applyBorder="1" applyAlignment="1">
      <alignment horizontal="left" vertical="center"/>
    </xf>
    <xf numFmtId="0" fontId="98" fillId="0" borderId="103" xfId="46" applyFont="1" applyBorder="1" applyAlignment="1">
      <alignment horizontal="left" vertical="center"/>
    </xf>
    <xf numFmtId="0" fontId="60" fillId="0" borderId="102" xfId="46" applyFont="1" applyBorder="1" applyAlignment="1">
      <alignment horizontal="left" vertical="center"/>
    </xf>
    <xf numFmtId="0" fontId="60" fillId="0" borderId="103" xfId="46" applyFont="1" applyBorder="1" applyAlignment="1">
      <alignment horizontal="left" vertical="center"/>
    </xf>
    <xf numFmtId="0" fontId="97" fillId="0" borderId="102" xfId="0" applyFont="1" applyBorder="1" applyAlignment="1">
      <alignment vertical="center"/>
    </xf>
    <xf numFmtId="3" fontId="7" fillId="0" borderId="66" xfId="0" applyNumberFormat="1" applyFont="1" applyBorder="1" applyAlignment="1">
      <alignment horizontal="center" vertical="center"/>
    </xf>
    <xf numFmtId="0" fontId="43" fillId="0" borderId="66" xfId="0" applyFont="1" applyBorder="1" applyAlignment="1">
      <alignment vertical="center"/>
    </xf>
    <xf numFmtId="0" fontId="43" fillId="0" borderId="69" xfId="0" applyFont="1" applyBorder="1" applyAlignment="1">
      <alignment vertical="center"/>
    </xf>
    <xf numFmtId="0" fontId="43" fillId="0" borderId="80" xfId="0" applyFont="1" applyBorder="1" applyAlignment="1">
      <alignment vertical="center"/>
    </xf>
    <xf numFmtId="43" fontId="43" fillId="0" borderId="65" xfId="52" applyFont="1" applyFill="1" applyBorder="1" applyAlignment="1">
      <alignment vertical="center"/>
    </xf>
    <xf numFmtId="43" fontId="7" fillId="0" borderId="22" xfId="52" applyFont="1" applyFill="1" applyBorder="1" applyAlignment="1">
      <alignment vertical="center"/>
    </xf>
    <xf numFmtId="43" fontId="7" fillId="0" borderId="78" xfId="52" applyFont="1" applyFill="1" applyBorder="1" applyAlignment="1">
      <alignment vertical="center"/>
    </xf>
    <xf numFmtId="0" fontId="0" fillId="0" borderId="32" xfId="0" applyBorder="1"/>
    <xf numFmtId="3" fontId="15" fillId="0" borderId="91" xfId="0" applyNumberFormat="1" applyFont="1" applyBorder="1" applyAlignment="1">
      <alignment horizontal="center"/>
    </xf>
    <xf numFmtId="0" fontId="78" fillId="0" borderId="102" xfId="0" applyFont="1" applyBorder="1" applyAlignment="1">
      <alignment wrapText="1"/>
    </xf>
    <xf numFmtId="3" fontId="22" fillId="0" borderId="32" xfId="0" applyNumberFormat="1" applyFont="1" applyBorder="1"/>
    <xf numFmtId="0" fontId="15" fillId="0" borderId="102" xfId="0" applyFont="1" applyBorder="1"/>
    <xf numFmtId="3" fontId="7" fillId="0" borderId="15" xfId="52" applyNumberFormat="1" applyFont="1" applyFill="1" applyBorder="1" applyAlignment="1">
      <alignment vertical="center"/>
    </xf>
    <xf numFmtId="3" fontId="100" fillId="0" borderId="86" xfId="52" applyNumberFormat="1" applyFont="1" applyFill="1" applyBorder="1" applyAlignment="1">
      <alignment vertical="center"/>
    </xf>
    <xf numFmtId="43" fontId="12" fillId="0" borderId="32" xfId="52" applyFont="1" applyFill="1" applyBorder="1" applyAlignment="1">
      <alignment horizontal="center" vertical="center"/>
    </xf>
    <xf numFmtId="43" fontId="12" fillId="0" borderId="0" xfId="52" applyFont="1" applyFill="1" applyBorder="1" applyAlignment="1">
      <alignment vertical="center"/>
    </xf>
    <xf numFmtId="43" fontId="12" fillId="0" borderId="0" xfId="52" applyFont="1" applyFill="1" applyAlignment="1">
      <alignment vertical="center"/>
    </xf>
    <xf numFmtId="43" fontId="21" fillId="0" borderId="32" xfId="52" applyFont="1" applyFill="1" applyBorder="1" applyAlignment="1">
      <alignment horizontal="center" vertical="center"/>
    </xf>
    <xf numFmtId="43" fontId="21" fillId="0" borderId="56" xfId="52" applyFont="1" applyFill="1" applyBorder="1" applyAlignment="1">
      <alignment vertical="center"/>
    </xf>
    <xf numFmtId="43" fontId="21" fillId="0" borderId="0" xfId="52" applyFont="1" applyFill="1" applyBorder="1" applyAlignment="1">
      <alignment vertical="center"/>
    </xf>
    <xf numFmtId="43" fontId="21" fillId="0" borderId="0" xfId="52" applyFont="1" applyFill="1" applyAlignment="1">
      <alignment vertical="center"/>
    </xf>
    <xf numFmtId="43" fontId="12" fillId="0" borderId="37" xfId="52" applyFont="1" applyFill="1" applyBorder="1" applyAlignment="1">
      <alignment horizontal="center" vertical="center"/>
    </xf>
    <xf numFmtId="43" fontId="12" fillId="0" borderId="15" xfId="52" applyFont="1" applyFill="1" applyBorder="1" applyAlignment="1">
      <alignment vertical="center"/>
    </xf>
    <xf numFmtId="43" fontId="12" fillId="0" borderId="17" xfId="52" applyFont="1" applyFill="1" applyBorder="1" applyAlignment="1">
      <alignment vertical="center"/>
    </xf>
    <xf numFmtId="43" fontId="96" fillId="0" borderId="52" xfId="52" applyFont="1" applyFill="1" applyBorder="1" applyAlignment="1">
      <alignment vertical="center"/>
    </xf>
    <xf numFmtId="43" fontId="12" fillId="0" borderId="52" xfId="52" applyFont="1" applyFill="1" applyBorder="1" applyAlignment="1">
      <alignment vertical="center"/>
    </xf>
    <xf numFmtId="43" fontId="12" fillId="0" borderId="67" xfId="52" applyFont="1" applyFill="1" applyBorder="1" applyAlignment="1">
      <alignment horizontal="center" vertical="center"/>
    </xf>
    <xf numFmtId="43" fontId="96" fillId="0" borderId="86" xfId="52" applyFont="1" applyFill="1" applyBorder="1" applyAlignment="1">
      <alignment vertical="center"/>
    </xf>
    <xf numFmtId="43" fontId="96" fillId="0" borderId="56" xfId="52" applyFont="1" applyFill="1" applyBorder="1" applyAlignment="1">
      <alignment vertical="center"/>
    </xf>
    <xf numFmtId="3" fontId="102" fillId="21" borderId="0" xfId="0" applyNumberFormat="1" applyFont="1" applyFill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7" fillId="0" borderId="86" xfId="0" applyFont="1" applyBorder="1" applyAlignment="1">
      <alignment horizontal="center" wrapText="1"/>
    </xf>
    <xf numFmtId="0" fontId="17" fillId="0" borderId="13" xfId="0" applyFont="1" applyBorder="1" applyAlignment="1">
      <alignment horizontal="center" vertical="top" wrapText="1"/>
    </xf>
    <xf numFmtId="0" fontId="7" fillId="0" borderId="85" xfId="0" applyFont="1" applyBorder="1" applyAlignment="1">
      <alignment horizontal="center"/>
    </xf>
    <xf numFmtId="0" fontId="43" fillId="0" borderId="85" xfId="0" applyFont="1" applyBorder="1"/>
    <xf numFmtId="0" fontId="43" fillId="0" borderId="49" xfId="0" applyFont="1" applyBorder="1" applyAlignment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49" xfId="0" applyFont="1" applyBorder="1"/>
    <xf numFmtId="0" fontId="43" fillId="0" borderId="61" xfId="0" applyFont="1" applyBorder="1" applyAlignment="1">
      <alignment horizontal="center" vertical="center"/>
    </xf>
    <xf numFmtId="0" fontId="85" fillId="0" borderId="49" xfId="0" applyFont="1" applyBorder="1"/>
    <xf numFmtId="0" fontId="85" fillId="0" borderId="61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74" fillId="0" borderId="0" xfId="0" applyFont="1"/>
    <xf numFmtId="0" fontId="74" fillId="0" borderId="61" xfId="0" applyFont="1" applyBorder="1"/>
    <xf numFmtId="0" fontId="7" fillId="22" borderId="85" xfId="0" applyFont="1" applyFill="1" applyBorder="1" applyAlignment="1">
      <alignment horizontal="center"/>
    </xf>
    <xf numFmtId="0" fontId="74" fillId="0" borderId="0" xfId="0" applyFont="1" applyAlignment="1">
      <alignment horizontal="right"/>
    </xf>
    <xf numFmtId="0" fontId="17" fillId="0" borderId="85" xfId="0" applyFont="1" applyBorder="1" applyAlignment="1">
      <alignment horizontal="center"/>
    </xf>
    <xf numFmtId="0" fontId="17" fillId="0" borderId="85" xfId="0" applyFont="1" applyBorder="1" applyAlignment="1">
      <alignment horizontal="center" vertical="top"/>
    </xf>
    <xf numFmtId="0" fontId="7" fillId="0" borderId="13" xfId="0" applyFont="1" applyBorder="1" applyAlignment="1">
      <alignment horizontal="center"/>
    </xf>
    <xf numFmtId="0" fontId="61" fillId="0" borderId="0" xfId="0" applyFont="1" applyAlignment="1" applyProtection="1">
      <alignment horizontal="right" vertical="top"/>
      <protection locked="0"/>
    </xf>
    <xf numFmtId="0" fontId="103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12" fillId="0" borderId="47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67" xfId="0" applyFont="1" applyBorder="1" applyAlignment="1">
      <alignment wrapText="1"/>
    </xf>
    <xf numFmtId="0" fontId="76" fillId="0" borderId="20" xfId="0" applyFont="1" applyBorder="1" applyAlignment="1">
      <alignment horizontal="center" vertical="center"/>
    </xf>
    <xf numFmtId="0" fontId="76" fillId="0" borderId="13" xfId="0" applyFont="1" applyBorder="1" applyAlignment="1">
      <alignment horizontal="center" vertical="center"/>
    </xf>
    <xf numFmtId="0" fontId="76" fillId="0" borderId="12" xfId="0" applyFont="1" applyBorder="1" applyAlignment="1">
      <alignment horizontal="center" vertical="center"/>
    </xf>
    <xf numFmtId="0" fontId="76" fillId="0" borderId="68" xfId="0" applyFont="1" applyBorder="1" applyAlignment="1">
      <alignment horizontal="center" vertical="center"/>
    </xf>
    <xf numFmtId="0" fontId="12" fillId="0" borderId="90" xfId="0" applyFont="1" applyBorder="1" applyAlignment="1">
      <alignment wrapText="1"/>
    </xf>
    <xf numFmtId="0" fontId="76" fillId="0" borderId="102" xfId="0" applyFont="1" applyBorder="1" applyAlignment="1">
      <alignment horizontal="center" vertical="center"/>
    </xf>
    <xf numFmtId="0" fontId="76" fillId="0" borderId="85" xfId="0" applyFont="1" applyBorder="1" applyAlignment="1">
      <alignment horizontal="center" vertical="center"/>
    </xf>
    <xf numFmtId="0" fontId="76" fillId="0" borderId="92" xfId="0" applyFont="1" applyBorder="1" applyAlignment="1">
      <alignment horizontal="center" vertical="center"/>
    </xf>
    <xf numFmtId="0" fontId="76" fillId="0" borderId="49" xfId="0" applyFont="1" applyBorder="1" applyAlignment="1">
      <alignment horizontal="center" vertical="center"/>
    </xf>
    <xf numFmtId="0" fontId="81" fillId="0" borderId="85" xfId="0" applyFont="1" applyBorder="1" applyAlignment="1">
      <alignment horizontal="center" vertical="center"/>
    </xf>
    <xf numFmtId="0" fontId="12" fillId="0" borderId="91" xfId="0" applyFont="1" applyBorder="1" applyAlignment="1">
      <alignment wrapText="1"/>
    </xf>
    <xf numFmtId="0" fontId="76" fillId="0" borderId="103" xfId="0" applyFont="1" applyBorder="1" applyAlignment="1">
      <alignment horizontal="center" vertical="center"/>
    </xf>
    <xf numFmtId="0" fontId="76" fillId="0" borderId="86" xfId="0" applyFont="1" applyBorder="1" applyAlignment="1">
      <alignment horizontal="center" vertical="center"/>
    </xf>
    <xf numFmtId="0" fontId="76" fillId="0" borderId="54" xfId="0" applyFont="1" applyBorder="1" applyAlignment="1">
      <alignment horizontal="center" vertical="center"/>
    </xf>
    <xf numFmtId="0" fontId="21" fillId="0" borderId="37" xfId="0" applyFont="1" applyBorder="1"/>
    <xf numFmtId="0" fontId="81" fillId="0" borderId="10" xfId="0" applyFont="1" applyBorder="1" applyAlignment="1">
      <alignment horizontal="center" vertical="center"/>
    </xf>
    <xf numFmtId="0" fontId="81" fillId="0" borderId="15" xfId="0" applyFont="1" applyBorder="1" applyAlignment="1">
      <alignment horizontal="center" vertical="center"/>
    </xf>
    <xf numFmtId="0" fontId="81" fillId="0" borderId="53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75" fillId="0" borderId="0" xfId="0" applyFont="1" applyAlignment="1">
      <alignment horizont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7" fillId="0" borderId="20" xfId="0" applyFont="1" applyBorder="1" applyAlignment="1">
      <alignment wrapText="1"/>
    </xf>
    <xf numFmtId="0" fontId="17" fillId="0" borderId="3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20" xfId="0" applyFont="1" applyBorder="1" applyAlignment="1">
      <alignment vertical="center" wrapText="1"/>
    </xf>
    <xf numFmtId="0" fontId="105" fillId="0" borderId="13" xfId="0" applyFont="1" applyBorder="1" applyAlignment="1">
      <alignment horizontal="center" vertical="center"/>
    </xf>
    <xf numFmtId="0" fontId="17" fillId="0" borderId="102" xfId="0" applyFont="1" applyBorder="1" applyAlignment="1">
      <alignment vertical="center" wrapText="1"/>
    </xf>
    <xf numFmtId="0" fontId="105" fillId="0" borderId="85" xfId="0" applyFont="1" applyBorder="1" applyAlignment="1">
      <alignment horizontal="center" vertical="center"/>
    </xf>
    <xf numFmtId="0" fontId="17" fillId="0" borderId="103" xfId="0" applyFont="1" applyBorder="1" applyAlignment="1">
      <alignment vertical="center" wrapText="1"/>
    </xf>
    <xf numFmtId="0" fontId="17" fillId="0" borderId="86" xfId="0" applyFont="1" applyBorder="1" applyAlignment="1">
      <alignment horizontal="center" vertical="center"/>
    </xf>
    <xf numFmtId="0" fontId="105" fillId="0" borderId="86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10" xfId="0" applyFont="1" applyBorder="1" applyAlignment="1">
      <alignment vertical="center" wrapText="1"/>
    </xf>
    <xf numFmtId="0" fontId="18" fillId="0" borderId="15" xfId="0" applyFont="1" applyBorder="1" applyAlignment="1">
      <alignment horizontal="center" vertical="center"/>
    </xf>
    <xf numFmtId="0" fontId="106" fillId="0" borderId="0" xfId="0" applyFont="1"/>
    <xf numFmtId="0" fontId="76" fillId="0" borderId="93" xfId="0" applyFont="1" applyBorder="1" applyAlignment="1">
      <alignment horizontal="center" vertical="center"/>
    </xf>
    <xf numFmtId="0" fontId="76" fillId="0" borderId="97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3" fontId="0" fillId="0" borderId="0" xfId="0" applyNumberFormat="1"/>
    <xf numFmtId="0" fontId="0" fillId="0" borderId="45" xfId="0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0" fontId="76" fillId="0" borderId="59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3" fontId="22" fillId="0" borderId="37" xfId="0" applyNumberFormat="1" applyFont="1" applyBorder="1"/>
    <xf numFmtId="43" fontId="100" fillId="0" borderId="27" xfId="52" applyFont="1" applyFill="1" applyBorder="1" applyAlignment="1">
      <alignment vertical="center"/>
    </xf>
    <xf numFmtId="0" fontId="97" fillId="0" borderId="10" xfId="0" applyFont="1" applyBorder="1" applyAlignment="1">
      <alignment horizontal="left" vertical="center" wrapText="1"/>
    </xf>
    <xf numFmtId="0" fontId="60" fillId="0" borderId="27" xfId="0" applyFont="1" applyBorder="1" applyAlignment="1">
      <alignment horizontal="left" vertical="center" wrapText="1"/>
    </xf>
    <xf numFmtId="43" fontId="12" fillId="0" borderId="77" xfId="52" applyFont="1" applyFill="1" applyBorder="1" applyAlignment="1">
      <alignment vertical="center"/>
    </xf>
    <xf numFmtId="43" fontId="12" fillId="0" borderId="41" xfId="52" applyFont="1" applyFill="1" applyBorder="1" applyAlignment="1">
      <alignment vertical="center"/>
    </xf>
    <xf numFmtId="43" fontId="12" fillId="0" borderId="51" xfId="52" applyFont="1" applyFill="1" applyBorder="1" applyAlignment="1">
      <alignment vertical="center"/>
    </xf>
    <xf numFmtId="0" fontId="97" fillId="0" borderId="39" xfId="0" applyFont="1" applyBorder="1" applyAlignment="1">
      <alignment horizontal="left" vertical="center" wrapText="1"/>
    </xf>
    <xf numFmtId="43" fontId="12" fillId="0" borderId="27" xfId="52" applyFont="1" applyFill="1" applyBorder="1" applyAlignment="1">
      <alignment vertical="center" wrapText="1"/>
    </xf>
    <xf numFmtId="0" fontId="15" fillId="0" borderId="102" xfId="0" applyFont="1" applyBorder="1" applyAlignment="1">
      <alignment vertical="center"/>
    </xf>
    <xf numFmtId="0" fontId="81" fillId="0" borderId="15" xfId="47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164" fontId="49" fillId="0" borderId="13" xfId="47" applyNumberFormat="1" applyFont="1" applyBorder="1" applyAlignment="1" applyProtection="1">
      <alignment horizontal="right" vertical="center" wrapText="1"/>
      <protection locked="0"/>
    </xf>
    <xf numFmtId="164" fontId="44" fillId="0" borderId="86" xfId="47" applyNumberFormat="1" applyFont="1" applyBorder="1" applyAlignment="1" applyProtection="1">
      <alignment horizontal="right" vertical="center" wrapText="1"/>
      <protection locked="0"/>
    </xf>
    <xf numFmtId="164" fontId="45" fillId="0" borderId="86" xfId="47" applyNumberFormat="1" applyFont="1" applyBorder="1" applyAlignment="1" applyProtection="1">
      <alignment horizontal="right" vertical="center" wrapText="1"/>
      <protection locked="0"/>
    </xf>
    <xf numFmtId="0" fontId="16" fillId="0" borderId="0" xfId="0" applyFont="1" applyBorder="1" applyAlignment="1">
      <alignment horizontal="center" vertical="center" wrapText="1"/>
    </xf>
    <xf numFmtId="164" fontId="45" fillId="0" borderId="85" xfId="47" applyNumberFormat="1" applyFont="1" applyBorder="1" applyAlignment="1">
      <alignment horizontal="right" vertical="center" wrapText="1"/>
    </xf>
    <xf numFmtId="164" fontId="42" fillId="0" borderId="0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 wrapText="1"/>
    </xf>
    <xf numFmtId="4" fontId="8" fillId="0" borderId="0" xfId="0" applyNumberFormat="1" applyFont="1" applyBorder="1" applyAlignment="1">
      <alignment horizontal="center" vertical="center" wrapText="1"/>
    </xf>
    <xf numFmtId="164" fontId="16" fillId="0" borderId="69" xfId="47" applyNumberFormat="1" applyFont="1" applyBorder="1" applyAlignment="1">
      <alignment horizontal="right" vertical="center" wrapText="1"/>
    </xf>
    <xf numFmtId="164" fontId="44" fillId="0" borderId="71" xfId="47" applyNumberFormat="1" applyFont="1" applyBorder="1" applyAlignment="1" applyProtection="1">
      <alignment horizontal="right" vertical="center" wrapText="1"/>
      <protection locked="0"/>
    </xf>
    <xf numFmtId="164" fontId="44" fillId="0" borderId="104" xfId="47" applyNumberFormat="1" applyFont="1" applyBorder="1" applyAlignment="1" applyProtection="1">
      <alignment horizontal="right" vertical="center" wrapText="1"/>
      <protection locked="0"/>
    </xf>
    <xf numFmtId="164" fontId="45" fillId="0" borderId="61" xfId="47" applyNumberFormat="1" applyFont="1" applyBorder="1" applyAlignment="1">
      <alignment horizontal="right" vertical="center" wrapText="1"/>
    </xf>
    <xf numFmtId="164" fontId="48" fillId="0" borderId="45" xfId="0" quotePrefix="1" applyNumberFormat="1" applyFont="1" applyBorder="1" applyAlignment="1">
      <alignment horizontal="right" vertical="center" wrapText="1"/>
    </xf>
    <xf numFmtId="49" fontId="44" fillId="0" borderId="102" xfId="47" applyNumberFormat="1" applyFont="1" applyBorder="1" applyAlignment="1">
      <alignment horizontal="center" vertical="center" wrapText="1"/>
    </xf>
    <xf numFmtId="164" fontId="45" fillId="0" borderId="92" xfId="47" applyNumberFormat="1" applyFont="1" applyBorder="1" applyAlignment="1">
      <alignment horizontal="right" vertical="center" wrapText="1"/>
    </xf>
    <xf numFmtId="49" fontId="44" fillId="0" borderId="103" xfId="47" applyNumberFormat="1" applyFont="1" applyBorder="1" applyAlignment="1">
      <alignment horizontal="center" vertical="center" wrapText="1"/>
    </xf>
    <xf numFmtId="3" fontId="16" fillId="0" borderId="45" xfId="0" applyNumberFormat="1" applyFont="1" applyBorder="1" applyAlignment="1" applyProtection="1">
      <alignment horizontal="right" vertical="center" wrapText="1"/>
      <protection locked="0"/>
    </xf>
    <xf numFmtId="164" fontId="1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 applyProtection="1">
      <alignment horizontal="right" vertical="center" wrapText="1"/>
      <protection locked="0"/>
    </xf>
    <xf numFmtId="164" fontId="44" fillId="0" borderId="55" xfId="47" applyNumberFormat="1" applyFont="1" applyBorder="1" applyAlignment="1" applyProtection="1">
      <alignment horizontal="right" vertical="center" wrapText="1"/>
      <protection locked="0"/>
    </xf>
    <xf numFmtId="49" fontId="89" fillId="0" borderId="102" xfId="47" applyNumberFormat="1" applyFont="1" applyBorder="1" applyAlignment="1">
      <alignment horizontal="center" vertical="center" wrapText="1"/>
    </xf>
    <xf numFmtId="164" fontId="44" fillId="0" borderId="94" xfId="47" applyNumberFormat="1" applyFont="1" applyBorder="1" applyAlignment="1" applyProtection="1">
      <alignment horizontal="right" vertical="center" wrapText="1"/>
      <protection locked="0"/>
    </xf>
    <xf numFmtId="164" fontId="44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>
      <alignment horizontal="right" vertical="center" wrapText="1"/>
    </xf>
    <xf numFmtId="164" fontId="45" fillId="0" borderId="94" xfId="47" applyNumberFormat="1" applyFont="1" applyBorder="1" applyAlignment="1" applyProtection="1">
      <alignment horizontal="right" vertical="center" wrapText="1"/>
      <protection locked="0"/>
    </xf>
    <xf numFmtId="164" fontId="45" fillId="0" borderId="79" xfId="47" applyNumberFormat="1" applyFont="1" applyBorder="1" applyAlignment="1" applyProtection="1">
      <alignment horizontal="right" vertical="center" wrapText="1"/>
      <protection locked="0"/>
    </xf>
    <xf numFmtId="164" fontId="45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78" xfId="47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 indent="1"/>
    </xf>
    <xf numFmtId="3" fontId="8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38" xfId="47" applyNumberFormat="1" applyFont="1" applyBorder="1" applyAlignment="1">
      <alignment horizontal="right" vertical="center" wrapText="1" indent="1"/>
    </xf>
    <xf numFmtId="164" fontId="45" fillId="0" borderId="8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>
      <alignment horizontal="right" vertical="center" wrapText="1" indent="1"/>
    </xf>
    <xf numFmtId="164" fontId="48" fillId="0" borderId="15" xfId="0" quotePrefix="1" applyNumberFormat="1" applyFont="1" applyBorder="1" applyAlignment="1">
      <alignment horizontal="right" vertical="center" wrapText="1" indent="1"/>
    </xf>
    <xf numFmtId="164" fontId="49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6" xfId="47" applyNumberFormat="1" applyFont="1" applyBorder="1" applyAlignment="1">
      <alignment horizontal="right" vertical="center" wrapText="1" indent="1"/>
    </xf>
    <xf numFmtId="164" fontId="16" fillId="0" borderId="85" xfId="47" applyNumberFormat="1" applyFont="1" applyBorder="1" applyAlignment="1">
      <alignment horizontal="right" vertical="center" wrapText="1" indent="1"/>
    </xf>
    <xf numFmtId="164" fontId="45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3" xfId="47" applyNumberFormat="1" applyFont="1" applyBorder="1" applyAlignment="1">
      <alignment horizontal="right" vertical="center" wrapText="1" indent="1"/>
    </xf>
    <xf numFmtId="164" fontId="8" fillId="0" borderId="38" xfId="0" applyNumberFormat="1" applyFont="1" applyBorder="1" applyAlignment="1">
      <alignment horizontal="center" vertical="center" wrapText="1"/>
    </xf>
    <xf numFmtId="164" fontId="4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3" xfId="0" applyNumberFormat="1" applyFont="1" applyBorder="1" applyAlignment="1" applyProtection="1">
      <alignment horizontal="right" vertical="center" wrapText="1" indent="1"/>
      <protection locked="0"/>
    </xf>
    <xf numFmtId="0" fontId="8" fillId="0" borderId="37" xfId="0" applyFont="1" applyBorder="1" applyAlignment="1">
      <alignment horizontal="left" vertical="center"/>
    </xf>
    <xf numFmtId="0" fontId="8" fillId="0" borderId="10" xfId="0" applyFont="1" applyBorder="1" applyAlignment="1">
      <alignment vertical="center" wrapText="1"/>
    </xf>
    <xf numFmtId="49" fontId="45" fillId="0" borderId="102" xfId="0" applyNumberFormat="1" applyFont="1" applyBorder="1" applyAlignment="1">
      <alignment horizontal="center" vertical="center" wrapText="1"/>
    </xf>
    <xf numFmtId="49" fontId="46" fillId="0" borderId="102" xfId="0" applyNumberFormat="1" applyFont="1" applyBorder="1" applyAlignment="1">
      <alignment horizontal="center" vertical="center" wrapText="1"/>
    </xf>
    <xf numFmtId="49" fontId="8" fillId="0" borderId="75" xfId="0" applyNumberFormat="1" applyFont="1" applyBorder="1" applyAlignment="1">
      <alignment horizontal="right" vertical="center"/>
    </xf>
    <xf numFmtId="49" fontId="8" fillId="0" borderId="97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 wrapText="1"/>
    </xf>
    <xf numFmtId="165" fontId="43" fillId="0" borderId="34" xfId="52" applyNumberFormat="1" applyFont="1" applyFill="1" applyBorder="1" applyAlignment="1">
      <alignment vertical="center" wrapText="1"/>
    </xf>
    <xf numFmtId="165" fontId="43" fillId="0" borderId="67" xfId="52" applyNumberFormat="1" applyFont="1" applyFill="1" applyBorder="1" applyAlignment="1">
      <alignment vertical="center" wrapText="1"/>
    </xf>
    <xf numFmtId="165" fontId="43" fillId="0" borderId="90" xfId="52" applyNumberFormat="1" applyFont="1" applyFill="1" applyBorder="1" applyAlignment="1">
      <alignment vertical="center" wrapText="1"/>
    </xf>
    <xf numFmtId="0" fontId="43" fillId="0" borderId="36" xfId="0" applyFont="1" applyBorder="1" applyAlignment="1">
      <alignment vertical="center" wrapText="1"/>
    </xf>
    <xf numFmtId="3" fontId="43" fillId="0" borderId="13" xfId="0" applyNumberFormat="1" applyFont="1" applyBorder="1" applyAlignment="1">
      <alignment vertical="center"/>
    </xf>
    <xf numFmtId="3" fontId="97" fillId="0" borderId="35" xfId="0" applyNumberFormat="1" applyFont="1" applyBorder="1" applyAlignment="1">
      <alignment vertical="center" wrapText="1"/>
    </xf>
    <xf numFmtId="3" fontId="43" fillId="0" borderId="85" xfId="0" applyNumberFormat="1" applyFont="1" applyBorder="1" applyAlignment="1">
      <alignment horizontal="right" vertical="center" wrapText="1"/>
    </xf>
    <xf numFmtId="3" fontId="12" fillId="0" borderId="85" xfId="0" applyNumberFormat="1" applyFont="1" applyBorder="1" applyAlignment="1">
      <alignment horizontal="right" vertical="center"/>
    </xf>
    <xf numFmtId="3" fontId="12" fillId="0" borderId="85" xfId="0" applyNumberFormat="1" applyFont="1" applyBorder="1" applyAlignment="1">
      <alignment vertical="center" wrapText="1"/>
    </xf>
    <xf numFmtId="3" fontId="98" fillId="0" borderId="85" xfId="46" applyNumberFormat="1" applyFont="1" applyBorder="1" applyAlignment="1">
      <alignment vertical="center"/>
    </xf>
    <xf numFmtId="3" fontId="101" fillId="0" borderId="85" xfId="46" applyNumberFormat="1" applyFont="1" applyBorder="1" applyAlignment="1">
      <alignment vertical="center"/>
    </xf>
    <xf numFmtId="3" fontId="60" fillId="0" borderId="86" xfId="46" applyNumberFormat="1" applyFont="1" applyBorder="1" applyAlignment="1">
      <alignment vertical="center"/>
    </xf>
    <xf numFmtId="3" fontId="97" fillId="0" borderId="13" xfId="0" applyNumberFormat="1" applyFont="1" applyBorder="1" applyAlignment="1">
      <alignment vertical="center"/>
    </xf>
    <xf numFmtId="3" fontId="43" fillId="0" borderId="13" xfId="46" applyNumberFormat="1" applyFont="1" applyBorder="1" applyAlignment="1">
      <alignment vertical="center"/>
    </xf>
    <xf numFmtId="3" fontId="97" fillId="0" borderId="85" xfId="0" applyNumberFormat="1" applyFont="1" applyBorder="1" applyAlignment="1">
      <alignment vertical="center"/>
    </xf>
    <xf numFmtId="3" fontId="21" fillId="0" borderId="15" xfId="52" applyNumberFormat="1" applyFont="1" applyFill="1" applyBorder="1" applyAlignment="1">
      <alignment vertical="center"/>
    </xf>
    <xf numFmtId="3" fontId="21" fillId="0" borderId="35" xfId="52" applyNumberFormat="1" applyFont="1" applyFill="1" applyBorder="1" applyAlignment="1">
      <alignment vertical="center"/>
    </xf>
    <xf numFmtId="3" fontId="12" fillId="0" borderId="41" xfId="52" applyNumberFormat="1" applyFont="1" applyFill="1" applyBorder="1" applyAlignment="1">
      <alignment vertical="center"/>
    </xf>
    <xf numFmtId="43" fontId="12" fillId="0" borderId="33" xfId="52" applyFont="1" applyFill="1" applyBorder="1" applyAlignment="1">
      <alignment vertical="center"/>
    </xf>
    <xf numFmtId="43" fontId="12" fillId="0" borderId="55" xfId="52" applyFont="1" applyFill="1" applyBorder="1" applyAlignment="1">
      <alignment vertical="center"/>
    </xf>
    <xf numFmtId="43" fontId="96" fillId="0" borderId="94" xfId="52" applyFont="1" applyFill="1" applyBorder="1" applyAlignment="1">
      <alignment vertical="center"/>
    </xf>
    <xf numFmtId="43" fontId="12" fillId="0" borderId="94" xfId="52" applyFont="1" applyFill="1" applyBorder="1" applyAlignment="1">
      <alignment vertical="center"/>
    </xf>
    <xf numFmtId="43" fontId="96" fillId="0" borderId="95" xfId="52" applyFont="1" applyFill="1" applyBorder="1" applyAlignment="1">
      <alignment vertical="center"/>
    </xf>
    <xf numFmtId="3" fontId="100" fillId="0" borderId="94" xfId="0" applyNumberFormat="1" applyFont="1" applyBorder="1" applyAlignment="1">
      <alignment vertical="center"/>
    </xf>
    <xf numFmtId="3" fontId="100" fillId="0" borderId="95" xfId="0" applyNumberFormat="1" applyFont="1" applyBorder="1" applyAlignment="1">
      <alignment vertical="center"/>
    </xf>
    <xf numFmtId="0" fontId="43" fillId="0" borderId="74" xfId="0" applyFont="1" applyBorder="1" applyAlignment="1">
      <alignment vertical="center"/>
    </xf>
    <xf numFmtId="0" fontId="21" fillId="0" borderId="27" xfId="46" applyFont="1" applyBorder="1" applyAlignment="1">
      <alignment vertical="center"/>
    </xf>
    <xf numFmtId="0" fontId="60" fillId="0" borderId="39" xfId="0" applyFont="1" applyBorder="1" applyAlignment="1">
      <alignment horizontal="left" vertical="center" wrapText="1"/>
    </xf>
    <xf numFmtId="3" fontId="12" fillId="0" borderId="38" xfId="52" applyNumberFormat="1" applyFont="1" applyFill="1" applyBorder="1" applyAlignment="1">
      <alignment vertical="center"/>
    </xf>
    <xf numFmtId="0" fontId="7" fillId="0" borderId="80" xfId="0" applyFont="1" applyBorder="1" applyAlignment="1">
      <alignment horizontal="center" vertical="center" wrapText="1"/>
    </xf>
    <xf numFmtId="3" fontId="7" fillId="0" borderId="72" xfId="0" applyNumberFormat="1" applyFont="1" applyBorder="1" applyAlignment="1">
      <alignment horizontal="right" vertical="center" wrapText="1"/>
    </xf>
    <xf numFmtId="0" fontId="12" fillId="0" borderId="78" xfId="0" applyFont="1" applyBorder="1" applyAlignment="1">
      <alignment vertical="center"/>
    </xf>
    <xf numFmtId="43" fontId="12" fillId="0" borderId="38" xfId="52" applyFont="1" applyFill="1" applyBorder="1" applyAlignment="1">
      <alignment vertical="center"/>
    </xf>
    <xf numFmtId="43" fontId="96" fillId="0" borderId="15" xfId="52" applyFont="1" applyFill="1" applyBorder="1" applyAlignment="1">
      <alignment vertical="center"/>
    </xf>
    <xf numFmtId="0" fontId="100" fillId="0" borderId="10" xfId="46" applyFont="1" applyBorder="1" applyAlignment="1">
      <alignment vertical="center"/>
    </xf>
    <xf numFmtId="3" fontId="100" fillId="0" borderId="15" xfId="0" applyNumberFormat="1" applyFont="1" applyBorder="1" applyAlignment="1">
      <alignment vertical="center"/>
    </xf>
    <xf numFmtId="3" fontId="100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 wrapText="1"/>
    </xf>
    <xf numFmtId="3" fontId="43" fillId="0" borderId="15" xfId="0" applyNumberFormat="1" applyFont="1" applyBorder="1" applyAlignment="1">
      <alignment vertical="center"/>
    </xf>
    <xf numFmtId="3" fontId="43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/>
    </xf>
    <xf numFmtId="3" fontId="21" fillId="0" borderId="15" xfId="0" applyNumberFormat="1" applyFont="1" applyBorder="1" applyAlignment="1">
      <alignment vertical="center"/>
    </xf>
    <xf numFmtId="0" fontId="43" fillId="0" borderId="44" xfId="0" applyFont="1" applyBorder="1" applyAlignment="1">
      <alignment vertical="center"/>
    </xf>
    <xf numFmtId="0" fontId="43" fillId="0" borderId="15" xfId="0" applyFont="1" applyBorder="1" applyAlignment="1">
      <alignment vertical="center"/>
    </xf>
    <xf numFmtId="0" fontId="100" fillId="0" borderId="10" xfId="0" applyFont="1" applyBorder="1" applyAlignment="1">
      <alignment vertical="center"/>
    </xf>
    <xf numFmtId="43" fontId="12" fillId="0" borderId="35" xfId="52" applyFont="1" applyFill="1" applyBorder="1" applyAlignment="1">
      <alignment vertical="center"/>
    </xf>
    <xf numFmtId="0" fontId="79" fillId="0" borderId="0" xfId="0" applyFont="1" applyAlignment="1">
      <alignment vertical="center"/>
    </xf>
    <xf numFmtId="3" fontId="60" fillId="0" borderId="24" xfId="0" applyNumberFormat="1" applyFont="1" applyBorder="1" applyAlignment="1">
      <alignment vertical="center"/>
    </xf>
    <xf numFmtId="3" fontId="15" fillId="0" borderId="86" xfId="0" applyNumberFormat="1" applyFont="1" applyFill="1" applyBorder="1"/>
    <xf numFmtId="3" fontId="15" fillId="0" borderId="104" xfId="0" applyNumberFormat="1" applyFont="1" applyBorder="1"/>
    <xf numFmtId="164" fontId="0" fillId="0" borderId="0" xfId="0" applyNumberFormat="1" applyFont="1" applyAlignment="1">
      <alignment vertical="center" wrapText="1"/>
    </xf>
    <xf numFmtId="0" fontId="0" fillId="0" borderId="0" xfId="47" applyFont="1"/>
    <xf numFmtId="3" fontId="16" fillId="0" borderId="1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15" xfId="0" quotePrefix="1" applyNumberFormat="1" applyFont="1" applyBorder="1" applyAlignment="1">
      <alignment horizontal="right" vertical="center" wrapText="1" indent="1"/>
    </xf>
    <xf numFmtId="164" fontId="50" fillId="0" borderId="33" xfId="0" quotePrefix="1" applyNumberFormat="1" applyFont="1" applyBorder="1" applyAlignment="1">
      <alignment horizontal="right" vertical="center" wrapText="1" indent="1"/>
    </xf>
    <xf numFmtId="164" fontId="46" fillId="0" borderId="33" xfId="0" applyNumberFormat="1" applyFont="1" applyBorder="1" applyAlignment="1">
      <alignment horizontal="left" vertical="center" wrapText="1" indent="4"/>
    </xf>
    <xf numFmtId="164" fontId="44" fillId="0" borderId="72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1"/>
    </xf>
    <xf numFmtId="164" fontId="47" fillId="0" borderId="79" xfId="0" applyNumberFormat="1" applyFont="1" applyBorder="1" applyAlignment="1">
      <alignment horizontal="right" wrapText="1" indent="1"/>
    </xf>
    <xf numFmtId="164" fontId="47" fillId="0" borderId="94" xfId="0" applyNumberFormat="1" applyFont="1" applyBorder="1" applyAlignment="1">
      <alignment horizontal="right" wrapText="1" indent="1"/>
    </xf>
    <xf numFmtId="164" fontId="44" fillId="0" borderId="55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3"/>
    </xf>
    <xf numFmtId="164" fontId="45" fillId="0" borderId="79" xfId="47" applyNumberFormat="1" applyFont="1" applyBorder="1" applyAlignment="1">
      <alignment horizontal="right" vertical="center" wrapText="1" indent="1"/>
    </xf>
    <xf numFmtId="164" fontId="45" fillId="0" borderId="78" xfId="47" quotePrefix="1" applyNumberFormat="1" applyFont="1" applyBorder="1" applyAlignment="1">
      <alignment horizontal="right" vertical="center" wrapText="1" indent="3"/>
    </xf>
    <xf numFmtId="164" fontId="45" fillId="0" borderId="78" xfId="47" applyNumberFormat="1" applyFont="1" applyBorder="1" applyAlignment="1">
      <alignment horizontal="right" vertical="center" wrapText="1" indent="1"/>
    </xf>
    <xf numFmtId="164" fontId="44" fillId="0" borderId="55" xfId="47" quotePrefix="1" applyNumberFormat="1" applyFont="1" applyBorder="1" applyAlignment="1">
      <alignment horizontal="right" vertical="center" wrapText="1" indent="4"/>
    </xf>
    <xf numFmtId="164" fontId="47" fillId="0" borderId="72" xfId="0" applyNumberFormat="1" applyFont="1" applyBorder="1" applyAlignment="1">
      <alignment horizontal="right" wrapText="1" indent="1"/>
    </xf>
    <xf numFmtId="164" fontId="47" fillId="0" borderId="95" xfId="0" applyNumberFormat="1" applyFont="1" applyBorder="1" applyAlignment="1">
      <alignment horizontal="right" wrapText="1" indent="1"/>
    </xf>
    <xf numFmtId="164" fontId="45" fillId="0" borderId="74" xfId="47" quotePrefix="1" applyNumberFormat="1" applyFont="1" applyBorder="1" applyAlignment="1">
      <alignment horizontal="right" vertical="center" wrapText="1" indent="4"/>
    </xf>
    <xf numFmtId="164" fontId="45" fillId="0" borderId="55" xfId="47" applyNumberFormat="1" applyFont="1" applyBorder="1" applyAlignment="1">
      <alignment horizontal="right" vertical="center" wrapText="1" indent="1"/>
    </xf>
    <xf numFmtId="164" fontId="88" fillId="0" borderId="33" xfId="0" applyNumberFormat="1" applyFont="1" applyBorder="1" applyAlignment="1">
      <alignment horizontal="right" wrapText="1" indent="1"/>
    </xf>
    <xf numFmtId="0" fontId="16" fillId="0" borderId="37" xfId="0" applyFont="1" applyBorder="1" applyAlignment="1">
      <alignment horizontal="left" vertical="center"/>
    </xf>
    <xf numFmtId="0" fontId="16" fillId="0" borderId="10" xfId="0" applyFont="1" applyBorder="1" applyAlignment="1">
      <alignment vertical="center" wrapText="1"/>
    </xf>
    <xf numFmtId="3" fontId="16" fillId="0" borderId="15" xfId="0" applyNumberFormat="1" applyFont="1" applyBorder="1" applyAlignment="1" applyProtection="1">
      <alignment horizontal="right" vertical="center" wrapText="1" indent="1"/>
      <protection locked="0"/>
    </xf>
    <xf numFmtId="3" fontId="16" fillId="0" borderId="44" xfId="0" applyNumberFormat="1" applyFont="1" applyBorder="1" applyAlignment="1" applyProtection="1">
      <alignment horizontal="right" vertical="center" wrapText="1" indent="1"/>
      <protection locked="0"/>
    </xf>
    <xf numFmtId="3" fontId="16" fillId="0" borderId="53" xfId="0" applyNumberFormat="1" applyFont="1" applyBorder="1" applyAlignment="1" applyProtection="1">
      <alignment horizontal="right" vertical="center" wrapText="1" indent="1"/>
      <protection locked="0"/>
    </xf>
    <xf numFmtId="3" fontId="16" fillId="0" borderId="16" xfId="0" applyNumberFormat="1" applyFont="1" applyBorder="1" applyAlignment="1" applyProtection="1">
      <alignment horizontal="right" vertical="center" wrapText="1" indent="1"/>
      <protection locked="0"/>
    </xf>
    <xf numFmtId="3" fontId="97" fillId="0" borderId="70" xfId="0" applyNumberFormat="1" applyFont="1" applyBorder="1" applyAlignment="1">
      <alignment vertical="center" wrapText="1"/>
    </xf>
    <xf numFmtId="3" fontId="97" fillId="0" borderId="92" xfId="0" applyNumberFormat="1" applyFont="1" applyBorder="1" applyAlignment="1">
      <alignment vertical="center"/>
    </xf>
    <xf numFmtId="3" fontId="97" fillId="0" borderId="12" xfId="0" applyNumberFormat="1" applyFont="1" applyBorder="1" applyAlignment="1">
      <alignment vertical="center"/>
    </xf>
    <xf numFmtId="0" fontId="12" fillId="0" borderId="33" xfId="52" applyNumberFormat="1" applyFont="1" applyFill="1" applyBorder="1" applyAlignment="1">
      <alignment vertical="center"/>
    </xf>
    <xf numFmtId="0" fontId="12" fillId="0" borderId="80" xfId="52" applyNumberFormat="1" applyFont="1" applyFill="1" applyBorder="1" applyAlignment="1">
      <alignment vertical="center"/>
    </xf>
    <xf numFmtId="0" fontId="12" fillId="0" borderId="55" xfId="52" applyNumberFormat="1" applyFont="1" applyFill="1" applyBorder="1" applyAlignment="1">
      <alignment vertical="center"/>
    </xf>
    <xf numFmtId="43" fontId="21" fillId="0" borderId="15" xfId="52" applyFont="1" applyFill="1" applyBorder="1" applyAlignment="1">
      <alignment vertical="center"/>
    </xf>
    <xf numFmtId="0" fontId="21" fillId="0" borderId="33" xfId="52" applyNumberFormat="1" applyFont="1" applyFill="1" applyBorder="1" applyAlignment="1">
      <alignment vertical="center"/>
    </xf>
    <xf numFmtId="0" fontId="21" fillId="0" borderId="33" xfId="0" applyNumberFormat="1" applyFont="1" applyBorder="1" applyAlignment="1">
      <alignment vertical="center"/>
    </xf>
    <xf numFmtId="3" fontId="21" fillId="0" borderId="38" xfId="52" applyNumberFormat="1" applyFont="1" applyFill="1" applyBorder="1" applyAlignment="1">
      <alignment vertical="center"/>
    </xf>
    <xf numFmtId="3" fontId="12" fillId="0" borderId="40" xfId="0" applyNumberFormat="1" applyFont="1" applyBorder="1" applyAlignment="1">
      <alignment horizontal="right" vertical="center" wrapText="1"/>
    </xf>
    <xf numFmtId="164" fontId="45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85" xfId="47" applyNumberFormat="1" applyFont="1" applyBorder="1" applyAlignment="1">
      <alignment horizontal="right" vertical="center" wrapText="1" indent="1"/>
    </xf>
    <xf numFmtId="164" fontId="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8" xfId="47" applyNumberFormat="1" applyFont="1" applyBorder="1" applyAlignment="1">
      <alignment horizontal="right" vertical="center" wrapText="1" indent="1"/>
    </xf>
    <xf numFmtId="164" fontId="45" fillId="0" borderId="42" xfId="47" quotePrefix="1" applyNumberFormat="1" applyFont="1" applyBorder="1" applyAlignment="1">
      <alignment horizontal="right" vertical="center" wrapText="1" indent="4"/>
    </xf>
    <xf numFmtId="2" fontId="45" fillId="0" borderId="0" xfId="0" applyNumberFormat="1" applyFont="1" applyAlignment="1">
      <alignment vertical="center" wrapText="1"/>
    </xf>
    <xf numFmtId="164" fontId="49" fillId="0" borderId="94" xfId="47" applyNumberFormat="1" applyFont="1" applyBorder="1" applyAlignment="1">
      <alignment horizontal="right" vertical="center" wrapText="1" indent="1"/>
    </xf>
    <xf numFmtId="3" fontId="7" fillId="0" borderId="45" xfId="0" applyNumberFormat="1" applyFont="1" applyBorder="1" applyAlignment="1">
      <alignment vertical="center"/>
    </xf>
    <xf numFmtId="3" fontId="15" fillId="0" borderId="0" xfId="0" applyNumberFormat="1" applyFont="1" applyBorder="1"/>
    <xf numFmtId="3" fontId="78" fillId="0" borderId="85" xfId="0" applyNumberFormat="1" applyFont="1" applyBorder="1" applyAlignment="1">
      <alignment horizontal="right" wrapText="1"/>
    </xf>
    <xf numFmtId="3" fontId="15" fillId="0" borderId="88" xfId="0" applyNumberFormat="1" applyFont="1" applyBorder="1" applyAlignment="1"/>
    <xf numFmtId="3" fontId="15" fillId="0" borderId="85" xfId="0" applyNumberFormat="1" applyFont="1" applyBorder="1" applyAlignment="1"/>
    <xf numFmtId="3" fontId="43" fillId="0" borderId="55" xfId="46" applyNumberFormat="1" applyFont="1" applyBorder="1" applyAlignment="1">
      <alignment vertical="center"/>
    </xf>
    <xf numFmtId="3" fontId="43" fillId="0" borderId="41" xfId="46" applyNumberFormat="1" applyFont="1" applyBorder="1" applyAlignment="1">
      <alignment vertical="center"/>
    </xf>
    <xf numFmtId="164" fontId="49" fillId="0" borderId="94" xfId="47" applyNumberFormat="1" applyFont="1" applyBorder="1" applyAlignment="1">
      <alignment horizontal="right" vertical="center" wrapText="1"/>
    </xf>
    <xf numFmtId="164" fontId="23" fillId="0" borderId="10" xfId="0" applyNumberFormat="1" applyFont="1" applyBorder="1" applyAlignment="1">
      <alignment horizontal="left" vertical="center" wrapText="1" indent="1"/>
    </xf>
    <xf numFmtId="164" fontId="23" fillId="0" borderId="15" xfId="0" applyNumberFormat="1" applyFont="1" applyBorder="1" applyAlignment="1">
      <alignment horizontal="right" vertical="center" wrapText="1" indent="1"/>
    </xf>
    <xf numFmtId="164" fontId="23" fillId="0" borderId="44" xfId="0" applyNumberFormat="1" applyFont="1" applyBorder="1" applyAlignment="1">
      <alignment horizontal="right" vertical="center" wrapText="1" indent="1"/>
    </xf>
    <xf numFmtId="164" fontId="23" fillId="0" borderId="10" xfId="0" applyNumberFormat="1" applyFont="1" applyBorder="1" applyAlignment="1">
      <alignment horizontal="right" vertical="center" wrapText="1" indent="1"/>
    </xf>
    <xf numFmtId="164" fontId="23" fillId="0" borderId="16" xfId="0" applyNumberFormat="1" applyFont="1" applyBorder="1" applyAlignment="1">
      <alignment horizontal="right" vertical="center" wrapText="1" indent="1"/>
    </xf>
    <xf numFmtId="164" fontId="23" fillId="0" borderId="33" xfId="0" applyNumberFormat="1" applyFont="1" applyBorder="1" applyAlignment="1">
      <alignment horizontal="right" vertical="center" wrapText="1" indent="1"/>
    </xf>
    <xf numFmtId="4" fontId="23" fillId="0" borderId="16" xfId="0" applyNumberFormat="1" applyFont="1" applyBorder="1" applyAlignment="1">
      <alignment horizontal="right" vertical="center" wrapText="1" indent="1"/>
    </xf>
    <xf numFmtId="164" fontId="23" fillId="0" borderId="0" xfId="0" applyNumberFormat="1" applyFont="1" applyAlignment="1">
      <alignment horizontal="right" vertical="center" wrapText="1" indent="1"/>
    </xf>
    <xf numFmtId="164" fontId="79" fillId="0" borderId="0" xfId="0" applyNumberFormat="1" applyFont="1" applyAlignment="1">
      <alignment vertical="center" wrapText="1"/>
    </xf>
    <xf numFmtId="164" fontId="50" fillId="0" borderId="10" xfId="0" applyNumberFormat="1" applyFont="1" applyBorder="1" applyAlignment="1">
      <alignment horizontal="left" vertical="center" wrapText="1" indent="1"/>
    </xf>
    <xf numFmtId="164" fontId="23" fillId="0" borderId="0" xfId="0" applyNumberFormat="1" applyFont="1" applyAlignment="1">
      <alignment horizontal="center" vertical="center" wrapText="1"/>
    </xf>
    <xf numFmtId="164" fontId="23" fillId="0" borderId="45" xfId="0" applyNumberFormat="1" applyFont="1" applyBorder="1" applyAlignment="1">
      <alignment horizontal="right" vertical="center" wrapText="1" indent="1"/>
    </xf>
    <xf numFmtId="4" fontId="23" fillId="0" borderId="0" xfId="0" applyNumberFormat="1" applyFont="1" applyBorder="1" applyAlignment="1">
      <alignment horizontal="right" vertical="center" wrapText="1" indent="1"/>
    </xf>
    <xf numFmtId="164" fontId="50" fillId="0" borderId="45" xfId="0" applyNumberFormat="1" applyFont="1" applyBorder="1" applyAlignment="1">
      <alignment horizontal="right" vertical="center" wrapText="1" indent="1"/>
    </xf>
    <xf numFmtId="164" fontId="50" fillId="0" borderId="15" xfId="0" applyNumberFormat="1" applyFont="1" applyBorder="1" applyAlignment="1">
      <alignment horizontal="right" vertical="center" wrapText="1" indent="1"/>
    </xf>
    <xf numFmtId="164" fontId="50" fillId="0" borderId="16" xfId="0" applyNumberFormat="1" applyFont="1" applyBorder="1" applyAlignment="1">
      <alignment horizontal="right" vertical="center" wrapText="1" indent="1"/>
    </xf>
    <xf numFmtId="164" fontId="50" fillId="0" borderId="44" xfId="0" applyNumberFormat="1" applyFont="1" applyBorder="1" applyAlignment="1">
      <alignment horizontal="right" vertical="center" wrapText="1" indent="1"/>
    </xf>
    <xf numFmtId="4" fontId="50" fillId="0" borderId="16" xfId="0" applyNumberFormat="1" applyFont="1" applyBorder="1" applyAlignment="1">
      <alignment horizontal="right" vertical="center" wrapText="1" indent="1"/>
    </xf>
    <xf numFmtId="164" fontId="50" fillId="0" borderId="33" xfId="0" applyNumberFormat="1" applyFont="1" applyBorder="1" applyAlignment="1">
      <alignment horizontal="right" vertical="center" wrapText="1" indent="1"/>
    </xf>
    <xf numFmtId="4" fontId="50" fillId="0" borderId="0" xfId="0" applyNumberFormat="1" applyFont="1" applyBorder="1" applyAlignment="1">
      <alignment horizontal="right" vertical="center" wrapText="1" indent="1"/>
    </xf>
    <xf numFmtId="164" fontId="79" fillId="0" borderId="0" xfId="0" applyNumberFormat="1" applyFont="1" applyAlignment="1">
      <alignment horizontal="right" vertical="center" wrapText="1"/>
    </xf>
    <xf numFmtId="4" fontId="79" fillId="0" borderId="0" xfId="0" applyNumberFormat="1" applyFont="1" applyAlignment="1">
      <alignment vertical="center" wrapText="1"/>
    </xf>
    <xf numFmtId="164" fontId="79" fillId="0" borderId="0" xfId="0" applyNumberFormat="1" applyFont="1" applyAlignment="1">
      <alignment vertical="center" textRotation="180" wrapText="1"/>
    </xf>
    <xf numFmtId="0" fontId="109" fillId="0" borderId="0" xfId="0" applyFont="1"/>
    <xf numFmtId="0" fontId="0" fillId="0" borderId="0" xfId="0" applyFill="1"/>
    <xf numFmtId="0" fontId="0" fillId="0" borderId="0" xfId="0" applyFont="1" applyFill="1"/>
    <xf numFmtId="0" fontId="60" fillId="0" borderId="102" xfId="0" applyFont="1" applyFill="1" applyBorder="1" applyAlignment="1">
      <alignment horizontal="left" vertical="center" wrapText="1"/>
    </xf>
    <xf numFmtId="3" fontId="60" fillId="0" borderId="52" xfId="0" applyNumberFormat="1" applyFont="1" applyFill="1" applyBorder="1" applyAlignment="1">
      <alignment horizontal="center" vertical="center"/>
    </xf>
    <xf numFmtId="0" fontId="51" fillId="0" borderId="0" xfId="0" applyFont="1" applyFill="1" applyAlignment="1" applyProtection="1">
      <alignment horizontal="right" vertical="top"/>
      <protection locked="0"/>
    </xf>
    <xf numFmtId="0" fontId="8" fillId="0" borderId="81" xfId="0" applyFont="1" applyFill="1" applyBorder="1" applyAlignment="1">
      <alignment horizontal="center" vertical="center" wrapText="1"/>
    </xf>
    <xf numFmtId="0" fontId="16" fillId="0" borderId="44" xfId="0" applyFont="1" applyFill="1" applyBorder="1" applyAlignment="1">
      <alignment horizontal="center" vertical="center" wrapText="1"/>
    </xf>
    <xf numFmtId="164" fontId="46" fillId="0" borderId="44" xfId="0" applyNumberFormat="1" applyFont="1" applyFill="1" applyBorder="1" applyAlignment="1">
      <alignment horizontal="right" vertical="center" wrapText="1" indent="1"/>
    </xf>
    <xf numFmtId="164" fontId="44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6" xfId="0" applyNumberFormat="1" applyFont="1" applyFill="1" applyBorder="1" applyAlignment="1" applyProtection="1">
      <alignment horizontal="right" vertical="center" wrapText="1" indent="1"/>
      <protection locked="0"/>
    </xf>
    <xf numFmtId="164" fontId="16" fillId="0" borderId="44" xfId="0" applyNumberFormat="1" applyFont="1" applyFill="1" applyBorder="1" applyAlignment="1">
      <alignment horizontal="right" vertical="center" wrapText="1" indent="1"/>
    </xf>
    <xf numFmtId="164" fontId="16" fillId="0" borderId="0" xfId="0" applyNumberFormat="1" applyFont="1" applyFill="1" applyAlignment="1">
      <alignment horizontal="right" vertical="center" wrapText="1" indent="1"/>
    </xf>
    <xf numFmtId="164" fontId="8" fillId="0" borderId="44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 vertical="center" wrapText="1" indent="1"/>
    </xf>
    <xf numFmtId="3" fontId="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164" fontId="8" fillId="0" borderId="15" xfId="0" applyNumberFormat="1" applyFont="1" applyFill="1" applyBorder="1" applyAlignment="1">
      <alignment horizontal="center" vertical="center" wrapText="1"/>
    </xf>
    <xf numFmtId="3" fontId="99" fillId="0" borderId="94" xfId="46" applyNumberFormat="1" applyFont="1" applyFill="1" applyBorder="1" applyAlignment="1">
      <alignment vertical="center"/>
    </xf>
    <xf numFmtId="164" fontId="4" fillId="0" borderId="0" xfId="0" applyNumberFormat="1" applyFont="1" applyAlignment="1">
      <alignment vertical="center" wrapText="1"/>
    </xf>
    <xf numFmtId="3" fontId="7" fillId="0" borderId="45" xfId="0" applyNumberFormat="1" applyFont="1" applyFill="1" applyBorder="1" applyAlignment="1">
      <alignment vertical="center"/>
    </xf>
    <xf numFmtId="3" fontId="78" fillId="23" borderId="90" xfId="0" applyNumberFormat="1" applyFont="1" applyFill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right" vertical="center" wrapText="1" readingOrder="1"/>
    </xf>
    <xf numFmtId="3" fontId="60" fillId="21" borderId="56" xfId="46" applyNumberFormat="1" applyFont="1" applyFill="1" applyBorder="1" applyAlignment="1">
      <alignment horizontal="center" vertical="center"/>
    </xf>
    <xf numFmtId="164" fontId="8" fillId="0" borderId="33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3" fontId="15" fillId="0" borderId="93" xfId="0" applyNumberFormat="1" applyFont="1" applyFill="1" applyBorder="1"/>
    <xf numFmtId="3" fontId="15" fillId="0" borderId="85" xfId="0" applyNumberFormat="1" applyFont="1" applyFill="1" applyBorder="1"/>
    <xf numFmtId="3" fontId="15" fillId="0" borderId="88" xfId="0" applyNumberFormat="1" applyFont="1" applyFill="1" applyBorder="1"/>
    <xf numFmtId="3" fontId="78" fillId="0" borderId="90" xfId="0" applyNumberFormat="1" applyFont="1" applyFill="1" applyBorder="1" applyAlignment="1">
      <alignment horizontal="center" vertical="center"/>
    </xf>
    <xf numFmtId="3" fontId="78" fillId="0" borderId="85" xfId="0" applyNumberFormat="1" applyFont="1" applyFill="1" applyBorder="1" applyAlignment="1">
      <alignment horizontal="right" wrapText="1"/>
    </xf>
    <xf numFmtId="3" fontId="15" fillId="0" borderId="88" xfId="0" applyNumberFormat="1" applyFont="1" applyFill="1" applyBorder="1" applyAlignment="1"/>
    <xf numFmtId="3" fontId="15" fillId="0" borderId="0" xfId="0" applyNumberFormat="1" applyFont="1" applyFill="1" applyBorder="1"/>
    <xf numFmtId="0" fontId="8" fillId="0" borderId="44" xfId="0" applyFont="1" applyBorder="1" applyAlignment="1">
      <alignment horizontal="center" vertical="center" wrapText="1"/>
    </xf>
    <xf numFmtId="164" fontId="23" fillId="0" borderId="10" xfId="0" applyNumberFormat="1" applyFont="1" applyBorder="1" applyAlignment="1">
      <alignment horizontal="center" vertical="center" wrapText="1"/>
    </xf>
    <xf numFmtId="164" fontId="23" fillId="0" borderId="15" xfId="0" applyNumberFormat="1" applyFont="1" applyBorder="1" applyAlignment="1">
      <alignment horizontal="center" vertical="center" wrapText="1"/>
    </xf>
    <xf numFmtId="4" fontId="23" fillId="0" borderId="16" xfId="0" applyNumberFormat="1" applyFont="1" applyBorder="1" applyAlignment="1">
      <alignment horizontal="center" vertical="center" wrapText="1"/>
    </xf>
    <xf numFmtId="11" fontId="23" fillId="0" borderId="15" xfId="0" applyNumberFormat="1" applyFont="1" applyBorder="1" applyAlignment="1">
      <alignment horizontal="center" vertical="center" wrapText="1"/>
    </xf>
    <xf numFmtId="164" fontId="23" fillId="0" borderId="44" xfId="0" applyNumberFormat="1" applyFont="1" applyBorder="1" applyAlignment="1">
      <alignment horizontal="center" vertical="center" wrapText="1"/>
    </xf>
    <xf numFmtId="164" fontId="23" fillId="0" borderId="33" xfId="0" applyNumberFormat="1" applyFont="1" applyBorder="1" applyAlignment="1">
      <alignment horizontal="center" vertical="center" wrapText="1"/>
    </xf>
    <xf numFmtId="4" fontId="23" fillId="0" borderId="0" xfId="0" applyNumberFormat="1" applyFont="1" applyBorder="1" applyAlignment="1">
      <alignment horizontal="center" vertical="center" wrapText="1"/>
    </xf>
    <xf numFmtId="164" fontId="65" fillId="0" borderId="102" xfId="0" applyNumberFormat="1" applyFont="1" applyBorder="1" applyAlignment="1">
      <alignment horizontal="left" vertical="center" wrapText="1" indent="1"/>
    </xf>
    <xf numFmtId="164" fontId="65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2" xfId="0" applyNumberFormat="1" applyFont="1" applyBorder="1" applyAlignment="1" applyProtection="1">
      <alignment horizontal="right" vertical="center" wrapText="1" indent="1"/>
      <protection locked="0"/>
    </xf>
    <xf numFmtId="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0" xfId="0" applyNumberFormat="1" applyFont="1" applyBorder="1" applyAlignment="1">
      <alignment horizontal="left" vertical="center" wrapText="1" indent="1"/>
    </xf>
    <xf numFmtId="164" fontId="6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9" xfId="0" applyNumberFormat="1" applyFont="1" applyBorder="1" applyAlignment="1" applyProtection="1">
      <alignment horizontal="right" vertical="center" wrapText="1" indent="1"/>
      <protection locked="0"/>
    </xf>
    <xf numFmtId="4" fontId="65" fillId="0" borderId="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>
      <alignment horizontal="left" vertical="center" wrapText="1" indent="3"/>
    </xf>
    <xf numFmtId="164" fontId="6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2" xfId="0" applyNumberFormat="1" applyFont="1" applyBorder="1" applyAlignment="1" applyProtection="1">
      <alignment horizontal="right" vertical="center" wrapText="1" indent="1"/>
      <protection locked="0"/>
    </xf>
    <xf numFmtId="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1" xfId="0" applyNumberFormat="1" applyFont="1" applyBorder="1" applyAlignment="1" applyProtection="1">
      <alignment horizontal="right" vertical="center" wrapText="1" indent="1"/>
      <protection locked="0"/>
    </xf>
    <xf numFmtId="4" fontId="65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Alignment="1">
      <alignment horizontal="center" vertical="center" wrapText="1"/>
    </xf>
    <xf numFmtId="164" fontId="65" fillId="0" borderId="103" xfId="0" applyNumberFormat="1" applyFont="1" applyBorder="1" applyAlignment="1" applyProtection="1">
      <alignment horizontal="left" vertical="center" wrapText="1" indent="1"/>
      <protection locked="0"/>
    </xf>
    <xf numFmtId="164" fontId="6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3" xfId="0" applyNumberFormat="1" applyFont="1" applyBorder="1" applyAlignment="1" applyProtection="1">
      <alignment horizontal="right" vertical="center" wrapText="1" indent="1"/>
      <protection locked="0"/>
    </xf>
    <xf numFmtId="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 applyProtection="1">
      <alignment horizontal="left" vertical="center" wrapText="1" indent="1"/>
      <protection locked="0"/>
    </xf>
    <xf numFmtId="164" fontId="65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3" xfId="0" applyNumberFormat="1" applyFont="1" applyBorder="1" applyAlignment="1" applyProtection="1">
      <alignment horizontal="right" vertical="center" wrapText="1" indent="1"/>
      <protection locked="0"/>
    </xf>
    <xf numFmtId="4" fontId="65" fillId="0" borderId="2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1"/>
    </xf>
    <xf numFmtId="164" fontId="79" fillId="0" borderId="41" xfId="0" applyNumberFormat="1" applyFont="1" applyBorder="1" applyAlignment="1">
      <alignment horizontal="right" vertical="center" wrapText="1" indent="1"/>
    </xf>
    <xf numFmtId="164" fontId="79" fillId="0" borderId="42" xfId="0" applyNumberFormat="1" applyFont="1" applyBorder="1" applyAlignment="1">
      <alignment horizontal="right" vertical="center" wrapText="1" indent="1"/>
    </xf>
    <xf numFmtId="164" fontId="111" fillId="0" borderId="77" xfId="0" applyNumberFormat="1" applyFont="1" applyBorder="1" applyAlignment="1">
      <alignment horizontal="right" vertical="center" wrapText="1" indent="1"/>
    </xf>
    <xf numFmtId="164" fontId="111" fillId="0" borderId="41" xfId="0" applyNumberFormat="1" applyFont="1" applyBorder="1" applyAlignment="1">
      <alignment horizontal="right" vertical="center" wrapText="1" indent="1"/>
    </xf>
    <xf numFmtId="4" fontId="111" fillId="0" borderId="42" xfId="0" applyNumberFormat="1" applyFont="1" applyBorder="1" applyAlignment="1">
      <alignment horizontal="right" vertical="center" wrapText="1" indent="1"/>
    </xf>
    <xf numFmtId="164" fontId="79" fillId="0" borderId="39" xfId="0" applyNumberFormat="1" applyFont="1" applyBorder="1" applyAlignment="1">
      <alignment horizontal="left" vertical="center" wrapText="1" indent="1"/>
    </xf>
    <xf numFmtId="164" fontId="79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4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42" xfId="0" applyNumberFormat="1" applyFont="1" applyBorder="1" applyAlignment="1" applyProtection="1">
      <alignment horizontal="right" vertical="center" wrapText="1" indent="1"/>
      <protection locked="0"/>
    </xf>
    <xf numFmtId="4" fontId="111" fillId="0" borderId="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2" xfId="0" applyNumberFormat="1" applyFont="1" applyBorder="1" applyAlignment="1" applyProtection="1">
      <alignment horizontal="right" vertical="center" wrapText="1" indent="1"/>
      <protection locked="0"/>
    </xf>
    <xf numFmtId="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0" fontId="65" fillId="0" borderId="20" xfId="47" applyFont="1" applyBorder="1" applyAlignment="1">
      <alignment horizontal="left" vertical="center" wrapText="1" indent="4"/>
    </xf>
    <xf numFmtId="164" fontId="79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1" xfId="0" applyNumberFormat="1" applyFont="1" applyBorder="1" applyAlignment="1" applyProtection="1">
      <alignment horizontal="right" vertical="center" wrapText="1" indent="1"/>
      <protection locked="0"/>
    </xf>
    <xf numFmtId="4" fontId="79" fillId="0" borderId="26" xfId="0" applyNumberFormat="1" applyFont="1" applyBorder="1" applyAlignment="1" applyProtection="1">
      <alignment horizontal="right" vertical="center" wrapText="1" indent="1"/>
      <protection locked="0"/>
    </xf>
    <xf numFmtId="4" fontId="79" fillId="0" borderId="0" xfId="0" applyNumberFormat="1" applyFont="1" applyBorder="1" applyAlignment="1" applyProtection="1">
      <alignment horizontal="right" vertical="center" wrapText="1" indent="1"/>
      <protection locked="0"/>
    </xf>
    <xf numFmtId="0" fontId="51" fillId="0" borderId="102" xfId="0" applyFont="1" applyBorder="1" applyAlignment="1">
      <alignment horizontal="left" wrapText="1" indent="4"/>
    </xf>
    <xf numFmtId="164" fontId="111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2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Border="1" applyAlignment="1">
      <alignment vertical="center" wrapText="1"/>
    </xf>
    <xf numFmtId="164" fontId="79" fillId="0" borderId="102" xfId="0" applyNumberFormat="1" applyFont="1" applyBorder="1" applyAlignment="1">
      <alignment horizontal="left" vertical="center" wrapText="1" indent="1"/>
    </xf>
    <xf numFmtId="164" fontId="111" fillId="0" borderId="85" xfId="0" applyNumberFormat="1" applyFont="1" applyBorder="1" applyAlignment="1" applyProtection="1">
      <alignment horizontal="right" vertical="center" wrapText="1" indent="1"/>
      <protection locked="0"/>
    </xf>
    <xf numFmtId="4" fontId="111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6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88" xfId="0" applyNumberFormat="1" applyFont="1" applyBorder="1" applyAlignment="1">
      <alignment horizontal="right" vertical="center" wrapText="1" indent="1"/>
    </xf>
    <xf numFmtId="0" fontId="65" fillId="0" borderId="102" xfId="47" applyFont="1" applyBorder="1" applyAlignment="1">
      <alignment horizontal="left" vertical="center" wrapText="1" indent="4"/>
    </xf>
    <xf numFmtId="164" fontId="79" fillId="0" borderId="27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>
      <alignment horizontal="right" vertical="center" wrapText="1" indent="1"/>
    </xf>
    <xf numFmtId="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0" xfId="0" applyNumberFormat="1" applyFont="1" applyBorder="1" applyAlignment="1">
      <alignment vertical="center" wrapText="1"/>
    </xf>
    <xf numFmtId="164" fontId="65" fillId="0" borderId="2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0" xfId="0" applyNumberFormat="1" applyFont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>
      <alignment horizontal="left" vertical="center" wrapText="1" indent="4"/>
    </xf>
    <xf numFmtId="164" fontId="65" fillId="0" borderId="102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 applyProtection="1">
      <alignment horizontal="left" vertical="center" wrapText="1" indent="1"/>
      <protection locked="0"/>
    </xf>
    <xf numFmtId="164" fontId="65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>
      <alignment horizontal="left" vertical="center" wrapText="1" indent="1"/>
    </xf>
    <xf numFmtId="164" fontId="65" fillId="0" borderId="55" xfId="0" applyNumberFormat="1" applyFont="1" applyBorder="1" applyAlignment="1" applyProtection="1">
      <alignment horizontal="right" vertical="center" wrapText="1" indent="1"/>
      <protection locked="0"/>
    </xf>
    <xf numFmtId="4" fontId="6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3" xfId="0" applyNumberFormat="1" applyFont="1" applyBorder="1" applyAlignment="1">
      <alignment horizontal="right" vertical="center" wrapText="1" indent="1"/>
    </xf>
    <xf numFmtId="164" fontId="79" fillId="0" borderId="12" xfId="0" applyNumberFormat="1" applyFont="1" applyBorder="1" applyAlignment="1">
      <alignment horizontal="right" vertical="center" wrapText="1" indent="1"/>
    </xf>
    <xf numFmtId="164" fontId="79" fillId="0" borderId="20" xfId="0" applyNumberFormat="1" applyFont="1" applyBorder="1" applyAlignment="1">
      <alignment horizontal="right" vertical="center" wrapText="1" indent="1"/>
    </xf>
    <xf numFmtId="164" fontId="79" fillId="0" borderId="28" xfId="0" applyNumberFormat="1" applyFont="1" applyBorder="1" applyAlignment="1">
      <alignment horizontal="right" vertical="center" wrapText="1" indent="1"/>
    </xf>
    <xf numFmtId="164" fontId="111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7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3" xfId="0" applyNumberFormat="1" applyFont="1" applyBorder="1" applyAlignment="1" applyProtection="1">
      <alignment horizontal="right" vertical="center" wrapText="1" indent="1"/>
      <protection locked="0"/>
    </xf>
    <xf numFmtId="4" fontId="79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 indent="3"/>
    </xf>
    <xf numFmtId="164" fontId="79" fillId="0" borderId="10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3"/>
    </xf>
    <xf numFmtId="164" fontId="79" fillId="0" borderId="20" xfId="0" applyNumberFormat="1" applyFont="1" applyBorder="1" applyAlignment="1">
      <alignment horizontal="left" vertical="center" wrapText="1" indent="1"/>
    </xf>
    <xf numFmtId="164" fontId="111" fillId="0" borderId="85" xfId="0" applyNumberFormat="1" applyFont="1" applyBorder="1" applyAlignment="1">
      <alignment horizontal="right" vertical="center" wrapText="1" indent="1"/>
    </xf>
    <xf numFmtId="164" fontId="111" fillId="0" borderId="92" xfId="0" applyNumberFormat="1" applyFont="1" applyBorder="1" applyAlignment="1">
      <alignment horizontal="right" vertical="center" wrapText="1" indent="1"/>
    </xf>
    <xf numFmtId="164" fontId="111" fillId="0" borderId="102" xfId="0" applyNumberFormat="1" applyFont="1" applyBorder="1" applyAlignment="1">
      <alignment horizontal="right" vertical="center" wrapText="1" indent="1"/>
    </xf>
    <xf numFmtId="164" fontId="111" fillId="0" borderId="88" xfId="0" applyNumberFormat="1" applyFont="1" applyBorder="1" applyAlignment="1">
      <alignment horizontal="right" vertical="center" wrapText="1" indent="1"/>
    </xf>
    <xf numFmtId="164" fontId="79" fillId="0" borderId="102" xfId="0" applyNumberFormat="1" applyFont="1" applyBorder="1" applyAlignment="1" applyProtection="1">
      <alignment horizontal="left" vertical="center" wrapText="1" indent="1"/>
      <protection locked="0"/>
    </xf>
    <xf numFmtId="164" fontId="79" fillId="0" borderId="36" xfId="0" applyNumberFormat="1" applyFont="1" applyBorder="1" applyAlignment="1">
      <alignment horizontal="center" vertical="center" wrapText="1"/>
    </xf>
    <xf numFmtId="164" fontId="79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1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30" xfId="0" applyNumberFormat="1" applyFont="1" applyBorder="1" applyAlignment="1" applyProtection="1">
      <alignment horizontal="left" vertical="center" wrapText="1" indent="1"/>
      <protection locked="0"/>
    </xf>
    <xf numFmtId="164" fontId="79" fillId="0" borderId="74" xfId="0" applyNumberFormat="1" applyFont="1" applyBorder="1" applyAlignment="1" applyProtection="1">
      <alignment horizontal="right" vertical="center" wrapText="1" indent="1"/>
      <protection locked="0"/>
    </xf>
    <xf numFmtId="4" fontId="79" fillId="0" borderId="3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9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3" fontId="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3" fontId="8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3" fontId="8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164" fontId="8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8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8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3" fontId="43" fillId="0" borderId="13" xfId="46" applyNumberFormat="1" applyFont="1" applyFill="1" applyBorder="1" applyAlignment="1">
      <alignment vertical="center"/>
    </xf>
    <xf numFmtId="3" fontId="43" fillId="0" borderId="92" xfId="46" applyNumberFormat="1" applyFont="1" applyFill="1" applyBorder="1" applyAlignment="1">
      <alignment vertical="center"/>
    </xf>
    <xf numFmtId="3" fontId="43" fillId="0" borderId="41" xfId="46" applyNumberFormat="1" applyFont="1" applyFill="1" applyBorder="1" applyAlignment="1">
      <alignment vertical="center"/>
    </xf>
    <xf numFmtId="3" fontId="43" fillId="0" borderId="88" xfId="46" applyNumberFormat="1" applyFont="1" applyFill="1" applyBorder="1" applyAlignment="1">
      <alignment vertical="center"/>
    </xf>
    <xf numFmtId="3" fontId="43" fillId="0" borderId="61" xfId="46" applyNumberFormat="1" applyFont="1" applyFill="1" applyBorder="1" applyAlignment="1">
      <alignment vertical="center"/>
    </xf>
    <xf numFmtId="3" fontId="43" fillId="0" borderId="52" xfId="46" applyNumberFormat="1" applyFont="1" applyFill="1" applyBorder="1" applyAlignment="1">
      <alignment vertical="center"/>
    </xf>
    <xf numFmtId="3" fontId="43" fillId="0" borderId="94" xfId="46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3" fontId="43" fillId="0" borderId="85" xfId="0" applyNumberFormat="1" applyFont="1" applyFill="1" applyBorder="1" applyAlignment="1">
      <alignment vertical="center"/>
    </xf>
    <xf numFmtId="3" fontId="43" fillId="0" borderId="92" xfId="0" applyNumberFormat="1" applyFont="1" applyFill="1" applyBorder="1" applyAlignment="1">
      <alignment vertical="center"/>
    </xf>
    <xf numFmtId="3" fontId="43" fillId="0" borderId="94" xfId="0" applyNumberFormat="1" applyFont="1" applyFill="1" applyBorder="1" applyAlignment="1">
      <alignment vertical="center"/>
    </xf>
    <xf numFmtId="3" fontId="22" fillId="0" borderId="32" xfId="0" applyNumberFormat="1" applyFont="1" applyFill="1" applyBorder="1"/>
    <xf numFmtId="3" fontId="60" fillId="0" borderId="72" xfId="0" applyNumberFormat="1" applyFont="1" applyBorder="1" applyAlignment="1">
      <alignment vertical="center"/>
    </xf>
    <xf numFmtId="3" fontId="61" fillId="0" borderId="88" xfId="0" applyNumberFormat="1" applyFont="1" applyBorder="1" applyAlignment="1">
      <alignment vertical="center"/>
    </xf>
    <xf numFmtId="3" fontId="61" fillId="0" borderId="31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horizontal="right" vertical="center" wrapText="1"/>
    </xf>
    <xf numFmtId="43" fontId="7" fillId="0" borderId="33" xfId="52" applyFont="1" applyFill="1" applyBorder="1" applyAlignment="1">
      <alignment vertical="center"/>
    </xf>
    <xf numFmtId="43" fontId="100" fillId="0" borderId="94" xfId="52" applyFont="1" applyFill="1" applyBorder="1" applyAlignment="1">
      <alignment vertical="center"/>
    </xf>
    <xf numFmtId="43" fontId="21" fillId="0" borderId="95" xfId="52" applyFont="1" applyFill="1" applyBorder="1" applyAlignment="1">
      <alignment vertical="center"/>
    </xf>
    <xf numFmtId="0" fontId="46" fillId="0" borderId="33" xfId="0" applyFont="1" applyBorder="1" applyAlignment="1">
      <alignment horizontal="left" vertical="center" wrapText="1" indent="1"/>
    </xf>
    <xf numFmtId="0" fontId="44" fillId="0" borderId="72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1"/>
    </xf>
    <xf numFmtId="0" fontId="47" fillId="0" borderId="79" xfId="0" applyFont="1" applyBorder="1" applyAlignment="1">
      <alignment horizontal="left" wrapText="1" indent="1"/>
    </xf>
    <xf numFmtId="0" fontId="47" fillId="0" borderId="94" xfId="0" applyFont="1" applyBorder="1" applyAlignment="1">
      <alignment horizontal="left" wrapText="1" indent="1"/>
    </xf>
    <xf numFmtId="0" fontId="44" fillId="0" borderId="55" xfId="47" applyFont="1" applyBorder="1" applyAlignment="1">
      <alignment horizontal="left" vertical="center" wrapText="1" indent="1"/>
    </xf>
    <xf numFmtId="0" fontId="44" fillId="0" borderId="79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3"/>
    </xf>
    <xf numFmtId="0" fontId="45" fillId="0" borderId="79" xfId="47" applyFont="1" applyBorder="1" applyAlignment="1">
      <alignment horizontal="left" vertical="center" wrapText="1" indent="1"/>
    </xf>
    <xf numFmtId="0" fontId="45" fillId="0" borderId="94" xfId="47" applyFont="1" applyBorder="1" applyAlignment="1">
      <alignment horizontal="left" vertical="center" wrapText="1" indent="1"/>
    </xf>
    <xf numFmtId="0" fontId="45" fillId="0" borderId="78" xfId="47" quotePrefix="1" applyFont="1" applyBorder="1" applyAlignment="1">
      <alignment horizontal="left" vertical="center" wrapText="1" indent="3"/>
    </xf>
    <xf numFmtId="0" fontId="45" fillId="0" borderId="78" xfId="47" applyFont="1" applyBorder="1" applyAlignment="1">
      <alignment horizontal="left" vertical="center" wrapText="1" indent="1"/>
    </xf>
    <xf numFmtId="0" fontId="47" fillId="0" borderId="72" xfId="0" applyFont="1" applyBorder="1" applyAlignment="1">
      <alignment horizontal="left" wrapText="1" indent="1"/>
    </xf>
    <xf numFmtId="0" fontId="47" fillId="0" borderId="95" xfId="0" applyFont="1" applyBorder="1" applyAlignment="1">
      <alignment horizontal="left" wrapText="1" indent="1"/>
    </xf>
    <xf numFmtId="0" fontId="45" fillId="0" borderId="55" xfId="47" applyFont="1" applyBorder="1" applyAlignment="1">
      <alignment horizontal="left" vertical="center" wrapText="1" indent="1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33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49" fillId="0" borderId="92" xfId="47" applyNumberFormat="1" applyFont="1" applyBorder="1" applyAlignment="1">
      <alignment horizontal="right" vertical="center" wrapText="1" indent="1"/>
    </xf>
    <xf numFmtId="164" fontId="4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85" xfId="47" applyNumberFormat="1" applyFont="1" applyBorder="1" applyAlignment="1">
      <alignment horizontal="right" vertical="center" wrapText="1"/>
    </xf>
    <xf numFmtId="164" fontId="49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9" fillId="0" borderId="49" xfId="47" applyNumberFormat="1" applyFont="1" applyBorder="1" applyAlignment="1">
      <alignment horizontal="right" vertical="center" wrapText="1" indent="1"/>
    </xf>
    <xf numFmtId="164" fontId="77" fillId="0" borderId="49" xfId="47" applyNumberFormat="1" applyFont="1" applyBorder="1" applyAlignment="1">
      <alignment horizontal="right" vertical="center" wrapText="1" indent="1"/>
    </xf>
    <xf numFmtId="164" fontId="49" fillId="0" borderId="88" xfId="47" applyNumberFormat="1" applyFont="1" applyBorder="1" applyAlignment="1">
      <alignment horizontal="right" vertical="center" wrapText="1" indent="1"/>
    </xf>
    <xf numFmtId="3" fontId="60" fillId="0" borderId="32" xfId="46" applyNumberFormat="1" applyFont="1" applyBorder="1" applyAlignment="1">
      <alignment horizontal="center" vertical="center"/>
    </xf>
    <xf numFmtId="0" fontId="97" fillId="0" borderId="25" xfId="0" applyFont="1" applyBorder="1" applyAlignment="1">
      <alignment horizontal="left" vertical="center" wrapText="1"/>
    </xf>
    <xf numFmtId="43" fontId="21" fillId="0" borderId="38" xfId="52" applyFont="1" applyFill="1" applyBorder="1" applyAlignment="1">
      <alignment vertical="center"/>
    </xf>
    <xf numFmtId="0" fontId="21" fillId="0" borderId="80" xfId="52" applyNumberFormat="1" applyFont="1" applyFill="1" applyBorder="1" applyAlignment="1">
      <alignment vertical="center"/>
    </xf>
    <xf numFmtId="0" fontId="60" fillId="0" borderId="39" xfId="0" applyFont="1" applyBorder="1" applyAlignment="1">
      <alignment vertical="center" wrapText="1"/>
    </xf>
    <xf numFmtId="164" fontId="5" fillId="0" borderId="39" xfId="0" applyNumberFormat="1" applyFont="1" applyBorder="1" applyAlignment="1">
      <alignment horizontal="center" vertical="center" wrapText="1"/>
    </xf>
    <xf numFmtId="164" fontId="5" fillId="0" borderId="35" xfId="0" applyNumberFormat="1" applyFont="1" applyBorder="1" applyAlignment="1">
      <alignment horizontal="center" vertical="center" wrapText="1"/>
    </xf>
    <xf numFmtId="164" fontId="22" fillId="0" borderId="102" xfId="0" applyNumberFormat="1" applyFont="1" applyBorder="1" applyAlignment="1" applyProtection="1">
      <alignment horizontal="left" vertical="center" wrapText="1"/>
      <protection locked="0"/>
    </xf>
    <xf numFmtId="164" fontId="0" fillId="0" borderId="85" xfId="0" applyNumberFormat="1" applyBorder="1" applyAlignment="1">
      <alignment horizontal="center" vertical="center" wrapText="1"/>
    </xf>
    <xf numFmtId="164" fontId="5" fillId="0" borderId="85" xfId="0" applyNumberFormat="1" applyFont="1" applyBorder="1" applyAlignment="1">
      <alignment horizontal="center" vertical="center" wrapText="1"/>
    </xf>
    <xf numFmtId="164" fontId="62" fillId="0" borderId="88" xfId="0" applyNumberFormat="1" applyFont="1" applyBorder="1" applyAlignment="1">
      <alignment vertical="center" wrapText="1"/>
    </xf>
    <xf numFmtId="164" fontId="0" fillId="0" borderId="102" xfId="0" applyNumberFormat="1" applyBorder="1" applyAlignment="1" applyProtection="1">
      <alignment horizontal="left" vertical="center" wrapText="1"/>
      <protection locked="0"/>
    </xf>
    <xf numFmtId="164" fontId="15" fillId="0" borderId="30" xfId="0" applyNumberFormat="1" applyFont="1" applyBorder="1" applyAlignment="1" applyProtection="1">
      <alignment horizontal="left" vertical="center" wrapText="1"/>
      <protection locked="0"/>
    </xf>
    <xf numFmtId="164" fontId="15" fillId="0" borderId="31" xfId="0" applyNumberFormat="1" applyFont="1" applyBorder="1" applyAlignment="1">
      <alignment vertical="center" wrapText="1"/>
    </xf>
    <xf numFmtId="164" fontId="0" fillId="0" borderId="0" xfId="0" applyNumberFormat="1" applyFill="1" applyAlignment="1">
      <alignment vertical="center" wrapText="1"/>
    </xf>
    <xf numFmtId="164" fontId="5" fillId="0" borderId="15" xfId="0" applyNumberFormat="1" applyFont="1" applyFill="1" applyBorder="1" applyAlignment="1">
      <alignment horizontal="center" vertical="center" wrapText="1"/>
    </xf>
    <xf numFmtId="164" fontId="5" fillId="0" borderId="35" xfId="0" applyNumberFormat="1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center" vertical="center" wrapText="1"/>
    </xf>
    <xf numFmtId="1" fontId="15" fillId="0" borderId="85" xfId="0" applyNumberFormat="1" applyFont="1" applyFill="1" applyBorder="1" applyAlignment="1" applyProtection="1">
      <alignment horizontal="center" vertical="center" wrapText="1"/>
      <protection locked="0"/>
    </xf>
    <xf numFmtId="164" fontId="62" fillId="0" borderId="85" xfId="0" applyNumberFormat="1" applyFont="1" applyFill="1" applyBorder="1" applyAlignment="1" applyProtection="1">
      <alignment vertical="center" wrapText="1"/>
      <protection locked="0"/>
    </xf>
    <xf numFmtId="1" fontId="15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5" xfId="0" applyNumberFormat="1" applyFont="1" applyFill="1" applyBorder="1" applyAlignment="1">
      <alignment vertical="center" wrapText="1"/>
    </xf>
    <xf numFmtId="0" fontId="53" fillId="0" borderId="3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102" xfId="0" applyFont="1" applyBorder="1"/>
    <xf numFmtId="3" fontId="5" fillId="0" borderId="85" xfId="0" applyNumberFormat="1" applyFont="1" applyBorder="1"/>
    <xf numFmtId="3" fontId="5" fillId="0" borderId="88" xfId="0" applyNumberFormat="1" applyFont="1" applyBorder="1"/>
    <xf numFmtId="0" fontId="0" fillId="0" borderId="102" xfId="0" applyBorder="1" applyAlignment="1">
      <alignment vertical="center"/>
    </xf>
    <xf numFmtId="3" fontId="0" fillId="0" borderId="85" xfId="0" applyNumberFormat="1" applyBorder="1" applyAlignment="1">
      <alignment horizontal="right"/>
    </xf>
    <xf numFmtId="3" fontId="0" fillId="0" borderId="85" xfId="0" applyNumberFormat="1" applyFont="1" applyBorder="1" applyAlignment="1"/>
    <xf numFmtId="3" fontId="5" fillId="0" borderId="85" xfId="0" applyNumberFormat="1" applyFont="1" applyBorder="1" applyAlignment="1"/>
    <xf numFmtId="3" fontId="0" fillId="0" borderId="88" xfId="0" applyNumberFormat="1" applyFont="1" applyBorder="1" applyAlignment="1"/>
    <xf numFmtId="0" fontId="78" fillId="0" borderId="102" xfId="0" applyFont="1" applyFill="1" applyBorder="1" applyAlignment="1">
      <alignment vertical="center" wrapText="1"/>
    </xf>
    <xf numFmtId="3" fontId="5" fillId="0" borderId="88" xfId="0" applyNumberFormat="1" applyFont="1" applyBorder="1" applyAlignment="1"/>
    <xf numFmtId="0" fontId="62" fillId="0" borderId="102" xfId="0" applyFont="1" applyFill="1" applyBorder="1" applyAlignment="1">
      <alignment vertical="center" wrapText="1"/>
    </xf>
    <xf numFmtId="3" fontId="15" fillId="0" borderId="85" xfId="0" applyNumberFormat="1" applyFont="1" applyFill="1" applyBorder="1" applyAlignment="1"/>
    <xf numFmtId="0" fontId="0" fillId="0" borderId="102" xfId="0" applyBorder="1"/>
    <xf numFmtId="0" fontId="0" fillId="0" borderId="85" xfId="0" applyBorder="1"/>
    <xf numFmtId="0" fontId="0" fillId="0" borderId="88" xfId="0" applyBorder="1"/>
    <xf numFmtId="0" fontId="57" fillId="0" borderId="102" xfId="0" applyFont="1" applyBorder="1"/>
    <xf numFmtId="3" fontId="22" fillId="0" borderId="85" xfId="0" applyNumberFormat="1" applyFont="1" applyBorder="1"/>
    <xf numFmtId="3" fontId="22" fillId="0" borderId="88" xfId="0" applyNumberFormat="1" applyFont="1" applyBorder="1"/>
    <xf numFmtId="0" fontId="7" fillId="0" borderId="85" xfId="0" applyFont="1" applyBorder="1"/>
    <xf numFmtId="0" fontId="7" fillId="0" borderId="88" xfId="0" applyFont="1" applyBorder="1"/>
    <xf numFmtId="0" fontId="5" fillId="0" borderId="102" xfId="0" applyFont="1" applyBorder="1" applyAlignment="1">
      <alignment wrapText="1"/>
    </xf>
    <xf numFmtId="0" fontId="15" fillId="0" borderId="102" xfId="0" applyFont="1" applyBorder="1" applyAlignment="1">
      <alignment vertical="top" wrapText="1"/>
    </xf>
    <xf numFmtId="3" fontId="0" fillId="0" borderId="85" xfId="0" applyNumberFormat="1" applyBorder="1"/>
    <xf numFmtId="0" fontId="15" fillId="0" borderId="102" xfId="0" applyFont="1" applyFill="1" applyBorder="1" applyAlignment="1">
      <alignment wrapText="1"/>
    </xf>
    <xf numFmtId="3" fontId="0" fillId="0" borderId="88" xfId="0" applyNumberFormat="1" applyBorder="1"/>
    <xf numFmtId="0" fontId="5" fillId="0" borderId="30" xfId="0" applyFont="1" applyBorder="1"/>
    <xf numFmtId="3" fontId="5" fillId="0" borderId="24" xfId="0" applyNumberFormat="1" applyFont="1" applyBorder="1"/>
    <xf numFmtId="3" fontId="5" fillId="0" borderId="31" xfId="0" applyNumberFormat="1" applyFont="1" applyBorder="1"/>
    <xf numFmtId="0" fontId="76" fillId="0" borderId="49" xfId="0" applyFont="1" applyFill="1" applyBorder="1" applyAlignment="1">
      <alignment horizontal="center" vertical="center"/>
    </xf>
    <xf numFmtId="0" fontId="98" fillId="0" borderId="103" xfId="46" applyFont="1" applyFill="1" applyBorder="1" applyAlignment="1">
      <alignment horizontal="left" vertical="center" wrapText="1"/>
    </xf>
    <xf numFmtId="3" fontId="7" fillId="0" borderId="15" xfId="0" applyNumberFormat="1" applyFont="1" applyFill="1" applyBorder="1" applyAlignment="1">
      <alignment vertical="center"/>
    </xf>
    <xf numFmtId="3" fontId="0" fillId="0" borderId="85" xfId="0" applyNumberFormat="1" applyFill="1" applyBorder="1"/>
    <xf numFmtId="164" fontId="49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0" xfId="0" applyNumberFormat="1" applyFont="1" applyAlignment="1">
      <alignment vertical="center" wrapText="1"/>
    </xf>
    <xf numFmtId="164" fontId="44" fillId="0" borderId="42" xfId="47" quotePrefix="1" applyNumberFormat="1" applyFont="1" applyBorder="1" applyAlignment="1">
      <alignment horizontal="right" vertical="center" wrapText="1" indent="1"/>
    </xf>
    <xf numFmtId="164" fontId="45" fillId="0" borderId="31" xfId="47" quotePrefix="1" applyNumberFormat="1" applyFont="1" applyBorder="1" applyAlignment="1">
      <alignment horizontal="right" vertical="center" wrapText="1" indent="1"/>
    </xf>
    <xf numFmtId="164" fontId="47" fillId="0" borderId="87" xfId="0" applyNumberFormat="1" applyFont="1" applyBorder="1" applyAlignment="1">
      <alignment horizontal="right" vertical="center" wrapText="1" indent="1"/>
    </xf>
    <xf numFmtId="168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3" fontId="7" fillId="0" borderId="43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vertical="center"/>
    </xf>
    <xf numFmtId="0" fontId="12" fillId="0" borderId="88" xfId="0" applyFont="1" applyBorder="1" applyAlignment="1">
      <alignment vertical="center"/>
    </xf>
    <xf numFmtId="0" fontId="7" fillId="0" borderId="85" xfId="0" applyFont="1" applyFill="1" applyBorder="1" applyAlignment="1">
      <alignment horizontal="center"/>
    </xf>
    <xf numFmtId="0" fontId="15" fillId="0" borderId="0" xfId="0" applyFont="1" applyFill="1"/>
    <xf numFmtId="0" fontId="43" fillId="0" borderId="85" xfId="0" applyFont="1" applyFill="1" applyBorder="1"/>
    <xf numFmtId="0" fontId="43" fillId="0" borderId="49" xfId="0" applyFont="1" applyFill="1" applyBorder="1" applyAlignment="1">
      <alignment horizontal="center" vertical="center"/>
    </xf>
    <xf numFmtId="0" fontId="43" fillId="0" borderId="85" xfId="0" applyFont="1" applyFill="1" applyBorder="1" applyAlignment="1">
      <alignment horizontal="center" vertical="center"/>
    </xf>
    <xf numFmtId="0" fontId="74" fillId="0" borderId="0" xfId="0" applyFont="1" applyFill="1"/>
    <xf numFmtId="164" fontId="45" fillId="0" borderId="68" xfId="0" applyNumberFormat="1" applyFont="1" applyFill="1" applyBorder="1" applyAlignment="1" applyProtection="1">
      <alignment horizontal="right" vertical="center" wrapText="1" indent="1"/>
      <protection locked="0"/>
    </xf>
    <xf numFmtId="3" fontId="5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3" fontId="5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88" xfId="0" applyNumberFormat="1" applyFont="1" applyFill="1" applyBorder="1" applyAlignment="1" applyProtection="1">
      <alignment horizontal="right" vertical="center" wrapText="1" indent="1"/>
      <protection locked="0"/>
    </xf>
    <xf numFmtId="3" fontId="60" fillId="0" borderId="56" xfId="46" applyNumberFormat="1" applyFont="1" applyFill="1" applyBorder="1" applyAlignment="1">
      <alignment horizontal="center" vertical="center"/>
    </xf>
    <xf numFmtId="0" fontId="60" fillId="0" borderId="103" xfId="46" applyFont="1" applyFill="1" applyBorder="1" applyAlignment="1">
      <alignment horizontal="left" vertical="center"/>
    </xf>
    <xf numFmtId="3" fontId="43" fillId="0" borderId="86" xfId="46" applyNumberFormat="1" applyFont="1" applyFill="1" applyBorder="1" applyAlignment="1">
      <alignment vertical="center"/>
    </xf>
    <xf numFmtId="3" fontId="60" fillId="0" borderId="93" xfId="46" applyNumberFormat="1" applyFont="1" applyFill="1" applyBorder="1" applyAlignment="1">
      <alignment vertical="center"/>
    </xf>
    <xf numFmtId="3" fontId="43" fillId="0" borderId="85" xfId="46" applyNumberFormat="1" applyFont="1" applyFill="1" applyBorder="1" applyAlignment="1">
      <alignment vertical="center"/>
    </xf>
    <xf numFmtId="3" fontId="43" fillId="0" borderId="95" xfId="46" applyNumberFormat="1" applyFont="1" applyFill="1" applyBorder="1" applyAlignment="1">
      <alignment vertical="center"/>
    </xf>
    <xf numFmtId="3" fontId="43" fillId="0" borderId="55" xfId="46" applyNumberFormat="1" applyFont="1" applyFill="1" applyBorder="1" applyAlignment="1">
      <alignment vertical="center"/>
    </xf>
    <xf numFmtId="3" fontId="43" fillId="0" borderId="56" xfId="46" applyNumberFormat="1" applyFont="1" applyFill="1" applyBorder="1" applyAlignment="1">
      <alignment vertical="center"/>
    </xf>
    <xf numFmtId="164" fontId="46" fillId="0" borderId="16" xfId="0" applyNumberFormat="1" applyFont="1" applyBorder="1" applyAlignment="1">
      <alignment horizontal="left" vertical="center" wrapText="1" indent="3"/>
    </xf>
    <xf numFmtId="3" fontId="97" fillId="0" borderId="40" xfId="0" applyNumberFormat="1" applyFont="1" applyBorder="1" applyAlignment="1">
      <alignment vertical="center" wrapText="1"/>
    </xf>
    <xf numFmtId="3" fontId="45" fillId="0" borderId="85" xfId="79" applyNumberFormat="1" applyFont="1" applyBorder="1" applyAlignment="1" applyProtection="1">
      <alignment vertical="center"/>
      <protection locked="0"/>
    </xf>
    <xf numFmtId="3" fontId="45" fillId="0" borderId="35" xfId="79" applyNumberFormat="1" applyFont="1" applyBorder="1" applyAlignment="1" applyProtection="1">
      <alignment vertical="center"/>
      <protection locked="0"/>
    </xf>
    <xf numFmtId="3" fontId="45" fillId="0" borderId="105" xfId="79" applyNumberFormat="1" applyFont="1" applyBorder="1" applyAlignment="1" applyProtection="1">
      <alignment vertical="center"/>
      <protection locked="0"/>
    </xf>
    <xf numFmtId="164" fontId="8" fillId="0" borderId="33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vertical="center" wrapText="1"/>
    </xf>
    <xf numFmtId="0" fontId="5" fillId="0" borderId="20" xfId="0" applyFont="1" applyBorder="1"/>
    <xf numFmtId="1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5" fillId="0" borderId="28" xfId="0" applyNumberFormat="1" applyFont="1" applyBorder="1" applyAlignment="1">
      <alignment vertical="center" wrapText="1"/>
    </xf>
    <xf numFmtId="164" fontId="5" fillId="0" borderId="102" xfId="0" applyNumberFormat="1" applyFont="1" applyBorder="1" applyAlignment="1" applyProtection="1">
      <alignment horizontal="left" vertical="center" wrapText="1"/>
      <protection locked="0"/>
    </xf>
    <xf numFmtId="0" fontId="15" fillId="0" borderId="47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right" vertical="center"/>
      <protection locked="0"/>
    </xf>
    <xf numFmtId="0" fontId="8" fillId="0" borderId="22" xfId="0" applyFont="1" applyBorder="1" applyAlignment="1">
      <alignment horizontal="right" vertical="center"/>
    </xf>
    <xf numFmtId="0" fontId="51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right" vertical="center"/>
    </xf>
    <xf numFmtId="0" fontId="0" fillId="0" borderId="69" xfId="0" applyFont="1" applyBorder="1" applyAlignment="1">
      <alignment horizontal="right" vertical="center" wrapText="1"/>
    </xf>
    <xf numFmtId="0" fontId="46" fillId="0" borderId="0" xfId="47" applyFont="1" applyAlignment="1">
      <alignment horizontal="center" vertical="center"/>
    </xf>
    <xf numFmtId="164" fontId="108" fillId="0" borderId="69" xfId="0" applyNumberFormat="1" applyFont="1" applyBorder="1" applyAlignment="1">
      <alignment horizontal="center" vertical="center" wrapText="1"/>
    </xf>
    <xf numFmtId="164" fontId="42" fillId="0" borderId="22" xfId="0" applyNumberFormat="1" applyFont="1" applyBorder="1" applyAlignment="1">
      <alignment horizontal="right" vertical="center"/>
    </xf>
    <xf numFmtId="164" fontId="8" fillId="0" borderId="37" xfId="0" applyNumberFormat="1" applyFont="1" applyBorder="1" applyAlignment="1">
      <alignment horizontal="center" vertical="center" wrapText="1"/>
    </xf>
    <xf numFmtId="164" fontId="8" fillId="0" borderId="45" xfId="0" applyNumberFormat="1" applyFont="1" applyBorder="1" applyAlignment="1">
      <alignment horizontal="center" vertical="center" wrapText="1"/>
    </xf>
    <xf numFmtId="164" fontId="8" fillId="0" borderId="33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right" textRotation="180" wrapText="1"/>
    </xf>
    <xf numFmtId="164" fontId="7" fillId="0" borderId="0" xfId="0" applyNumberFormat="1" applyFont="1" applyAlignment="1">
      <alignment horizontal="center" vertical="top" wrapText="1"/>
    </xf>
    <xf numFmtId="164" fontId="8" fillId="0" borderId="57" xfId="0" applyNumberFormat="1" applyFont="1" applyBorder="1" applyAlignment="1">
      <alignment horizontal="center" vertical="center" wrapText="1"/>
    </xf>
    <xf numFmtId="164" fontId="8" fillId="0" borderId="64" xfId="0" applyNumberFormat="1" applyFont="1" applyBorder="1" applyAlignment="1">
      <alignment horizontal="center" vertical="center" wrapText="1"/>
    </xf>
    <xf numFmtId="164" fontId="0" fillId="0" borderId="69" xfId="0" applyNumberFormat="1" applyBorder="1" applyAlignment="1">
      <alignment horizontal="right" vertical="center" wrapText="1"/>
    </xf>
    <xf numFmtId="164" fontId="0" fillId="0" borderId="0" xfId="0" applyNumberFormat="1" applyAlignment="1">
      <alignment horizontal="center" textRotation="180" wrapText="1"/>
    </xf>
    <xf numFmtId="164" fontId="8" fillId="0" borderId="34" xfId="0" applyNumberFormat="1" applyFont="1" applyBorder="1" applyAlignment="1">
      <alignment horizontal="center" vertical="center" wrapText="1"/>
    </xf>
    <xf numFmtId="164" fontId="8" fillId="0" borderId="36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55" fillId="0" borderId="22" xfId="0" applyFont="1" applyBorder="1" applyAlignment="1">
      <alignment horizontal="righ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8" fillId="0" borderId="75" xfId="0" quotePrefix="1" applyNumberFormat="1" applyFont="1" applyBorder="1" applyAlignment="1">
      <alignment horizontal="right" vertical="center"/>
    </xf>
    <xf numFmtId="164" fontId="8" fillId="0" borderId="71" xfId="0" quotePrefix="1" applyNumberFormat="1" applyFont="1" applyBorder="1" applyAlignment="1">
      <alignment horizontal="right" vertical="center"/>
    </xf>
    <xf numFmtId="164" fontId="8" fillId="0" borderId="72" xfId="0" quotePrefix="1" applyNumberFormat="1" applyFont="1" applyBorder="1" applyAlignment="1">
      <alignment horizontal="right" vertical="center"/>
    </xf>
    <xf numFmtId="164" fontId="8" fillId="0" borderId="97" xfId="0" applyNumberFormat="1" applyFont="1" applyBorder="1" applyAlignment="1">
      <alignment horizontal="right" vertical="center" wrapText="1"/>
    </xf>
    <xf numFmtId="164" fontId="8" fillId="0" borderId="73" xfId="0" applyNumberFormat="1" applyFont="1" applyBorder="1" applyAlignment="1">
      <alignment horizontal="right" vertical="center" wrapText="1"/>
    </xf>
    <xf numFmtId="164" fontId="8" fillId="0" borderId="74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right"/>
    </xf>
    <xf numFmtId="49" fontId="8" fillId="0" borderId="75" xfId="0" applyNumberFormat="1" applyFont="1" applyBorder="1" applyAlignment="1">
      <alignment horizontal="right" vertical="center"/>
    </xf>
    <xf numFmtId="49" fontId="8" fillId="0" borderId="71" xfId="0" applyNumberFormat="1" applyFont="1" applyBorder="1" applyAlignment="1">
      <alignment horizontal="right" vertical="center"/>
    </xf>
    <xf numFmtId="49" fontId="8" fillId="0" borderId="72" xfId="0" applyNumberFormat="1" applyFont="1" applyBorder="1" applyAlignment="1">
      <alignment horizontal="right" vertical="center"/>
    </xf>
    <xf numFmtId="49" fontId="8" fillId="0" borderId="97" xfId="0" applyNumberFormat="1" applyFont="1" applyBorder="1" applyAlignment="1">
      <alignment horizontal="right" vertical="center"/>
    </xf>
    <xf numFmtId="49" fontId="8" fillId="0" borderId="73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42" fillId="0" borderId="45" xfId="0" applyFont="1" applyBorder="1" applyAlignment="1">
      <alignment horizontal="right"/>
    </xf>
    <xf numFmtId="0" fontId="12" fillId="0" borderId="0" xfId="0" applyFont="1" applyAlignment="1">
      <alignment horizontal="center" vertical="center"/>
    </xf>
    <xf numFmtId="0" fontId="7" fillId="0" borderId="65" xfId="52" applyNumberFormat="1" applyFont="1" applyFill="1" applyBorder="1" applyAlignment="1" applyProtection="1">
      <alignment horizontal="left" vertical="center"/>
      <protection locked="0"/>
    </xf>
    <xf numFmtId="0" fontId="7" fillId="0" borderId="22" xfId="52" applyNumberFormat="1" applyFont="1" applyFill="1" applyBorder="1" applyAlignment="1" applyProtection="1">
      <alignment horizontal="left" vertical="center"/>
      <protection locked="0"/>
    </xf>
    <xf numFmtId="0" fontId="60" fillId="0" borderId="0" xfId="0" applyFont="1" applyAlignment="1" applyProtection="1">
      <alignment horizontal="right" vertical="center"/>
      <protection locked="0"/>
    </xf>
    <xf numFmtId="0" fontId="7" fillId="0" borderId="0" xfId="46" applyFont="1" applyAlignment="1">
      <alignment horizontal="center" vertical="center"/>
    </xf>
    <xf numFmtId="2" fontId="80" fillId="0" borderId="22" xfId="0" applyNumberFormat="1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3" fontId="21" fillId="0" borderId="96" xfId="52" applyNumberFormat="1" applyFont="1" applyFill="1" applyBorder="1" applyAlignment="1">
      <alignment horizontal="center" vertical="center"/>
    </xf>
    <xf numFmtId="3" fontId="21" fillId="0" borderId="22" xfId="52" applyNumberFormat="1" applyFont="1" applyFill="1" applyBorder="1" applyAlignment="1">
      <alignment horizontal="center" vertical="center"/>
    </xf>
    <xf numFmtId="3" fontId="21" fillId="0" borderId="78" xfId="5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96" fillId="0" borderId="22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" fillId="0" borderId="102" xfId="0" applyFont="1" applyBorder="1" applyAlignment="1">
      <alignment horizontal="center"/>
    </xf>
    <xf numFmtId="0" fontId="7" fillId="0" borderId="85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2" fontId="56" fillId="0" borderId="22" xfId="0" applyNumberFormat="1" applyFont="1" applyBorder="1" applyAlignment="1">
      <alignment horizontal="right"/>
    </xf>
    <xf numFmtId="164" fontId="21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81" fillId="0" borderId="75" xfId="47" applyFont="1" applyBorder="1" applyAlignment="1">
      <alignment horizontal="center" vertical="center" wrapText="1"/>
    </xf>
    <xf numFmtId="0" fontId="81" fillId="0" borderId="71" xfId="47" applyFont="1" applyBorder="1" applyAlignment="1">
      <alignment horizontal="center" vertical="center" wrapText="1"/>
    </xf>
    <xf numFmtId="0" fontId="81" fillId="0" borderId="70" xfId="47" applyFont="1" applyBorder="1" applyAlignment="1">
      <alignment horizontal="center" vertical="center" wrapText="1"/>
    </xf>
    <xf numFmtId="0" fontId="65" fillId="0" borderId="0" xfId="47" applyFont="1" applyAlignment="1">
      <alignment horizontal="right"/>
    </xf>
    <xf numFmtId="164" fontId="82" fillId="0" borderId="0" xfId="47" applyNumberFormat="1" applyFont="1" applyAlignment="1">
      <alignment horizontal="center" vertical="center" wrapText="1"/>
    </xf>
    <xf numFmtId="0" fontId="64" fillId="0" borderId="0" xfId="0" applyFont="1" applyAlignment="1">
      <alignment horizontal="right" vertical="center"/>
    </xf>
    <xf numFmtId="0" fontId="86" fillId="0" borderId="0" xfId="0" applyFont="1" applyAlignment="1">
      <alignment horizontal="right" vertical="center"/>
    </xf>
    <xf numFmtId="0" fontId="81" fillId="0" borderId="39" xfId="47" applyFont="1" applyBorder="1" applyAlignment="1">
      <alignment horizontal="center" vertical="center" wrapText="1"/>
    </xf>
    <xf numFmtId="0" fontId="81" fillId="0" borderId="89" xfId="47" applyFont="1" applyBorder="1" applyAlignment="1">
      <alignment horizontal="center" vertical="center" wrapText="1"/>
    </xf>
    <xf numFmtId="0" fontId="81" fillId="0" borderId="35" xfId="47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81" fillId="0" borderId="40" xfId="47" applyFont="1" applyBorder="1" applyAlignment="1">
      <alignment horizontal="center" vertical="center" wrapText="1"/>
    </xf>
    <xf numFmtId="0" fontId="81" fillId="0" borderId="87" xfId="47" applyFont="1" applyBorder="1" applyAlignment="1">
      <alignment horizontal="center" vertical="center" wrapText="1"/>
    </xf>
    <xf numFmtId="0" fontId="66" fillId="0" borderId="69" xfId="47" applyFont="1" applyBorder="1" applyAlignment="1">
      <alignment horizontal="justify" vertical="center" wrapText="1"/>
    </xf>
    <xf numFmtId="0" fontId="83" fillId="0" borderId="0" xfId="53" applyFont="1" applyAlignment="1" applyProtection="1">
      <alignment horizontal="center" vertical="center" wrapText="1"/>
      <protection locked="0"/>
    </xf>
    <xf numFmtId="0" fontId="83" fillId="0" borderId="57" xfId="53" applyFont="1" applyBorder="1" applyAlignment="1" applyProtection="1">
      <alignment horizontal="center" vertical="center" wrapText="1"/>
      <protection locked="0"/>
    </xf>
    <xf numFmtId="0" fontId="83" fillId="0" borderId="51" xfId="53" applyFont="1" applyBorder="1" applyAlignment="1" applyProtection="1">
      <alignment horizontal="center" vertical="center" wrapText="1"/>
      <protection locked="0"/>
    </xf>
    <xf numFmtId="0" fontId="83" fillId="0" borderId="64" xfId="53" applyFont="1" applyBorder="1" applyAlignment="1" applyProtection="1">
      <alignment horizontal="center" vertical="center" wrapText="1"/>
      <protection locked="0"/>
    </xf>
    <xf numFmtId="0" fontId="83" fillId="0" borderId="25" xfId="53" applyFont="1" applyBorder="1" applyAlignment="1" applyProtection="1">
      <alignment horizontal="center" vertical="center" wrapText="1"/>
      <protection locked="0"/>
    </xf>
    <xf numFmtId="0" fontId="83" fillId="0" borderId="27" xfId="53" applyFont="1" applyBorder="1" applyAlignment="1" applyProtection="1">
      <alignment horizontal="center" vertical="center" wrapText="1"/>
      <protection locked="0"/>
    </xf>
    <xf numFmtId="0" fontId="83" fillId="0" borderId="47" xfId="53" applyFont="1" applyBorder="1" applyAlignment="1" applyProtection="1">
      <alignment horizontal="center" vertical="center" wrapText="1"/>
      <protection locked="0"/>
    </xf>
    <xf numFmtId="0" fontId="83" fillId="0" borderId="48" xfId="53" applyFont="1" applyBorder="1" applyAlignment="1" applyProtection="1">
      <alignment horizontal="center" vertical="center" wrapText="1"/>
      <protection locked="0"/>
    </xf>
    <xf numFmtId="0" fontId="83" fillId="0" borderId="42" xfId="53" applyFont="1" applyBorder="1" applyAlignment="1" applyProtection="1">
      <alignment horizontal="center" vertical="center" wrapText="1"/>
      <protection locked="0"/>
    </xf>
    <xf numFmtId="0" fontId="83" fillId="0" borderId="46" xfId="53" applyFont="1" applyBorder="1" applyAlignment="1" applyProtection="1">
      <alignment horizontal="center" vertical="center" wrapText="1"/>
      <protection locked="0"/>
    </xf>
    <xf numFmtId="164" fontId="24" fillId="0" borderId="0" xfId="47" applyNumberFormat="1" applyFont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72" fillId="0" borderId="0" xfId="0" applyFont="1" applyAlignment="1" applyProtection="1">
      <alignment horizontal="left"/>
      <protection locked="0"/>
    </xf>
    <xf numFmtId="0" fontId="72" fillId="0" borderId="83" xfId="0" applyFont="1" applyBorder="1" applyAlignment="1">
      <alignment horizontal="center"/>
    </xf>
    <xf numFmtId="0" fontId="7" fillId="0" borderId="49" xfId="0" applyFont="1" applyFill="1" applyBorder="1" applyAlignment="1">
      <alignment horizontal="left"/>
    </xf>
    <xf numFmtId="0" fontId="7" fillId="0" borderId="92" xfId="0" applyFont="1" applyFill="1" applyBorder="1" applyAlignment="1">
      <alignment horizontal="left"/>
    </xf>
    <xf numFmtId="0" fontId="7" fillId="0" borderId="49" xfId="0" applyFont="1" applyBorder="1" applyAlignment="1">
      <alignment horizontal="left"/>
    </xf>
    <xf numFmtId="0" fontId="7" fillId="0" borderId="61" xfId="0" applyFont="1" applyBorder="1" applyAlignment="1">
      <alignment horizontal="left"/>
    </xf>
    <xf numFmtId="0" fontId="7" fillId="22" borderId="49" xfId="0" applyFont="1" applyFill="1" applyBorder="1" applyAlignment="1">
      <alignment horizontal="left"/>
    </xf>
    <xf numFmtId="0" fontId="7" fillId="22" borderId="92" xfId="0" applyFont="1" applyFill="1" applyBorder="1" applyAlignment="1">
      <alignment horizontal="left"/>
    </xf>
    <xf numFmtId="0" fontId="43" fillId="0" borderId="85" xfId="0" applyFont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left"/>
    </xf>
    <xf numFmtId="0" fontId="7" fillId="22" borderId="85" xfId="0" applyFont="1" applyFill="1" applyBorder="1" applyAlignment="1">
      <alignment horizontal="left"/>
    </xf>
    <xf numFmtId="0" fontId="15" fillId="0" borderId="85" xfId="0" applyFont="1" applyBorder="1" applyAlignment="1">
      <alignment horizontal="center" wrapText="1"/>
    </xf>
    <xf numFmtId="0" fontId="15" fillId="0" borderId="8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/>
    </xf>
    <xf numFmtId="0" fontId="7" fillId="22" borderId="85" xfId="0" applyFont="1" applyFill="1" applyBorder="1"/>
    <xf numFmtId="0" fontId="43" fillId="22" borderId="85" xfId="0" applyFont="1" applyFill="1" applyBorder="1"/>
    <xf numFmtId="0" fontId="18" fillId="0" borderId="0" xfId="0" applyFont="1" applyAlignment="1">
      <alignment horizontal="center" vertical="center"/>
    </xf>
    <xf numFmtId="0" fontId="61" fillId="0" borderId="0" xfId="0" applyFont="1" applyAlignment="1" applyProtection="1">
      <alignment horizontal="right" vertical="top"/>
      <protection locked="0"/>
    </xf>
    <xf numFmtId="0" fontId="21" fillId="0" borderId="66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53" applyFont="1" applyAlignment="1">
      <alignment horizontal="center" vertical="center"/>
    </xf>
    <xf numFmtId="0" fontId="21" fillId="0" borderId="0" xfId="53" applyFont="1" applyAlignment="1" applyProtection="1">
      <alignment horizontal="center" vertical="center"/>
      <protection locked="0"/>
    </xf>
    <xf numFmtId="0" fontId="79" fillId="0" borderId="0" xfId="0" applyFont="1" applyAlignment="1">
      <alignment horizontal="right"/>
    </xf>
    <xf numFmtId="49" fontId="2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6" fillId="0" borderId="0" xfId="0" applyFont="1" applyAlignment="1">
      <alignment horizontal="right"/>
    </xf>
    <xf numFmtId="0" fontId="23" fillId="0" borderId="37" xfId="0" applyFont="1" applyBorder="1" applyAlignment="1">
      <alignment horizontal="left" indent="1"/>
    </xf>
    <xf numFmtId="0" fontId="23" fillId="0" borderId="45" xfId="0" applyFont="1" applyBorder="1" applyAlignment="1">
      <alignment horizontal="left" indent="1"/>
    </xf>
    <xf numFmtId="0" fontId="23" fillId="0" borderId="44" xfId="0" applyFont="1" applyBorder="1" applyAlignment="1">
      <alignment horizontal="left" indent="1"/>
    </xf>
    <xf numFmtId="0" fontId="46" fillId="0" borderId="15" xfId="0" applyFont="1" applyBorder="1" applyAlignment="1">
      <alignment horizontal="right" indent="1"/>
    </xf>
    <xf numFmtId="0" fontId="46" fillId="0" borderId="16" xfId="0" applyFont="1" applyBorder="1" applyAlignment="1">
      <alignment horizontal="right" indent="1"/>
    </xf>
    <xf numFmtId="0" fontId="23" fillId="0" borderId="66" xfId="0" applyFont="1" applyBorder="1" applyAlignment="1">
      <alignment horizontal="center"/>
    </xf>
    <xf numFmtId="0" fontId="23" fillId="0" borderId="69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45" fillId="0" borderId="34" xfId="0" applyFont="1" applyBorder="1" applyAlignment="1" applyProtection="1">
      <alignment horizontal="left" indent="1"/>
      <protection locked="0"/>
    </xf>
    <xf numFmtId="0" fontId="45" fillId="0" borderId="71" xfId="0" applyFont="1" applyBorder="1" applyAlignment="1" applyProtection="1">
      <alignment horizontal="left" indent="1"/>
      <protection locked="0"/>
    </xf>
    <xf numFmtId="0" fontId="45" fillId="0" borderId="70" xfId="0" applyFont="1" applyBorder="1" applyAlignment="1" applyProtection="1">
      <alignment horizontal="left" indent="1"/>
      <protection locked="0"/>
    </xf>
    <xf numFmtId="3" fontId="45" fillId="0" borderId="35" xfId="0" applyNumberFormat="1" applyFont="1" applyBorder="1" applyAlignment="1" applyProtection="1">
      <alignment horizontal="right" indent="1"/>
      <protection locked="0"/>
    </xf>
    <xf numFmtId="0" fontId="45" fillId="0" borderId="40" xfId="0" applyFont="1" applyBorder="1" applyAlignment="1" applyProtection="1">
      <alignment horizontal="right" indent="1"/>
      <protection locked="0"/>
    </xf>
    <xf numFmtId="0" fontId="45" fillId="0" borderId="62" xfId="0" applyFont="1" applyBorder="1" applyAlignment="1" applyProtection="1">
      <alignment horizontal="left" indent="1"/>
      <protection locked="0"/>
    </xf>
    <xf numFmtId="0" fontId="45" fillId="0" borderId="60" xfId="0" applyFont="1" applyBorder="1" applyAlignment="1" applyProtection="1">
      <alignment horizontal="left" indent="1"/>
      <protection locked="0"/>
    </xf>
    <xf numFmtId="0" fontId="45" fillId="0" borderId="11" xfId="0" applyFont="1" applyBorder="1" applyAlignment="1" applyProtection="1">
      <alignment horizontal="left" indent="1"/>
      <protection locked="0"/>
    </xf>
    <xf numFmtId="0" fontId="45" fillId="0" borderId="23" xfId="0" applyFont="1" applyBorder="1" applyAlignment="1" applyProtection="1">
      <alignment horizontal="right" indent="1"/>
      <protection locked="0"/>
    </xf>
    <xf numFmtId="0" fontId="45" fillId="0" borderId="29" xfId="0" applyFont="1" applyBorder="1" applyAlignment="1" applyProtection="1">
      <alignment horizontal="right" indent="1"/>
      <protection locked="0"/>
    </xf>
    <xf numFmtId="0" fontId="22" fillId="0" borderId="0" xfId="79" applyFont="1" applyAlignment="1">
      <alignment horizontal="left" vertical="center" wrapText="1"/>
    </xf>
    <xf numFmtId="0" fontId="87" fillId="0" borderId="22" xfId="0" applyFont="1" applyBorder="1" applyAlignment="1" applyProtection="1">
      <alignment horizontal="right" vertical="top"/>
      <protection locked="0"/>
    </xf>
    <xf numFmtId="0" fontId="1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86" fillId="0" borderId="22" xfId="0" applyFont="1" applyBorder="1" applyAlignment="1">
      <alignment horizontal="right"/>
    </xf>
    <xf numFmtId="0" fontId="8" fillId="0" borderId="75" xfId="0" quotePrefix="1" applyFont="1" applyBorder="1" applyAlignment="1">
      <alignment horizontal="right" vertical="center"/>
    </xf>
    <xf numFmtId="0" fontId="8" fillId="0" borderId="71" xfId="0" quotePrefix="1" applyFont="1" applyBorder="1" applyAlignment="1">
      <alignment horizontal="right" vertical="center"/>
    </xf>
    <xf numFmtId="0" fontId="8" fillId="0" borderId="72" xfId="0" quotePrefix="1" applyFont="1" applyBorder="1" applyAlignment="1">
      <alignment horizontal="right" vertical="center"/>
    </xf>
    <xf numFmtId="0" fontId="8" fillId="0" borderId="97" xfId="0" quotePrefix="1" applyFont="1" applyBorder="1" applyAlignment="1">
      <alignment horizontal="right" vertical="center"/>
    </xf>
    <xf numFmtId="0" fontId="8" fillId="0" borderId="73" xfId="0" quotePrefix="1" applyFont="1" applyBorder="1" applyAlignment="1">
      <alignment horizontal="right" vertical="center"/>
    </xf>
    <xf numFmtId="0" fontId="8" fillId="0" borderId="74" xfId="0" quotePrefix="1" applyFont="1" applyBorder="1" applyAlignment="1">
      <alignment horizontal="right" vertical="center"/>
    </xf>
    <xf numFmtId="0" fontId="86" fillId="0" borderId="45" xfId="0" applyFont="1" applyBorder="1" applyAlignment="1">
      <alignment horizontal="right"/>
    </xf>
    <xf numFmtId="0" fontId="86" fillId="0" borderId="33" xfId="0" applyFont="1" applyBorder="1" applyAlignment="1">
      <alignment horizontal="right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8" fillId="0" borderId="96" xfId="0" applyNumberFormat="1" applyFont="1" applyBorder="1" applyAlignment="1">
      <alignment horizontal="right" vertical="center"/>
    </xf>
    <xf numFmtId="49" fontId="8" fillId="0" borderId="22" xfId="0" applyNumberFormat="1" applyFont="1" applyBorder="1" applyAlignment="1">
      <alignment horizontal="right" vertical="center"/>
    </xf>
    <xf numFmtId="49" fontId="8" fillId="0" borderId="78" xfId="0" applyNumberFormat="1" applyFont="1" applyBorder="1" applyAlignment="1">
      <alignment horizontal="right" vertical="center"/>
    </xf>
    <xf numFmtId="49" fontId="8" fillId="0" borderId="68" xfId="0" applyNumberFormat="1" applyFont="1" applyBorder="1" applyAlignment="1">
      <alignment horizontal="right" vertical="center"/>
    </xf>
    <xf numFmtId="49" fontId="8" fillId="0" borderId="82" xfId="0" applyNumberFormat="1" applyFont="1" applyBorder="1" applyAlignment="1">
      <alignment horizontal="right" vertical="center"/>
    </xf>
    <xf numFmtId="49" fontId="8" fillId="0" borderId="79" xfId="0" applyNumberFormat="1" applyFont="1" applyBorder="1" applyAlignment="1">
      <alignment horizontal="right" vertical="center"/>
    </xf>
    <xf numFmtId="0" fontId="20" fillId="0" borderId="23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</cellXfs>
  <cellStyles count="83">
    <cellStyle name="20% - 1. jelölőszín" xfId="1" builtinId="30" customBuiltin="1"/>
    <cellStyle name="20% - 1. jelölőszín 2" xfId="2"/>
    <cellStyle name="20% - 1. jelölőszín 3" xfId="56"/>
    <cellStyle name="20% - 2. jelölőszín" xfId="3" builtinId="34" customBuiltin="1"/>
    <cellStyle name="20% - 2. jelölőszín 2" xfId="4"/>
    <cellStyle name="20% - 2. jelölőszín 3" xfId="57"/>
    <cellStyle name="20% - 3. jelölőszín" xfId="5" builtinId="38" customBuiltin="1"/>
    <cellStyle name="20% - 3. jelölőszín 2" xfId="6"/>
    <cellStyle name="20% - 3. jelölőszín 3" xfId="58"/>
    <cellStyle name="20% - 4. jelölőszín" xfId="7" builtinId="42" customBuiltin="1"/>
    <cellStyle name="20% - 4. jelölőszín 2" xfId="8"/>
    <cellStyle name="20% - 4. jelölőszín 3" xfId="59"/>
    <cellStyle name="20% - 5. jelölőszín" xfId="9" builtinId="46" customBuiltin="1"/>
    <cellStyle name="20% - 5. jelölőszín 2" xfId="10"/>
    <cellStyle name="20% - 6. jelölőszín" xfId="11" builtinId="50" customBuiltin="1"/>
    <cellStyle name="20% - 6. jelölőszín 2" xfId="12"/>
    <cellStyle name="20% - 6. jelölőszín 3" xfId="60"/>
    <cellStyle name="40% - 1. jelölőszín" xfId="13" builtinId="31" customBuiltin="1"/>
    <cellStyle name="40% - 1. jelölőszín 2" xfId="14"/>
    <cellStyle name="40% - 1. jelölőszín 3" xfId="61"/>
    <cellStyle name="40% - 2. jelölőszín" xfId="15" builtinId="35" customBuiltin="1"/>
    <cellStyle name="40% - 2. jelölőszín 2" xfId="16"/>
    <cellStyle name="40% - 3. jelölőszín" xfId="17" builtinId="39" customBuiltin="1"/>
    <cellStyle name="40% - 3. jelölőszín 2" xfId="18"/>
    <cellStyle name="40% - 3. jelölőszín 3" xfId="62"/>
    <cellStyle name="40% - 4. jelölőszín" xfId="19" builtinId="43" customBuiltin="1"/>
    <cellStyle name="40% - 4. jelölőszín 2" xfId="20"/>
    <cellStyle name="40% - 4. jelölőszín 3" xfId="63"/>
    <cellStyle name="40% - 5. jelölőszín" xfId="21" builtinId="47" customBuiltin="1"/>
    <cellStyle name="40% - 5. jelölőszín 2" xfId="22"/>
    <cellStyle name="40% - 6. jelölőszín" xfId="23" builtinId="51" customBuiltin="1"/>
    <cellStyle name="40% - 6. jelölőszín 2" xfId="24"/>
    <cellStyle name="40% - 6. jelölőszín 3" xfId="64"/>
    <cellStyle name="60% - 1. jelölőszín" xfId="25" builtinId="32" customBuiltin="1"/>
    <cellStyle name="60% - 1. jelölőszín 2" xfId="65"/>
    <cellStyle name="60% - 2. jelölőszín" xfId="26" builtinId="36" customBuiltin="1"/>
    <cellStyle name="60% - 3. jelölőszín" xfId="27" builtinId="40" customBuiltin="1"/>
    <cellStyle name="60% - 3. jelölőszín 2" xfId="66"/>
    <cellStyle name="60% - 4. jelölőszín" xfId="28" builtinId="44" customBuiltin="1"/>
    <cellStyle name="60% - 4. jelölőszín 2" xfId="67"/>
    <cellStyle name="60% - 5. jelölőszín" xfId="29" builtinId="48" customBuiltin="1"/>
    <cellStyle name="60% - 6. jelölőszín" xfId="30" builtinId="52" customBuiltin="1"/>
    <cellStyle name="60% - 6. jelölőszín 2" xfId="68"/>
    <cellStyle name="Bevitel" xfId="31" builtinId="20" customBuiltin="1"/>
    <cellStyle name="Bevitel 2" xfId="69"/>
    <cellStyle name="Cím" xfId="32" builtinId="15" customBuiltin="1"/>
    <cellStyle name="Cím 2" xfId="70"/>
    <cellStyle name="Címsor 1" xfId="33" builtinId="16" customBuiltin="1"/>
    <cellStyle name="Címsor 1 2" xfId="71"/>
    <cellStyle name="Címsor 2" xfId="34" builtinId="17" customBuiltin="1"/>
    <cellStyle name="Címsor 2 2" xfId="72"/>
    <cellStyle name="Címsor 3" xfId="35" builtinId="18" customBuiltin="1"/>
    <cellStyle name="Címsor 3 2" xfId="73"/>
    <cellStyle name="Címsor 4" xfId="36" builtinId="19" customBuiltin="1"/>
    <cellStyle name="Címsor 4 2" xfId="74"/>
    <cellStyle name="Ellenőrzőcella" xfId="37" builtinId="23" customBuiltin="1"/>
    <cellStyle name="Ezres" xfId="52" builtinId="3"/>
    <cellStyle name="Ezres 2" xfId="54"/>
    <cellStyle name="Ezres 3" xfId="75"/>
    <cellStyle name="Figyelmeztetés" xfId="38" builtinId="11" customBuiltin="1"/>
    <cellStyle name="Hiperhivatkozás" xfId="39"/>
    <cellStyle name="Hivatkozott cella" xfId="40" builtinId="24" customBuiltin="1"/>
    <cellStyle name="Jegyzet" xfId="41" builtinId="10" customBuiltin="1"/>
    <cellStyle name="Jegyzet 2" xfId="76"/>
    <cellStyle name="Jó" xfId="42" builtinId="26" customBuiltin="1"/>
    <cellStyle name="Kimenet" xfId="43" builtinId="21" customBuiltin="1"/>
    <cellStyle name="Kimenet 2" xfId="77"/>
    <cellStyle name="Magyarázó szöveg" xfId="44" builtinId="53" customBuiltin="1"/>
    <cellStyle name="Már látott hiperhivatkozás" xfId="45"/>
    <cellStyle name="Normál" xfId="0" builtinId="0"/>
    <cellStyle name="Normál 2" xfId="53"/>
    <cellStyle name="Normál 2 2" xfId="78"/>
    <cellStyle name="Normál 3" xfId="55"/>
    <cellStyle name="Normál 5" xfId="79"/>
    <cellStyle name="Normál 5 2" xfId="80"/>
    <cellStyle name="Normál_6MELL" xfId="46"/>
    <cellStyle name="Normál_KVRENMUNKA" xfId="47"/>
    <cellStyle name="Összesen" xfId="48" builtinId="25" customBuiltin="1"/>
    <cellStyle name="Összesen 2" xfId="81"/>
    <cellStyle name="Rossz" xfId="49" builtinId="27" customBuiltin="1"/>
    <cellStyle name="Semleges" xfId="50" builtinId="28" customBuiltin="1"/>
    <cellStyle name="Számítás" xfId="51" builtinId="22" customBuiltin="1"/>
    <cellStyle name="Számítás 2" xfId="82"/>
  </cellStyles>
  <dxfs count="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10</xdr:row>
      <xdr:rowOff>1905</xdr:rowOff>
    </xdr:from>
    <xdr:to>
      <xdr:col>4</xdr:col>
      <xdr:colOff>9509</xdr:colOff>
      <xdr:row>17</xdr:row>
      <xdr:rowOff>76222</xdr:rowOff>
    </xdr:to>
    <xdr:cxnSp macro="">
      <xdr:nvCxnSpPr>
        <xdr:cNvPr id="6" name="Egyenes összekötő 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CxnSpPr/>
      </xdr:nvCxnSpPr>
      <xdr:spPr>
        <a:xfrm flipH="1">
          <a:off x="4707255" y="1992630"/>
          <a:ext cx="7604" cy="452249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</xdr:row>
      <xdr:rowOff>28575</xdr:rowOff>
    </xdr:from>
    <xdr:to>
      <xdr:col>11</xdr:col>
      <xdr:colOff>6408</xdr:colOff>
      <xdr:row>16</xdr:row>
      <xdr:rowOff>544833</xdr:rowOff>
    </xdr:to>
    <xdr:cxnSp macro="">
      <xdr:nvCxnSpPr>
        <xdr:cNvPr id="7" name="Egyenes összekötő 6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10287000" y="2019300"/>
          <a:ext cx="6408" cy="44215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view="pageBreakPreview" topLeftCell="A21" zoomScale="142" zoomScaleNormal="160" zoomScaleSheetLayoutView="142" workbookViewId="0">
      <selection activeCell="B41" sqref="B41"/>
    </sheetView>
  </sheetViews>
  <sheetFormatPr defaultColWidth="9.33203125" defaultRowHeight="12.75" x14ac:dyDescent="0.2"/>
  <cols>
    <col min="1" max="1" width="7.33203125" style="83" customWidth="1"/>
    <col min="2" max="2" width="61.83203125" style="84" customWidth="1"/>
    <col min="3" max="3" width="14.1640625" style="584" customWidth="1"/>
    <col min="4" max="4" width="14.33203125" style="585" customWidth="1"/>
    <col min="5" max="5" width="15" style="585" customWidth="1"/>
    <col min="6" max="6" width="15.5" style="585" hidden="1" customWidth="1"/>
    <col min="7" max="7" width="19" style="585" hidden="1" customWidth="1"/>
    <col min="8" max="8" width="14.1640625" style="585" customWidth="1"/>
    <col min="9" max="9" width="16.83203125" style="585" hidden="1" customWidth="1"/>
    <col min="10" max="10" width="16" style="585" hidden="1" customWidth="1"/>
    <col min="11" max="11" width="15.83203125" style="585" hidden="1" customWidth="1"/>
    <col min="12" max="12" width="8.1640625" style="586" hidden="1" customWidth="1"/>
    <col min="13" max="13" width="12.1640625" style="25" bestFit="1" customWidth="1"/>
    <col min="14" max="16384" width="9.33203125" style="25"/>
  </cols>
  <sheetData>
    <row r="1" spans="1:16384" ht="12.75" customHeight="1" x14ac:dyDescent="0.2">
      <c r="A1" s="1711" t="s">
        <v>796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6384" x14ac:dyDescent="0.2">
      <c r="A2" s="1709" t="s">
        <v>741</v>
      </c>
      <c r="B2" s="1709"/>
      <c r="C2" s="1709"/>
      <c r="D2" s="1709"/>
      <c r="E2" s="1709"/>
      <c r="F2" s="1709"/>
      <c r="G2" s="1709"/>
      <c r="H2" s="1709"/>
    </row>
    <row r="3" spans="1:16384" s="24" customFormat="1" ht="13.7" customHeight="1" x14ac:dyDescent="0.2">
      <c r="A3" s="1709"/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</row>
    <row r="4" spans="1:16384" s="40" customFormat="1" ht="15.75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  <c r="I4" s="111"/>
      <c r="J4" s="111"/>
      <c r="K4" s="111"/>
      <c r="L4" s="111"/>
      <c r="M4" s="24"/>
    </row>
    <row r="5" spans="1:16384" s="40" customFormat="1" ht="15.75" customHeight="1" x14ac:dyDescent="0.2">
      <c r="A5" s="1708" t="s">
        <v>665</v>
      </c>
      <c r="B5" s="1708"/>
      <c r="C5" s="1708"/>
      <c r="D5" s="1708"/>
      <c r="E5" s="1708"/>
      <c r="F5" s="1708"/>
      <c r="G5" s="1708"/>
      <c r="H5" s="1708"/>
      <c r="I5" s="1708"/>
      <c r="J5" s="1708"/>
      <c r="K5" s="1708"/>
      <c r="L5" s="1708"/>
      <c r="M5" s="1708"/>
      <c r="N5" s="1708"/>
      <c r="O5" s="1708"/>
      <c r="P5" s="1708"/>
      <c r="Q5" s="1708"/>
      <c r="R5" s="1708"/>
      <c r="S5" s="1708"/>
      <c r="T5" s="1708"/>
      <c r="U5" s="1708"/>
      <c r="V5" s="1708"/>
      <c r="W5" s="1708"/>
      <c r="X5" s="1708"/>
      <c r="Y5" s="1708"/>
      <c r="Z5" s="1708"/>
      <c r="AA5" s="1708"/>
      <c r="AB5" s="1708"/>
      <c r="AC5" s="1708"/>
      <c r="AD5" s="1708"/>
      <c r="AE5" s="1708"/>
      <c r="AF5" s="1708"/>
      <c r="AG5" s="1708"/>
      <c r="AH5" s="1708"/>
      <c r="AI5" s="1708"/>
      <c r="AJ5" s="1708"/>
      <c r="AK5" s="1708"/>
      <c r="AL5" s="1708"/>
      <c r="AM5" s="1708"/>
      <c r="AN5" s="1708"/>
      <c r="AO5" s="1708"/>
      <c r="AP5" s="1708"/>
      <c r="AQ5" s="1708"/>
      <c r="AR5" s="1708"/>
      <c r="AS5" s="1708"/>
      <c r="AT5" s="1708"/>
      <c r="AU5" s="1708"/>
      <c r="AV5" s="1708"/>
      <c r="AW5" s="1708"/>
      <c r="AX5" s="1708"/>
      <c r="AY5" s="1708"/>
      <c r="AZ5" s="1708"/>
      <c r="BA5" s="1708"/>
      <c r="BB5" s="1708"/>
      <c r="BC5" s="1708"/>
      <c r="BD5" s="1708"/>
      <c r="BE5" s="1708"/>
      <c r="BF5" s="1708"/>
      <c r="BG5" s="1708"/>
      <c r="BH5" s="1708"/>
      <c r="BI5" s="1708"/>
      <c r="BJ5" s="1708"/>
      <c r="BK5" s="1708"/>
      <c r="BL5" s="1708"/>
      <c r="BM5" s="1708"/>
      <c r="BN5" s="1708"/>
      <c r="BO5" s="1708"/>
      <c r="BP5" s="1708"/>
      <c r="BQ5" s="1708"/>
      <c r="BR5" s="1708"/>
      <c r="BS5" s="1708"/>
      <c r="BT5" s="1708"/>
      <c r="BU5" s="1708"/>
      <c r="BV5" s="1708"/>
      <c r="BW5" s="1708"/>
      <c r="BX5" s="1708"/>
      <c r="BY5" s="1708"/>
      <c r="BZ5" s="1708"/>
      <c r="CA5" s="1708"/>
      <c r="CB5" s="1708"/>
      <c r="CC5" s="1708"/>
      <c r="CD5" s="1708"/>
      <c r="CE5" s="1708"/>
      <c r="CF5" s="1708"/>
      <c r="CG5" s="1708"/>
      <c r="CH5" s="1708"/>
      <c r="CI5" s="1708"/>
      <c r="CJ5" s="1708"/>
      <c r="CK5" s="1708"/>
      <c r="CL5" s="1708"/>
      <c r="CM5" s="1708"/>
      <c r="CN5" s="1708"/>
      <c r="CO5" s="1708"/>
      <c r="CP5" s="1708"/>
      <c r="CQ5" s="1708"/>
      <c r="CR5" s="1708"/>
      <c r="CS5" s="1708"/>
      <c r="CT5" s="1708"/>
      <c r="CU5" s="1708"/>
      <c r="CV5" s="1708"/>
      <c r="CW5" s="1708"/>
      <c r="CX5" s="1708"/>
      <c r="CY5" s="1708"/>
      <c r="CZ5" s="1708"/>
      <c r="DA5" s="1708"/>
      <c r="DB5" s="1708"/>
      <c r="DC5" s="1708"/>
      <c r="DD5" s="1708"/>
      <c r="DE5" s="1708"/>
      <c r="DF5" s="1708"/>
      <c r="DG5" s="1708"/>
      <c r="DH5" s="1708"/>
      <c r="DI5" s="1708"/>
      <c r="DJ5" s="1708"/>
      <c r="DK5" s="1708"/>
      <c r="DL5" s="1708"/>
      <c r="DM5" s="1708"/>
      <c r="DN5" s="1708"/>
      <c r="DO5" s="1708"/>
      <c r="DP5" s="1708"/>
      <c r="DQ5" s="1708"/>
      <c r="DR5" s="1708"/>
      <c r="DS5" s="1708"/>
      <c r="DT5" s="1708"/>
      <c r="DU5" s="1708"/>
      <c r="DV5" s="1708"/>
      <c r="DW5" s="1708"/>
      <c r="DX5" s="1708"/>
      <c r="DY5" s="1708"/>
      <c r="DZ5" s="1708"/>
      <c r="EA5" s="1708"/>
      <c r="EB5" s="1708"/>
      <c r="EC5" s="1708"/>
      <c r="ED5" s="1708"/>
      <c r="EE5" s="1708"/>
      <c r="EF5" s="1708"/>
      <c r="EG5" s="1708"/>
      <c r="EH5" s="1708"/>
      <c r="EI5" s="1708"/>
      <c r="EJ5" s="1708"/>
      <c r="EK5" s="1708"/>
      <c r="EL5" s="1708"/>
      <c r="EM5" s="1708"/>
      <c r="EN5" s="1708"/>
      <c r="EO5" s="1708"/>
      <c r="EP5" s="1708"/>
      <c r="EQ5" s="1708"/>
      <c r="ER5" s="1708"/>
      <c r="ES5" s="1708"/>
      <c r="ET5" s="1708"/>
      <c r="EU5" s="1708"/>
      <c r="EV5" s="1708"/>
      <c r="EW5" s="1708"/>
      <c r="EX5" s="1708"/>
      <c r="EY5" s="1708"/>
      <c r="EZ5" s="1708"/>
      <c r="FA5" s="1708"/>
      <c r="FB5" s="1708"/>
      <c r="FC5" s="1708"/>
      <c r="FD5" s="1708"/>
      <c r="FE5" s="1708"/>
      <c r="FF5" s="1708"/>
      <c r="FG5" s="1708"/>
      <c r="FH5" s="1708"/>
      <c r="FI5" s="1708"/>
      <c r="FJ5" s="1708"/>
      <c r="FK5" s="1708"/>
      <c r="FL5" s="1708"/>
      <c r="FM5" s="1708"/>
      <c r="FN5" s="1708"/>
      <c r="FO5" s="1708"/>
      <c r="FP5" s="1708"/>
      <c r="FQ5" s="1708"/>
      <c r="FR5" s="1708"/>
      <c r="FS5" s="1708"/>
      <c r="FT5" s="1708"/>
      <c r="FU5" s="1708"/>
      <c r="FV5" s="1708"/>
      <c r="FW5" s="1708"/>
      <c r="FX5" s="1708"/>
      <c r="FY5" s="1708"/>
      <c r="FZ5" s="1708"/>
      <c r="GA5" s="1708"/>
      <c r="GB5" s="1708"/>
      <c r="GC5" s="1708"/>
      <c r="GD5" s="1708"/>
      <c r="GE5" s="1708"/>
      <c r="GF5" s="1708"/>
      <c r="GG5" s="1708"/>
      <c r="GH5" s="1708"/>
      <c r="GI5" s="1708"/>
      <c r="GJ5" s="1708"/>
      <c r="GK5" s="1708"/>
      <c r="GL5" s="1708"/>
      <c r="GM5" s="1708"/>
      <c r="GN5" s="1708"/>
      <c r="GO5" s="1708"/>
      <c r="GP5" s="1708"/>
      <c r="GQ5" s="1708"/>
      <c r="GR5" s="1708"/>
      <c r="GS5" s="1708"/>
      <c r="GT5" s="1708"/>
      <c r="GU5" s="1708"/>
      <c r="GV5" s="1708"/>
      <c r="GW5" s="1708"/>
      <c r="GX5" s="1708"/>
      <c r="GY5" s="1708"/>
      <c r="GZ5" s="1708"/>
      <c r="HA5" s="1708"/>
      <c r="HB5" s="1708"/>
      <c r="HC5" s="1708"/>
      <c r="HD5" s="1708"/>
      <c r="HE5" s="1708"/>
      <c r="HF5" s="1708"/>
      <c r="HG5" s="1708"/>
      <c r="HH5" s="1708"/>
      <c r="HI5" s="1708"/>
      <c r="HJ5" s="1708"/>
      <c r="HK5" s="1708"/>
      <c r="HL5" s="1708"/>
      <c r="HM5" s="1708"/>
      <c r="HN5" s="1708"/>
      <c r="HO5" s="1708"/>
      <c r="HP5" s="1708"/>
      <c r="HQ5" s="1708"/>
      <c r="HR5" s="1708"/>
      <c r="HS5" s="1708"/>
      <c r="HT5" s="1708"/>
      <c r="HU5" s="1708"/>
      <c r="HV5" s="1708"/>
      <c r="HW5" s="1708"/>
      <c r="HX5" s="1708"/>
      <c r="HY5" s="1708"/>
      <c r="HZ5" s="1708"/>
      <c r="IA5" s="1708"/>
      <c r="IB5" s="1708"/>
      <c r="IC5" s="1708"/>
      <c r="ID5" s="1708"/>
      <c r="IE5" s="1708"/>
      <c r="IF5" s="1708"/>
      <c r="IG5" s="1708"/>
      <c r="IH5" s="1708"/>
      <c r="II5" s="1708"/>
      <c r="IJ5" s="1708"/>
      <c r="IK5" s="1708"/>
      <c r="IL5" s="1708"/>
      <c r="IM5" s="1708"/>
      <c r="IN5" s="1708"/>
      <c r="IO5" s="1708"/>
      <c r="IP5" s="1708"/>
      <c r="IQ5" s="1708"/>
      <c r="IR5" s="1708"/>
      <c r="IS5" s="1708"/>
      <c r="IT5" s="1708"/>
      <c r="IU5" s="1708"/>
      <c r="IV5" s="1708"/>
      <c r="IW5" s="1708"/>
      <c r="IX5" s="1708"/>
      <c r="IY5" s="1708"/>
      <c r="IZ5" s="1708"/>
      <c r="JA5" s="1708"/>
      <c r="JB5" s="1708"/>
      <c r="JC5" s="1708"/>
      <c r="JD5" s="1708"/>
      <c r="JE5" s="1708"/>
      <c r="JF5" s="1708"/>
      <c r="JG5" s="1708"/>
      <c r="JH5" s="1708"/>
      <c r="JI5" s="1708"/>
      <c r="JJ5" s="1708"/>
      <c r="JK5" s="1708"/>
      <c r="JL5" s="1708"/>
      <c r="JM5" s="1708"/>
      <c r="JN5" s="1708"/>
      <c r="JO5" s="1708"/>
      <c r="JP5" s="1708"/>
      <c r="JQ5" s="1708"/>
      <c r="JR5" s="1708"/>
      <c r="JS5" s="1708"/>
      <c r="JT5" s="1708"/>
      <c r="JU5" s="1708"/>
      <c r="JV5" s="1708"/>
      <c r="JW5" s="1708"/>
      <c r="JX5" s="1708"/>
      <c r="JY5" s="1708"/>
      <c r="JZ5" s="1708"/>
      <c r="KA5" s="1708"/>
      <c r="KB5" s="1708"/>
      <c r="KC5" s="1708"/>
      <c r="KD5" s="1708"/>
      <c r="KE5" s="1708"/>
      <c r="KF5" s="1708"/>
      <c r="KG5" s="1708"/>
      <c r="KH5" s="1708"/>
      <c r="KI5" s="1708"/>
      <c r="KJ5" s="1708"/>
      <c r="KK5" s="1708"/>
      <c r="KL5" s="1708"/>
      <c r="KM5" s="1708"/>
      <c r="KN5" s="1708"/>
      <c r="KO5" s="1708"/>
      <c r="KP5" s="1708"/>
      <c r="KQ5" s="1708"/>
      <c r="KR5" s="1708"/>
      <c r="KS5" s="1708"/>
      <c r="KT5" s="1708"/>
      <c r="KU5" s="1708"/>
      <c r="KV5" s="1708"/>
      <c r="KW5" s="1708"/>
      <c r="KX5" s="1708"/>
      <c r="KY5" s="1708"/>
      <c r="KZ5" s="1708"/>
      <c r="LA5" s="1708"/>
      <c r="LB5" s="1708"/>
      <c r="LC5" s="1708"/>
      <c r="LD5" s="1708"/>
      <c r="LE5" s="1708"/>
      <c r="LF5" s="1708"/>
      <c r="LG5" s="1708"/>
      <c r="LH5" s="1708"/>
      <c r="LI5" s="1708"/>
      <c r="LJ5" s="1708"/>
      <c r="LK5" s="1708"/>
      <c r="LL5" s="1708"/>
      <c r="LM5" s="1708"/>
      <c r="LN5" s="1708"/>
      <c r="LO5" s="1708"/>
      <c r="LP5" s="1708"/>
      <c r="LQ5" s="1708"/>
      <c r="LR5" s="1708"/>
      <c r="LS5" s="1708"/>
      <c r="LT5" s="1708"/>
      <c r="LU5" s="1708"/>
      <c r="LV5" s="1708"/>
      <c r="LW5" s="1708"/>
      <c r="LX5" s="1708"/>
      <c r="LY5" s="1708"/>
      <c r="LZ5" s="1708"/>
      <c r="MA5" s="1708"/>
      <c r="MB5" s="1708"/>
      <c r="MC5" s="1708"/>
      <c r="MD5" s="1708"/>
      <c r="ME5" s="1708"/>
      <c r="MF5" s="1708"/>
      <c r="MG5" s="1708"/>
      <c r="MH5" s="1708"/>
      <c r="MI5" s="1708"/>
      <c r="MJ5" s="1708"/>
      <c r="MK5" s="1708"/>
      <c r="ML5" s="1708"/>
      <c r="MM5" s="1708"/>
      <c r="MN5" s="1708"/>
      <c r="MO5" s="1708"/>
      <c r="MP5" s="1708"/>
      <c r="MQ5" s="1708"/>
      <c r="MR5" s="1708"/>
      <c r="MS5" s="1708"/>
      <c r="MT5" s="1708"/>
      <c r="MU5" s="1708"/>
      <c r="MV5" s="1708"/>
      <c r="MW5" s="1708"/>
      <c r="MX5" s="1708"/>
      <c r="MY5" s="1708"/>
      <c r="MZ5" s="1708"/>
      <c r="NA5" s="1708"/>
      <c r="NB5" s="1708"/>
      <c r="NC5" s="1708"/>
      <c r="ND5" s="1708"/>
      <c r="NE5" s="1708"/>
      <c r="NF5" s="1708"/>
      <c r="NG5" s="1708"/>
      <c r="NH5" s="1708"/>
      <c r="NI5" s="1708"/>
      <c r="NJ5" s="1708"/>
      <c r="NK5" s="1708"/>
      <c r="NL5" s="1708"/>
      <c r="NM5" s="1708"/>
      <c r="NN5" s="1708"/>
      <c r="NO5" s="1708"/>
      <c r="NP5" s="1708"/>
      <c r="NQ5" s="1708"/>
      <c r="NR5" s="1708"/>
      <c r="NS5" s="1708"/>
      <c r="NT5" s="1708"/>
      <c r="NU5" s="1708"/>
      <c r="NV5" s="1708"/>
      <c r="NW5" s="1708"/>
      <c r="NX5" s="1708"/>
      <c r="NY5" s="1708"/>
      <c r="NZ5" s="1708"/>
      <c r="OA5" s="1708"/>
      <c r="OB5" s="1708"/>
      <c r="OC5" s="1708"/>
      <c r="OD5" s="1708"/>
      <c r="OE5" s="1708"/>
      <c r="OF5" s="1708"/>
      <c r="OG5" s="1708"/>
      <c r="OH5" s="1708"/>
      <c r="OI5" s="1708"/>
      <c r="OJ5" s="1708"/>
      <c r="OK5" s="1708"/>
      <c r="OL5" s="1708"/>
      <c r="OM5" s="1708"/>
      <c r="ON5" s="1708"/>
      <c r="OO5" s="1708"/>
      <c r="OP5" s="1708"/>
      <c r="OQ5" s="1708"/>
      <c r="OR5" s="1708"/>
      <c r="OS5" s="1708"/>
      <c r="OT5" s="1708"/>
      <c r="OU5" s="1708"/>
      <c r="OV5" s="1708"/>
      <c r="OW5" s="1708"/>
      <c r="OX5" s="1708"/>
      <c r="OY5" s="1708"/>
      <c r="OZ5" s="1708"/>
      <c r="PA5" s="1708"/>
      <c r="PB5" s="1708"/>
      <c r="PC5" s="1708"/>
      <c r="PD5" s="1708"/>
      <c r="PE5" s="1708"/>
      <c r="PF5" s="1708"/>
      <c r="PG5" s="1708"/>
      <c r="PH5" s="1708"/>
      <c r="PI5" s="1708"/>
      <c r="PJ5" s="1708"/>
      <c r="PK5" s="1708"/>
      <c r="PL5" s="1708"/>
      <c r="PM5" s="1708"/>
      <c r="PN5" s="1708"/>
      <c r="PO5" s="1708"/>
      <c r="PP5" s="1708"/>
      <c r="PQ5" s="1708"/>
      <c r="PR5" s="1708"/>
      <c r="PS5" s="1708"/>
      <c r="PT5" s="1708"/>
      <c r="PU5" s="1708"/>
      <c r="PV5" s="1708"/>
      <c r="PW5" s="1708"/>
      <c r="PX5" s="1708"/>
      <c r="PY5" s="1708"/>
      <c r="PZ5" s="1708"/>
      <c r="QA5" s="1708"/>
      <c r="QB5" s="1708"/>
      <c r="QC5" s="1708"/>
      <c r="QD5" s="1708"/>
      <c r="QE5" s="1708"/>
      <c r="QF5" s="1708"/>
      <c r="QG5" s="1708"/>
      <c r="QH5" s="1708"/>
      <c r="QI5" s="1708"/>
      <c r="QJ5" s="1708"/>
      <c r="QK5" s="1708"/>
      <c r="QL5" s="1708"/>
      <c r="QM5" s="1708"/>
      <c r="QN5" s="1708"/>
      <c r="QO5" s="1708"/>
      <c r="QP5" s="1708"/>
      <c r="QQ5" s="1708"/>
      <c r="QR5" s="1708"/>
      <c r="QS5" s="1708"/>
      <c r="QT5" s="1708"/>
      <c r="QU5" s="1708"/>
      <c r="QV5" s="1708"/>
      <c r="QW5" s="1708"/>
      <c r="QX5" s="1708"/>
      <c r="QY5" s="1708"/>
      <c r="QZ5" s="1708"/>
      <c r="RA5" s="1708"/>
      <c r="RB5" s="1708"/>
      <c r="RC5" s="1708"/>
      <c r="RD5" s="1708"/>
      <c r="RE5" s="1708"/>
      <c r="RF5" s="1708"/>
      <c r="RG5" s="1708"/>
      <c r="RH5" s="1708"/>
      <c r="RI5" s="1708"/>
      <c r="RJ5" s="1708"/>
      <c r="RK5" s="1708"/>
      <c r="RL5" s="1708"/>
      <c r="RM5" s="1708"/>
      <c r="RN5" s="1708"/>
      <c r="RO5" s="1708"/>
      <c r="RP5" s="1708"/>
      <c r="RQ5" s="1708"/>
      <c r="RR5" s="1708"/>
      <c r="RS5" s="1708"/>
      <c r="RT5" s="1708"/>
      <c r="RU5" s="1708"/>
      <c r="RV5" s="1708"/>
      <c r="RW5" s="1708"/>
      <c r="RX5" s="1708"/>
      <c r="RY5" s="1708"/>
      <c r="RZ5" s="1708"/>
      <c r="SA5" s="1708"/>
      <c r="SB5" s="1708"/>
      <c r="SC5" s="1708"/>
      <c r="SD5" s="1708"/>
      <c r="SE5" s="1708"/>
      <c r="SF5" s="1708"/>
      <c r="SG5" s="1708"/>
      <c r="SH5" s="1708"/>
      <c r="SI5" s="1708"/>
      <c r="SJ5" s="1708"/>
      <c r="SK5" s="1708"/>
      <c r="SL5" s="1708"/>
      <c r="SM5" s="1708"/>
      <c r="SN5" s="1708"/>
      <c r="SO5" s="1708"/>
      <c r="SP5" s="1708"/>
      <c r="SQ5" s="1708"/>
      <c r="SR5" s="1708"/>
      <c r="SS5" s="1708"/>
      <c r="ST5" s="1708"/>
      <c r="SU5" s="1708"/>
      <c r="SV5" s="1708"/>
      <c r="SW5" s="1708"/>
      <c r="SX5" s="1708"/>
      <c r="SY5" s="1708"/>
      <c r="SZ5" s="1708"/>
      <c r="TA5" s="1708"/>
      <c r="TB5" s="1708"/>
      <c r="TC5" s="1708"/>
      <c r="TD5" s="1708"/>
      <c r="TE5" s="1708"/>
      <c r="TF5" s="1708"/>
      <c r="TG5" s="1708"/>
      <c r="TH5" s="1708"/>
      <c r="TI5" s="1708"/>
      <c r="TJ5" s="1708"/>
      <c r="TK5" s="1708"/>
      <c r="TL5" s="1708"/>
      <c r="TM5" s="1708"/>
      <c r="TN5" s="1708"/>
      <c r="TO5" s="1708"/>
      <c r="TP5" s="1708"/>
      <c r="TQ5" s="1708"/>
      <c r="TR5" s="1708"/>
      <c r="TS5" s="1708"/>
      <c r="TT5" s="1708"/>
      <c r="TU5" s="1708"/>
      <c r="TV5" s="1708"/>
      <c r="TW5" s="1708"/>
      <c r="TX5" s="1708"/>
      <c r="TY5" s="1708"/>
      <c r="TZ5" s="1708"/>
      <c r="UA5" s="1708"/>
      <c r="UB5" s="1708"/>
      <c r="UC5" s="1708"/>
      <c r="UD5" s="1708"/>
      <c r="UE5" s="1708"/>
      <c r="UF5" s="1708"/>
      <c r="UG5" s="1708"/>
      <c r="UH5" s="1708"/>
      <c r="UI5" s="1708"/>
      <c r="UJ5" s="1708"/>
      <c r="UK5" s="1708"/>
      <c r="UL5" s="1708"/>
      <c r="UM5" s="1708"/>
      <c r="UN5" s="1708"/>
      <c r="UO5" s="1708"/>
      <c r="UP5" s="1708"/>
      <c r="UQ5" s="1708"/>
      <c r="UR5" s="1708"/>
      <c r="US5" s="1708"/>
      <c r="UT5" s="1708"/>
      <c r="UU5" s="1708"/>
      <c r="UV5" s="1708"/>
      <c r="UW5" s="1708"/>
      <c r="UX5" s="1708"/>
      <c r="UY5" s="1708"/>
      <c r="UZ5" s="1708"/>
      <c r="VA5" s="1708"/>
      <c r="VB5" s="1708"/>
      <c r="VC5" s="1708"/>
      <c r="VD5" s="1708"/>
      <c r="VE5" s="1708"/>
      <c r="VF5" s="1708"/>
      <c r="VG5" s="1708"/>
      <c r="VH5" s="1708"/>
      <c r="VI5" s="1708"/>
      <c r="VJ5" s="1708"/>
      <c r="VK5" s="1708"/>
      <c r="VL5" s="1708"/>
      <c r="VM5" s="1708"/>
      <c r="VN5" s="1708"/>
      <c r="VO5" s="1708"/>
      <c r="VP5" s="1708"/>
      <c r="VQ5" s="1708"/>
      <c r="VR5" s="1708"/>
      <c r="VS5" s="1708"/>
      <c r="VT5" s="1708"/>
      <c r="VU5" s="1708"/>
      <c r="VV5" s="1708"/>
      <c r="VW5" s="1708"/>
      <c r="VX5" s="1708"/>
      <c r="VY5" s="1708"/>
      <c r="VZ5" s="1708"/>
      <c r="WA5" s="1708"/>
      <c r="WB5" s="1708"/>
      <c r="WC5" s="1708"/>
      <c r="WD5" s="1708"/>
      <c r="WE5" s="1708"/>
      <c r="WF5" s="1708"/>
      <c r="WG5" s="1708"/>
      <c r="WH5" s="1708"/>
      <c r="WI5" s="1708"/>
      <c r="WJ5" s="1708"/>
      <c r="WK5" s="1708"/>
      <c r="WL5" s="1708"/>
      <c r="WM5" s="1708"/>
      <c r="WN5" s="1708"/>
      <c r="WO5" s="1708"/>
      <c r="WP5" s="1708"/>
      <c r="WQ5" s="1708"/>
      <c r="WR5" s="1708"/>
      <c r="WS5" s="1708"/>
      <c r="WT5" s="1708"/>
      <c r="WU5" s="1708"/>
      <c r="WV5" s="1708"/>
      <c r="WW5" s="1708"/>
      <c r="WX5" s="1708"/>
      <c r="WY5" s="1708"/>
      <c r="WZ5" s="1708"/>
      <c r="XA5" s="1708"/>
      <c r="XB5" s="1708"/>
      <c r="XC5" s="1708"/>
      <c r="XD5" s="1708"/>
      <c r="XE5" s="1708"/>
      <c r="XF5" s="1708"/>
      <c r="XG5" s="1708"/>
      <c r="XH5" s="1708"/>
      <c r="XI5" s="1708"/>
      <c r="XJ5" s="1708"/>
      <c r="XK5" s="1708"/>
      <c r="XL5" s="1708"/>
      <c r="XM5" s="1708"/>
      <c r="XN5" s="1708"/>
      <c r="XO5" s="1708"/>
      <c r="XP5" s="1708"/>
      <c r="XQ5" s="1708"/>
      <c r="XR5" s="1708"/>
      <c r="XS5" s="1708"/>
      <c r="XT5" s="1708"/>
      <c r="XU5" s="1708"/>
      <c r="XV5" s="1708"/>
      <c r="XW5" s="1708"/>
      <c r="XX5" s="1708"/>
      <c r="XY5" s="1708"/>
      <c r="XZ5" s="1708"/>
      <c r="YA5" s="1708"/>
      <c r="YB5" s="1708"/>
      <c r="YC5" s="1708"/>
      <c r="YD5" s="1708"/>
      <c r="YE5" s="1708"/>
      <c r="YF5" s="1708"/>
      <c r="YG5" s="1708"/>
      <c r="YH5" s="1708"/>
      <c r="YI5" s="1708"/>
      <c r="YJ5" s="1708"/>
      <c r="YK5" s="1708"/>
      <c r="YL5" s="1708"/>
      <c r="YM5" s="1708"/>
      <c r="YN5" s="1708"/>
      <c r="YO5" s="1708"/>
      <c r="YP5" s="1708"/>
      <c r="YQ5" s="1708"/>
      <c r="YR5" s="1708"/>
      <c r="YS5" s="1708"/>
      <c r="YT5" s="1708"/>
      <c r="YU5" s="1708"/>
      <c r="YV5" s="1708"/>
      <c r="YW5" s="1708"/>
      <c r="YX5" s="1708"/>
      <c r="YY5" s="1708"/>
      <c r="YZ5" s="1708"/>
      <c r="ZA5" s="1708"/>
      <c r="ZB5" s="1708"/>
      <c r="ZC5" s="1708"/>
      <c r="ZD5" s="1708"/>
      <c r="ZE5" s="1708"/>
      <c r="ZF5" s="1708"/>
      <c r="ZG5" s="1708"/>
      <c r="ZH5" s="1708"/>
      <c r="ZI5" s="1708"/>
      <c r="ZJ5" s="1708"/>
      <c r="ZK5" s="1708"/>
      <c r="ZL5" s="1708"/>
      <c r="ZM5" s="1708"/>
      <c r="ZN5" s="1708"/>
      <c r="ZO5" s="1708"/>
      <c r="ZP5" s="1708"/>
      <c r="ZQ5" s="1708"/>
      <c r="ZR5" s="1708"/>
      <c r="ZS5" s="1708"/>
      <c r="ZT5" s="1708"/>
      <c r="ZU5" s="1708"/>
      <c r="ZV5" s="1708"/>
      <c r="ZW5" s="1708"/>
      <c r="ZX5" s="1708"/>
      <c r="ZY5" s="1708"/>
      <c r="ZZ5" s="1708"/>
      <c r="AAA5" s="1708"/>
      <c r="AAB5" s="1708"/>
      <c r="AAC5" s="1708"/>
      <c r="AAD5" s="1708"/>
      <c r="AAE5" s="1708"/>
      <c r="AAF5" s="1708"/>
      <c r="AAG5" s="1708"/>
      <c r="AAH5" s="1708"/>
      <c r="AAI5" s="1708"/>
      <c r="AAJ5" s="1708"/>
      <c r="AAK5" s="1708"/>
      <c r="AAL5" s="1708"/>
      <c r="AAM5" s="1708"/>
      <c r="AAN5" s="1708"/>
      <c r="AAO5" s="1708"/>
      <c r="AAP5" s="1708"/>
      <c r="AAQ5" s="1708"/>
      <c r="AAR5" s="1708"/>
      <c r="AAS5" s="1708"/>
      <c r="AAT5" s="1708"/>
      <c r="AAU5" s="1708"/>
      <c r="AAV5" s="1708"/>
      <c r="AAW5" s="1708"/>
      <c r="AAX5" s="1708"/>
      <c r="AAY5" s="1708"/>
      <c r="AAZ5" s="1708"/>
      <c r="ABA5" s="1708"/>
      <c r="ABB5" s="1708"/>
      <c r="ABC5" s="1708"/>
      <c r="ABD5" s="1708"/>
      <c r="ABE5" s="1708"/>
      <c r="ABF5" s="1708"/>
      <c r="ABG5" s="1708"/>
      <c r="ABH5" s="1708"/>
      <c r="ABI5" s="1708"/>
      <c r="ABJ5" s="1708"/>
      <c r="ABK5" s="1708"/>
      <c r="ABL5" s="1708"/>
      <c r="ABM5" s="1708"/>
      <c r="ABN5" s="1708"/>
      <c r="ABO5" s="1708"/>
      <c r="ABP5" s="1708"/>
      <c r="ABQ5" s="1708"/>
      <c r="ABR5" s="1708"/>
      <c r="ABS5" s="1708"/>
      <c r="ABT5" s="1708"/>
      <c r="ABU5" s="1708"/>
      <c r="ABV5" s="1708"/>
      <c r="ABW5" s="1708"/>
      <c r="ABX5" s="1708"/>
      <c r="ABY5" s="1708"/>
      <c r="ABZ5" s="1708"/>
      <c r="ACA5" s="1708"/>
      <c r="ACB5" s="1708"/>
      <c r="ACC5" s="1708"/>
      <c r="ACD5" s="1708"/>
      <c r="ACE5" s="1708"/>
      <c r="ACF5" s="1708"/>
      <c r="ACG5" s="1708"/>
      <c r="ACH5" s="1708"/>
      <c r="ACI5" s="1708"/>
      <c r="ACJ5" s="1708"/>
      <c r="ACK5" s="1708"/>
      <c r="ACL5" s="1708"/>
      <c r="ACM5" s="1708"/>
      <c r="ACN5" s="1708"/>
      <c r="ACO5" s="1708"/>
      <c r="ACP5" s="1708"/>
      <c r="ACQ5" s="1708"/>
      <c r="ACR5" s="1708"/>
      <c r="ACS5" s="1708"/>
      <c r="ACT5" s="1708"/>
      <c r="ACU5" s="1708"/>
      <c r="ACV5" s="1708"/>
      <c r="ACW5" s="1708"/>
      <c r="ACX5" s="1708"/>
      <c r="ACY5" s="1708"/>
      <c r="ACZ5" s="1708"/>
      <c r="ADA5" s="1708"/>
      <c r="ADB5" s="1708"/>
      <c r="ADC5" s="1708"/>
      <c r="ADD5" s="1708"/>
      <c r="ADE5" s="1708"/>
      <c r="ADF5" s="1708"/>
      <c r="ADG5" s="1708"/>
      <c r="ADH5" s="1708"/>
      <c r="ADI5" s="1708"/>
      <c r="ADJ5" s="1708"/>
      <c r="ADK5" s="1708"/>
      <c r="ADL5" s="1708"/>
      <c r="ADM5" s="1708"/>
      <c r="ADN5" s="1708"/>
      <c r="ADO5" s="1708"/>
      <c r="ADP5" s="1708"/>
      <c r="ADQ5" s="1708"/>
      <c r="ADR5" s="1708"/>
      <c r="ADS5" s="1708"/>
      <c r="ADT5" s="1708"/>
      <c r="ADU5" s="1708"/>
      <c r="ADV5" s="1708"/>
      <c r="ADW5" s="1708"/>
      <c r="ADX5" s="1708"/>
      <c r="ADY5" s="1708"/>
      <c r="ADZ5" s="1708"/>
      <c r="AEA5" s="1708"/>
      <c r="AEB5" s="1708"/>
      <c r="AEC5" s="1708"/>
      <c r="AED5" s="1708"/>
      <c r="AEE5" s="1708"/>
      <c r="AEF5" s="1708"/>
      <c r="AEG5" s="1708"/>
      <c r="AEH5" s="1708"/>
      <c r="AEI5" s="1708"/>
      <c r="AEJ5" s="1708"/>
      <c r="AEK5" s="1708"/>
      <c r="AEL5" s="1708"/>
      <c r="AEM5" s="1708"/>
      <c r="AEN5" s="1708"/>
      <c r="AEO5" s="1708"/>
      <c r="AEP5" s="1708"/>
      <c r="AEQ5" s="1708"/>
      <c r="AER5" s="1708"/>
      <c r="AES5" s="1708"/>
      <c r="AET5" s="1708"/>
      <c r="AEU5" s="1708"/>
      <c r="AEV5" s="1708"/>
      <c r="AEW5" s="1708"/>
      <c r="AEX5" s="1708"/>
      <c r="AEY5" s="1708"/>
      <c r="AEZ5" s="1708"/>
      <c r="AFA5" s="1708"/>
      <c r="AFB5" s="1708"/>
      <c r="AFC5" s="1708"/>
      <c r="AFD5" s="1708"/>
      <c r="AFE5" s="1708"/>
      <c r="AFF5" s="1708"/>
      <c r="AFG5" s="1708"/>
      <c r="AFH5" s="1708"/>
      <c r="AFI5" s="1708"/>
      <c r="AFJ5" s="1708"/>
      <c r="AFK5" s="1708"/>
      <c r="AFL5" s="1708"/>
      <c r="AFM5" s="1708"/>
      <c r="AFN5" s="1708"/>
      <c r="AFO5" s="1708"/>
      <c r="AFP5" s="1708"/>
      <c r="AFQ5" s="1708"/>
      <c r="AFR5" s="1708"/>
      <c r="AFS5" s="1708"/>
      <c r="AFT5" s="1708"/>
      <c r="AFU5" s="1708"/>
      <c r="AFV5" s="1708"/>
      <c r="AFW5" s="1708"/>
      <c r="AFX5" s="1708"/>
      <c r="AFY5" s="1708"/>
      <c r="AFZ5" s="1708"/>
      <c r="AGA5" s="1708"/>
      <c r="AGB5" s="1708"/>
      <c r="AGC5" s="1708"/>
      <c r="AGD5" s="1708"/>
      <c r="AGE5" s="1708"/>
      <c r="AGF5" s="1708"/>
      <c r="AGG5" s="1708"/>
      <c r="AGH5" s="1708"/>
      <c r="AGI5" s="1708"/>
      <c r="AGJ5" s="1708"/>
      <c r="AGK5" s="1708"/>
      <c r="AGL5" s="1708"/>
      <c r="AGM5" s="1708"/>
      <c r="AGN5" s="1708"/>
      <c r="AGO5" s="1708"/>
      <c r="AGP5" s="1708"/>
      <c r="AGQ5" s="1708"/>
      <c r="AGR5" s="1708"/>
      <c r="AGS5" s="1708"/>
      <c r="AGT5" s="1708"/>
      <c r="AGU5" s="1708"/>
      <c r="AGV5" s="1708"/>
      <c r="AGW5" s="1708"/>
      <c r="AGX5" s="1708"/>
      <c r="AGY5" s="1708"/>
      <c r="AGZ5" s="1708"/>
      <c r="AHA5" s="1708"/>
      <c r="AHB5" s="1708"/>
      <c r="AHC5" s="1708"/>
      <c r="AHD5" s="1708"/>
      <c r="AHE5" s="1708"/>
      <c r="AHF5" s="1708"/>
      <c r="AHG5" s="1708"/>
      <c r="AHH5" s="1708"/>
      <c r="AHI5" s="1708"/>
      <c r="AHJ5" s="1708"/>
      <c r="AHK5" s="1708"/>
      <c r="AHL5" s="1708"/>
      <c r="AHM5" s="1708"/>
      <c r="AHN5" s="1708"/>
      <c r="AHO5" s="1708"/>
      <c r="AHP5" s="1708"/>
      <c r="AHQ5" s="1708"/>
      <c r="AHR5" s="1708"/>
      <c r="AHS5" s="1708"/>
      <c r="AHT5" s="1708"/>
      <c r="AHU5" s="1708"/>
      <c r="AHV5" s="1708"/>
      <c r="AHW5" s="1708"/>
      <c r="AHX5" s="1708"/>
      <c r="AHY5" s="1708"/>
      <c r="AHZ5" s="1708"/>
      <c r="AIA5" s="1708"/>
      <c r="AIB5" s="1708"/>
      <c r="AIC5" s="1708"/>
      <c r="AID5" s="1708"/>
      <c r="AIE5" s="1708"/>
      <c r="AIF5" s="1708"/>
      <c r="AIG5" s="1708"/>
      <c r="AIH5" s="1708"/>
      <c r="AII5" s="1708"/>
      <c r="AIJ5" s="1708"/>
      <c r="AIK5" s="1708"/>
      <c r="AIL5" s="1708"/>
      <c r="AIM5" s="1708"/>
      <c r="AIN5" s="1708"/>
      <c r="AIO5" s="1708"/>
      <c r="AIP5" s="1708"/>
      <c r="AIQ5" s="1708"/>
      <c r="AIR5" s="1708"/>
      <c r="AIS5" s="1708"/>
      <c r="AIT5" s="1708"/>
      <c r="AIU5" s="1708"/>
      <c r="AIV5" s="1708"/>
      <c r="AIW5" s="1708"/>
      <c r="AIX5" s="1708"/>
      <c r="AIY5" s="1708"/>
      <c r="AIZ5" s="1708"/>
      <c r="AJA5" s="1708"/>
      <c r="AJB5" s="1708"/>
      <c r="AJC5" s="1708"/>
      <c r="AJD5" s="1708"/>
      <c r="AJE5" s="1708"/>
      <c r="AJF5" s="1708"/>
      <c r="AJG5" s="1708"/>
      <c r="AJH5" s="1708"/>
      <c r="AJI5" s="1708"/>
      <c r="AJJ5" s="1708"/>
      <c r="AJK5" s="1708"/>
      <c r="AJL5" s="1708"/>
      <c r="AJM5" s="1708"/>
      <c r="AJN5" s="1708"/>
      <c r="AJO5" s="1708"/>
      <c r="AJP5" s="1708"/>
      <c r="AJQ5" s="1708"/>
      <c r="AJR5" s="1708"/>
      <c r="AJS5" s="1708"/>
      <c r="AJT5" s="1708"/>
      <c r="AJU5" s="1708"/>
      <c r="AJV5" s="1708"/>
      <c r="AJW5" s="1708"/>
      <c r="AJX5" s="1708"/>
      <c r="AJY5" s="1708"/>
      <c r="AJZ5" s="1708"/>
      <c r="AKA5" s="1708"/>
      <c r="AKB5" s="1708"/>
      <c r="AKC5" s="1708"/>
      <c r="AKD5" s="1708"/>
      <c r="AKE5" s="1708"/>
      <c r="AKF5" s="1708"/>
      <c r="AKG5" s="1708"/>
      <c r="AKH5" s="1708"/>
      <c r="AKI5" s="1708"/>
      <c r="AKJ5" s="1708"/>
      <c r="AKK5" s="1708"/>
      <c r="AKL5" s="1708"/>
      <c r="AKM5" s="1708"/>
      <c r="AKN5" s="1708"/>
      <c r="AKO5" s="1708"/>
      <c r="AKP5" s="1708"/>
      <c r="AKQ5" s="1708"/>
      <c r="AKR5" s="1708"/>
      <c r="AKS5" s="1708"/>
      <c r="AKT5" s="1708"/>
      <c r="AKU5" s="1708"/>
      <c r="AKV5" s="1708"/>
      <c r="AKW5" s="1708"/>
      <c r="AKX5" s="1708"/>
      <c r="AKY5" s="1708"/>
      <c r="AKZ5" s="1708"/>
      <c r="ALA5" s="1708"/>
      <c r="ALB5" s="1708"/>
      <c r="ALC5" s="1708"/>
      <c r="ALD5" s="1708"/>
      <c r="ALE5" s="1708"/>
      <c r="ALF5" s="1708"/>
      <c r="ALG5" s="1708"/>
      <c r="ALH5" s="1708"/>
      <c r="ALI5" s="1708"/>
      <c r="ALJ5" s="1708"/>
      <c r="ALK5" s="1708"/>
      <c r="ALL5" s="1708"/>
      <c r="ALM5" s="1708"/>
      <c r="ALN5" s="1708"/>
      <c r="ALO5" s="1708"/>
      <c r="ALP5" s="1708"/>
      <c r="ALQ5" s="1708"/>
      <c r="ALR5" s="1708"/>
      <c r="ALS5" s="1708"/>
      <c r="ALT5" s="1708"/>
      <c r="ALU5" s="1708"/>
      <c r="ALV5" s="1708"/>
      <c r="ALW5" s="1708"/>
      <c r="ALX5" s="1708"/>
      <c r="ALY5" s="1708"/>
      <c r="ALZ5" s="1708"/>
      <c r="AMA5" s="1708"/>
      <c r="AMB5" s="1708"/>
      <c r="AMC5" s="1708"/>
      <c r="AMD5" s="1708"/>
      <c r="AME5" s="1708"/>
      <c r="AMF5" s="1708"/>
      <c r="AMG5" s="1708"/>
      <c r="AMH5" s="1708"/>
      <c r="AMI5" s="1708"/>
      <c r="AMJ5" s="1708"/>
      <c r="AMK5" s="1708"/>
      <c r="AML5" s="1708"/>
      <c r="AMM5" s="1708"/>
      <c r="AMN5" s="1708"/>
      <c r="AMO5" s="1708"/>
      <c r="AMP5" s="1708"/>
      <c r="AMQ5" s="1708"/>
      <c r="AMR5" s="1708"/>
      <c r="AMS5" s="1708"/>
      <c r="AMT5" s="1708"/>
      <c r="AMU5" s="1708"/>
      <c r="AMV5" s="1708"/>
      <c r="AMW5" s="1708"/>
      <c r="AMX5" s="1708"/>
      <c r="AMY5" s="1708"/>
      <c r="AMZ5" s="1708"/>
      <c r="ANA5" s="1708"/>
      <c r="ANB5" s="1708"/>
      <c r="ANC5" s="1708"/>
      <c r="AND5" s="1708"/>
      <c r="ANE5" s="1708"/>
      <c r="ANF5" s="1708"/>
      <c r="ANG5" s="1708"/>
      <c r="ANH5" s="1708"/>
      <c r="ANI5" s="1708"/>
      <c r="ANJ5" s="1708"/>
      <c r="ANK5" s="1708"/>
      <c r="ANL5" s="1708"/>
      <c r="ANM5" s="1708"/>
      <c r="ANN5" s="1708"/>
      <c r="ANO5" s="1708"/>
      <c r="ANP5" s="1708"/>
      <c r="ANQ5" s="1708"/>
      <c r="ANR5" s="1708"/>
      <c r="ANS5" s="1708"/>
      <c r="ANT5" s="1708"/>
      <c r="ANU5" s="1708"/>
      <c r="ANV5" s="1708"/>
      <c r="ANW5" s="1708"/>
      <c r="ANX5" s="1708"/>
      <c r="ANY5" s="1708"/>
      <c r="ANZ5" s="1708"/>
      <c r="AOA5" s="1708"/>
      <c r="AOB5" s="1708"/>
      <c r="AOC5" s="1708"/>
      <c r="AOD5" s="1708"/>
      <c r="AOE5" s="1708"/>
      <c r="AOF5" s="1708"/>
      <c r="AOG5" s="1708"/>
      <c r="AOH5" s="1708"/>
      <c r="AOI5" s="1708"/>
      <c r="AOJ5" s="1708"/>
      <c r="AOK5" s="1708"/>
      <c r="AOL5" s="1708"/>
      <c r="AOM5" s="1708"/>
      <c r="AON5" s="1708"/>
      <c r="AOO5" s="1708"/>
      <c r="AOP5" s="1708"/>
      <c r="AOQ5" s="1708"/>
      <c r="AOR5" s="1708"/>
      <c r="AOS5" s="1708"/>
      <c r="AOT5" s="1708"/>
      <c r="AOU5" s="1708"/>
      <c r="AOV5" s="1708"/>
      <c r="AOW5" s="1708"/>
      <c r="AOX5" s="1708"/>
      <c r="AOY5" s="1708"/>
      <c r="AOZ5" s="1708"/>
      <c r="APA5" s="1708"/>
      <c r="APB5" s="1708"/>
      <c r="APC5" s="1708"/>
      <c r="APD5" s="1708"/>
      <c r="APE5" s="1708"/>
      <c r="APF5" s="1708"/>
      <c r="APG5" s="1708"/>
      <c r="APH5" s="1708"/>
      <c r="API5" s="1708"/>
      <c r="APJ5" s="1708"/>
      <c r="APK5" s="1708"/>
      <c r="APL5" s="1708"/>
      <c r="APM5" s="1708"/>
      <c r="APN5" s="1708"/>
      <c r="APO5" s="1708"/>
      <c r="APP5" s="1708"/>
      <c r="APQ5" s="1708"/>
      <c r="APR5" s="1708"/>
      <c r="APS5" s="1708"/>
      <c r="APT5" s="1708"/>
      <c r="APU5" s="1708"/>
      <c r="APV5" s="1708"/>
      <c r="APW5" s="1708"/>
      <c r="APX5" s="1708"/>
      <c r="APY5" s="1708"/>
      <c r="APZ5" s="1708"/>
      <c r="AQA5" s="1708"/>
      <c r="AQB5" s="1708"/>
      <c r="AQC5" s="1708"/>
      <c r="AQD5" s="1708"/>
      <c r="AQE5" s="1708"/>
      <c r="AQF5" s="1708"/>
      <c r="AQG5" s="1708"/>
      <c r="AQH5" s="1708"/>
      <c r="AQI5" s="1708"/>
      <c r="AQJ5" s="1708"/>
      <c r="AQK5" s="1708"/>
      <c r="AQL5" s="1708"/>
      <c r="AQM5" s="1708"/>
      <c r="AQN5" s="1708"/>
      <c r="AQO5" s="1708"/>
      <c r="AQP5" s="1708"/>
      <c r="AQQ5" s="1708"/>
      <c r="AQR5" s="1708"/>
      <c r="AQS5" s="1708"/>
      <c r="AQT5" s="1708"/>
      <c r="AQU5" s="1708"/>
      <c r="AQV5" s="1708"/>
      <c r="AQW5" s="1708"/>
      <c r="AQX5" s="1708"/>
      <c r="AQY5" s="1708"/>
      <c r="AQZ5" s="1708"/>
      <c r="ARA5" s="1708"/>
      <c r="ARB5" s="1708"/>
      <c r="ARC5" s="1708"/>
      <c r="ARD5" s="1708"/>
      <c r="ARE5" s="1708"/>
      <c r="ARF5" s="1708"/>
      <c r="ARG5" s="1708"/>
      <c r="ARH5" s="1708"/>
      <c r="ARI5" s="1708"/>
      <c r="ARJ5" s="1708"/>
      <c r="ARK5" s="1708"/>
      <c r="ARL5" s="1708"/>
      <c r="ARM5" s="1708"/>
      <c r="ARN5" s="1708"/>
      <c r="ARO5" s="1708"/>
      <c r="ARP5" s="1708"/>
      <c r="ARQ5" s="1708"/>
      <c r="ARR5" s="1708"/>
      <c r="ARS5" s="1708"/>
      <c r="ART5" s="1708"/>
      <c r="ARU5" s="1708"/>
      <c r="ARV5" s="1708"/>
      <c r="ARW5" s="1708"/>
      <c r="ARX5" s="1708"/>
      <c r="ARY5" s="1708"/>
      <c r="ARZ5" s="1708"/>
      <c r="ASA5" s="1708"/>
      <c r="ASB5" s="1708"/>
      <c r="ASC5" s="1708"/>
      <c r="ASD5" s="1708"/>
      <c r="ASE5" s="1708"/>
      <c r="ASF5" s="1708"/>
      <c r="ASG5" s="1708"/>
      <c r="ASH5" s="1708"/>
      <c r="ASI5" s="1708"/>
      <c r="ASJ5" s="1708"/>
      <c r="ASK5" s="1708"/>
      <c r="ASL5" s="1708"/>
      <c r="ASM5" s="1708"/>
      <c r="ASN5" s="1708"/>
      <c r="ASO5" s="1708"/>
      <c r="ASP5" s="1708"/>
      <c r="ASQ5" s="1708"/>
      <c r="ASR5" s="1708"/>
      <c r="ASS5" s="1708"/>
      <c r="AST5" s="1708"/>
      <c r="ASU5" s="1708"/>
      <c r="ASV5" s="1708"/>
      <c r="ASW5" s="1708"/>
      <c r="ASX5" s="1708"/>
      <c r="ASY5" s="1708"/>
      <c r="ASZ5" s="1708"/>
      <c r="ATA5" s="1708"/>
      <c r="ATB5" s="1708"/>
      <c r="ATC5" s="1708"/>
      <c r="ATD5" s="1708"/>
      <c r="ATE5" s="1708"/>
      <c r="ATF5" s="1708"/>
      <c r="ATG5" s="1708"/>
      <c r="ATH5" s="1708"/>
      <c r="ATI5" s="1708"/>
      <c r="ATJ5" s="1708"/>
      <c r="ATK5" s="1708"/>
      <c r="ATL5" s="1708"/>
      <c r="ATM5" s="1708"/>
      <c r="ATN5" s="1708"/>
      <c r="ATO5" s="1708"/>
      <c r="ATP5" s="1708"/>
      <c r="ATQ5" s="1708"/>
      <c r="ATR5" s="1708"/>
      <c r="ATS5" s="1708"/>
      <c r="ATT5" s="1708"/>
      <c r="ATU5" s="1708"/>
      <c r="ATV5" s="1708"/>
      <c r="ATW5" s="1708"/>
      <c r="ATX5" s="1708"/>
      <c r="ATY5" s="1708"/>
      <c r="ATZ5" s="1708"/>
      <c r="AUA5" s="1708"/>
      <c r="AUB5" s="1708"/>
      <c r="AUC5" s="1708"/>
      <c r="AUD5" s="1708"/>
      <c r="AUE5" s="1708"/>
      <c r="AUF5" s="1708"/>
      <c r="AUG5" s="1708"/>
      <c r="AUH5" s="1708"/>
      <c r="AUI5" s="1708"/>
      <c r="AUJ5" s="1708"/>
      <c r="AUK5" s="1708"/>
      <c r="AUL5" s="1708"/>
      <c r="AUM5" s="1708"/>
      <c r="AUN5" s="1708"/>
      <c r="AUO5" s="1708"/>
      <c r="AUP5" s="1708"/>
      <c r="AUQ5" s="1708"/>
      <c r="AUR5" s="1708"/>
      <c r="AUS5" s="1708"/>
      <c r="AUT5" s="1708"/>
      <c r="AUU5" s="1708"/>
      <c r="AUV5" s="1708"/>
      <c r="AUW5" s="1708"/>
      <c r="AUX5" s="1708"/>
      <c r="AUY5" s="1708"/>
      <c r="AUZ5" s="1708"/>
      <c r="AVA5" s="1708"/>
      <c r="AVB5" s="1708"/>
      <c r="AVC5" s="1708"/>
      <c r="AVD5" s="1708"/>
      <c r="AVE5" s="1708"/>
      <c r="AVF5" s="1708"/>
      <c r="AVG5" s="1708"/>
      <c r="AVH5" s="1708"/>
      <c r="AVI5" s="1708"/>
      <c r="AVJ5" s="1708"/>
      <c r="AVK5" s="1708"/>
      <c r="AVL5" s="1708"/>
      <c r="AVM5" s="1708"/>
      <c r="AVN5" s="1708"/>
      <c r="AVO5" s="1708"/>
      <c r="AVP5" s="1708"/>
      <c r="AVQ5" s="1708"/>
      <c r="AVR5" s="1708"/>
      <c r="AVS5" s="1708"/>
      <c r="AVT5" s="1708"/>
      <c r="AVU5" s="1708"/>
      <c r="AVV5" s="1708"/>
      <c r="AVW5" s="1708"/>
      <c r="AVX5" s="1708"/>
      <c r="AVY5" s="1708"/>
      <c r="AVZ5" s="1708"/>
      <c r="AWA5" s="1708"/>
      <c r="AWB5" s="1708"/>
      <c r="AWC5" s="1708"/>
      <c r="AWD5" s="1708"/>
      <c r="AWE5" s="1708"/>
      <c r="AWF5" s="1708"/>
      <c r="AWG5" s="1708"/>
      <c r="AWH5" s="1708"/>
      <c r="AWI5" s="1708"/>
      <c r="AWJ5" s="1708"/>
      <c r="AWK5" s="1708"/>
      <c r="AWL5" s="1708"/>
      <c r="AWM5" s="1708"/>
      <c r="AWN5" s="1708"/>
      <c r="AWO5" s="1708"/>
      <c r="AWP5" s="1708"/>
      <c r="AWQ5" s="1708"/>
      <c r="AWR5" s="1708"/>
      <c r="AWS5" s="1708"/>
      <c r="AWT5" s="1708"/>
      <c r="AWU5" s="1708"/>
      <c r="AWV5" s="1708"/>
      <c r="AWW5" s="1708"/>
      <c r="AWX5" s="1708"/>
      <c r="AWY5" s="1708"/>
      <c r="AWZ5" s="1708"/>
      <c r="AXA5" s="1708"/>
      <c r="AXB5" s="1708"/>
      <c r="AXC5" s="1708"/>
      <c r="AXD5" s="1708"/>
      <c r="AXE5" s="1708"/>
      <c r="AXF5" s="1708"/>
      <c r="AXG5" s="1708"/>
      <c r="AXH5" s="1708"/>
      <c r="AXI5" s="1708"/>
      <c r="AXJ5" s="1708"/>
      <c r="AXK5" s="1708"/>
      <c r="AXL5" s="1708"/>
      <c r="AXM5" s="1708"/>
      <c r="AXN5" s="1708"/>
      <c r="AXO5" s="1708"/>
      <c r="AXP5" s="1708"/>
      <c r="AXQ5" s="1708"/>
      <c r="AXR5" s="1708"/>
      <c r="AXS5" s="1708"/>
      <c r="AXT5" s="1708"/>
      <c r="AXU5" s="1708"/>
      <c r="AXV5" s="1708"/>
      <c r="AXW5" s="1708"/>
      <c r="AXX5" s="1708"/>
      <c r="AXY5" s="1708"/>
      <c r="AXZ5" s="1708"/>
      <c r="AYA5" s="1708"/>
      <c r="AYB5" s="1708"/>
      <c r="AYC5" s="1708"/>
      <c r="AYD5" s="1708"/>
      <c r="AYE5" s="1708"/>
      <c r="AYF5" s="1708"/>
      <c r="AYG5" s="1708"/>
      <c r="AYH5" s="1708"/>
      <c r="AYI5" s="1708"/>
      <c r="AYJ5" s="1708"/>
      <c r="AYK5" s="1708"/>
      <c r="AYL5" s="1708"/>
      <c r="AYM5" s="1708"/>
      <c r="AYN5" s="1708"/>
      <c r="AYO5" s="1708"/>
      <c r="AYP5" s="1708"/>
      <c r="AYQ5" s="1708"/>
      <c r="AYR5" s="1708"/>
      <c r="AYS5" s="1708"/>
      <c r="AYT5" s="1708"/>
      <c r="AYU5" s="1708"/>
      <c r="AYV5" s="1708"/>
      <c r="AYW5" s="1708"/>
      <c r="AYX5" s="1708"/>
      <c r="AYY5" s="1708"/>
      <c r="AYZ5" s="1708"/>
      <c r="AZA5" s="1708"/>
      <c r="AZB5" s="1708"/>
      <c r="AZC5" s="1708"/>
      <c r="AZD5" s="1708"/>
      <c r="AZE5" s="1708"/>
      <c r="AZF5" s="1708"/>
      <c r="AZG5" s="1708"/>
      <c r="AZH5" s="1708"/>
      <c r="AZI5" s="1708"/>
      <c r="AZJ5" s="1708"/>
      <c r="AZK5" s="1708"/>
      <c r="AZL5" s="1708"/>
      <c r="AZM5" s="1708"/>
      <c r="AZN5" s="1708"/>
      <c r="AZO5" s="1708"/>
      <c r="AZP5" s="1708"/>
      <c r="AZQ5" s="1708"/>
      <c r="AZR5" s="1708"/>
      <c r="AZS5" s="1708"/>
      <c r="AZT5" s="1708"/>
      <c r="AZU5" s="1708"/>
      <c r="AZV5" s="1708"/>
      <c r="AZW5" s="1708"/>
      <c r="AZX5" s="1708"/>
      <c r="AZY5" s="1708"/>
      <c r="AZZ5" s="1708"/>
      <c r="BAA5" s="1708"/>
      <c r="BAB5" s="1708"/>
      <c r="BAC5" s="1708"/>
      <c r="BAD5" s="1708"/>
      <c r="BAE5" s="1708"/>
      <c r="BAF5" s="1708"/>
      <c r="BAG5" s="1708"/>
      <c r="BAH5" s="1708"/>
      <c r="BAI5" s="1708"/>
      <c r="BAJ5" s="1708"/>
      <c r="BAK5" s="1708"/>
      <c r="BAL5" s="1708"/>
      <c r="BAM5" s="1708"/>
      <c r="BAN5" s="1708"/>
      <c r="BAO5" s="1708"/>
      <c r="BAP5" s="1708"/>
      <c r="BAQ5" s="1708"/>
      <c r="BAR5" s="1708"/>
      <c r="BAS5" s="1708"/>
      <c r="BAT5" s="1708"/>
      <c r="BAU5" s="1708"/>
      <c r="BAV5" s="1708"/>
      <c r="BAW5" s="1708"/>
      <c r="BAX5" s="1708"/>
      <c r="BAY5" s="1708"/>
      <c r="BAZ5" s="1708"/>
      <c r="BBA5" s="1708"/>
      <c r="BBB5" s="1708"/>
      <c r="BBC5" s="1708"/>
      <c r="BBD5" s="1708"/>
      <c r="BBE5" s="1708"/>
      <c r="BBF5" s="1708"/>
      <c r="BBG5" s="1708"/>
      <c r="BBH5" s="1708"/>
      <c r="BBI5" s="1708"/>
      <c r="BBJ5" s="1708"/>
      <c r="BBK5" s="1708"/>
      <c r="BBL5" s="1708"/>
      <c r="BBM5" s="1708"/>
      <c r="BBN5" s="1708"/>
      <c r="BBO5" s="1708"/>
      <c r="BBP5" s="1708"/>
      <c r="BBQ5" s="1708"/>
      <c r="BBR5" s="1708"/>
      <c r="BBS5" s="1708"/>
      <c r="BBT5" s="1708"/>
      <c r="BBU5" s="1708"/>
      <c r="BBV5" s="1708"/>
      <c r="BBW5" s="1708"/>
      <c r="BBX5" s="1708"/>
      <c r="BBY5" s="1708"/>
      <c r="BBZ5" s="1708"/>
      <c r="BCA5" s="1708"/>
      <c r="BCB5" s="1708"/>
      <c r="BCC5" s="1708"/>
      <c r="BCD5" s="1708"/>
      <c r="BCE5" s="1708"/>
      <c r="BCF5" s="1708"/>
      <c r="BCG5" s="1708"/>
      <c r="BCH5" s="1708"/>
      <c r="BCI5" s="1708"/>
      <c r="BCJ5" s="1708"/>
      <c r="BCK5" s="1708"/>
      <c r="BCL5" s="1708"/>
      <c r="BCM5" s="1708"/>
      <c r="BCN5" s="1708"/>
      <c r="BCO5" s="1708"/>
      <c r="BCP5" s="1708"/>
      <c r="BCQ5" s="1708"/>
      <c r="BCR5" s="1708"/>
      <c r="BCS5" s="1708"/>
      <c r="BCT5" s="1708"/>
      <c r="BCU5" s="1708"/>
      <c r="BCV5" s="1708"/>
      <c r="BCW5" s="1708"/>
      <c r="BCX5" s="1708"/>
      <c r="BCY5" s="1708"/>
      <c r="BCZ5" s="1708"/>
      <c r="BDA5" s="1708"/>
      <c r="BDB5" s="1708"/>
      <c r="BDC5" s="1708"/>
      <c r="BDD5" s="1708"/>
      <c r="BDE5" s="1708"/>
      <c r="BDF5" s="1708"/>
      <c r="BDG5" s="1708"/>
      <c r="BDH5" s="1708"/>
      <c r="BDI5" s="1708"/>
      <c r="BDJ5" s="1708"/>
      <c r="BDK5" s="1708"/>
      <c r="BDL5" s="1708"/>
      <c r="BDM5" s="1708"/>
      <c r="BDN5" s="1708"/>
      <c r="BDO5" s="1708"/>
      <c r="BDP5" s="1708"/>
      <c r="BDQ5" s="1708"/>
      <c r="BDR5" s="1708"/>
      <c r="BDS5" s="1708"/>
      <c r="BDT5" s="1708"/>
      <c r="BDU5" s="1708"/>
      <c r="BDV5" s="1708"/>
      <c r="BDW5" s="1708"/>
      <c r="BDX5" s="1708"/>
      <c r="BDY5" s="1708"/>
      <c r="BDZ5" s="1708"/>
      <c r="BEA5" s="1708"/>
      <c r="BEB5" s="1708"/>
      <c r="BEC5" s="1708"/>
      <c r="BED5" s="1708"/>
      <c r="BEE5" s="1708"/>
      <c r="BEF5" s="1708"/>
      <c r="BEG5" s="1708"/>
      <c r="BEH5" s="1708"/>
      <c r="BEI5" s="1708"/>
      <c r="BEJ5" s="1708"/>
      <c r="BEK5" s="1708"/>
      <c r="BEL5" s="1708"/>
      <c r="BEM5" s="1708"/>
      <c r="BEN5" s="1708"/>
      <c r="BEO5" s="1708"/>
      <c r="BEP5" s="1708"/>
      <c r="BEQ5" s="1708"/>
      <c r="BER5" s="1708"/>
      <c r="BES5" s="1708"/>
      <c r="BET5" s="1708"/>
      <c r="BEU5" s="1708"/>
      <c r="BEV5" s="1708"/>
      <c r="BEW5" s="1708"/>
      <c r="BEX5" s="1708"/>
      <c r="BEY5" s="1708"/>
      <c r="BEZ5" s="1708"/>
      <c r="BFA5" s="1708"/>
      <c r="BFB5" s="1708"/>
      <c r="BFC5" s="1708"/>
      <c r="BFD5" s="1708"/>
      <c r="BFE5" s="1708"/>
      <c r="BFF5" s="1708"/>
      <c r="BFG5" s="1708"/>
      <c r="BFH5" s="1708"/>
      <c r="BFI5" s="1708"/>
      <c r="BFJ5" s="1708"/>
      <c r="BFK5" s="1708"/>
      <c r="BFL5" s="1708"/>
      <c r="BFM5" s="1708"/>
      <c r="BFN5" s="1708"/>
      <c r="BFO5" s="1708"/>
      <c r="BFP5" s="1708"/>
      <c r="BFQ5" s="1708"/>
      <c r="BFR5" s="1708"/>
      <c r="BFS5" s="1708"/>
      <c r="BFT5" s="1708"/>
      <c r="BFU5" s="1708"/>
      <c r="BFV5" s="1708"/>
      <c r="BFW5" s="1708"/>
      <c r="BFX5" s="1708"/>
      <c r="BFY5" s="1708"/>
      <c r="BFZ5" s="1708"/>
      <c r="BGA5" s="1708"/>
      <c r="BGB5" s="1708"/>
      <c r="BGC5" s="1708"/>
      <c r="BGD5" s="1708"/>
      <c r="BGE5" s="1708"/>
      <c r="BGF5" s="1708"/>
      <c r="BGG5" s="1708"/>
      <c r="BGH5" s="1708"/>
      <c r="BGI5" s="1708"/>
      <c r="BGJ5" s="1708"/>
      <c r="BGK5" s="1708"/>
      <c r="BGL5" s="1708"/>
      <c r="BGM5" s="1708"/>
      <c r="BGN5" s="1708"/>
      <c r="BGO5" s="1708"/>
      <c r="BGP5" s="1708"/>
      <c r="BGQ5" s="1708"/>
      <c r="BGR5" s="1708"/>
      <c r="BGS5" s="1708"/>
      <c r="BGT5" s="1708"/>
      <c r="BGU5" s="1708"/>
      <c r="BGV5" s="1708"/>
      <c r="BGW5" s="1708"/>
      <c r="BGX5" s="1708"/>
      <c r="BGY5" s="1708"/>
      <c r="BGZ5" s="1708"/>
      <c r="BHA5" s="1708"/>
      <c r="BHB5" s="1708"/>
      <c r="BHC5" s="1708"/>
      <c r="BHD5" s="1708"/>
      <c r="BHE5" s="1708"/>
      <c r="BHF5" s="1708"/>
      <c r="BHG5" s="1708"/>
      <c r="BHH5" s="1708"/>
      <c r="BHI5" s="1708"/>
      <c r="BHJ5" s="1708"/>
      <c r="BHK5" s="1708"/>
      <c r="BHL5" s="1708"/>
      <c r="BHM5" s="1708"/>
      <c r="BHN5" s="1708"/>
      <c r="BHO5" s="1708"/>
      <c r="BHP5" s="1708"/>
      <c r="BHQ5" s="1708"/>
      <c r="BHR5" s="1708"/>
      <c r="BHS5" s="1708"/>
      <c r="BHT5" s="1708"/>
      <c r="BHU5" s="1708"/>
      <c r="BHV5" s="1708"/>
      <c r="BHW5" s="1708"/>
      <c r="BHX5" s="1708"/>
      <c r="BHY5" s="1708"/>
      <c r="BHZ5" s="1708"/>
      <c r="BIA5" s="1708"/>
      <c r="BIB5" s="1708"/>
      <c r="BIC5" s="1708"/>
      <c r="BID5" s="1708"/>
      <c r="BIE5" s="1708"/>
      <c r="BIF5" s="1708"/>
      <c r="BIG5" s="1708"/>
      <c r="BIH5" s="1708"/>
      <c r="BII5" s="1708"/>
      <c r="BIJ5" s="1708"/>
      <c r="BIK5" s="1708"/>
      <c r="BIL5" s="1708"/>
      <c r="BIM5" s="1708"/>
      <c r="BIN5" s="1708"/>
      <c r="BIO5" s="1708"/>
      <c r="BIP5" s="1708"/>
      <c r="BIQ5" s="1708"/>
      <c r="BIR5" s="1708"/>
      <c r="BIS5" s="1708"/>
      <c r="BIT5" s="1708"/>
      <c r="BIU5" s="1708"/>
      <c r="BIV5" s="1708"/>
      <c r="BIW5" s="1708"/>
      <c r="BIX5" s="1708"/>
      <c r="BIY5" s="1708"/>
      <c r="BIZ5" s="1708"/>
      <c r="BJA5" s="1708"/>
      <c r="BJB5" s="1708"/>
      <c r="BJC5" s="1708"/>
      <c r="BJD5" s="1708"/>
      <c r="BJE5" s="1708"/>
      <c r="BJF5" s="1708"/>
      <c r="BJG5" s="1708"/>
      <c r="BJH5" s="1708"/>
      <c r="BJI5" s="1708"/>
      <c r="BJJ5" s="1708"/>
      <c r="BJK5" s="1708"/>
      <c r="BJL5" s="1708"/>
      <c r="BJM5" s="1708"/>
      <c r="BJN5" s="1708"/>
      <c r="BJO5" s="1708"/>
      <c r="BJP5" s="1708"/>
      <c r="BJQ5" s="1708"/>
      <c r="BJR5" s="1708"/>
      <c r="BJS5" s="1708"/>
      <c r="BJT5" s="1708"/>
      <c r="BJU5" s="1708"/>
      <c r="BJV5" s="1708"/>
      <c r="BJW5" s="1708"/>
      <c r="BJX5" s="1708"/>
      <c r="BJY5" s="1708"/>
      <c r="BJZ5" s="1708"/>
      <c r="BKA5" s="1708"/>
      <c r="BKB5" s="1708"/>
      <c r="BKC5" s="1708"/>
      <c r="BKD5" s="1708"/>
      <c r="BKE5" s="1708"/>
      <c r="BKF5" s="1708"/>
      <c r="BKG5" s="1708"/>
      <c r="BKH5" s="1708"/>
      <c r="BKI5" s="1708"/>
      <c r="BKJ5" s="1708"/>
      <c r="BKK5" s="1708"/>
      <c r="BKL5" s="1708"/>
      <c r="BKM5" s="1708"/>
      <c r="BKN5" s="1708"/>
      <c r="BKO5" s="1708"/>
      <c r="BKP5" s="1708"/>
      <c r="BKQ5" s="1708"/>
      <c r="BKR5" s="1708"/>
      <c r="BKS5" s="1708"/>
      <c r="BKT5" s="1708"/>
      <c r="BKU5" s="1708"/>
      <c r="BKV5" s="1708"/>
      <c r="BKW5" s="1708"/>
      <c r="BKX5" s="1708"/>
      <c r="BKY5" s="1708"/>
      <c r="BKZ5" s="1708"/>
      <c r="BLA5" s="1708"/>
      <c r="BLB5" s="1708"/>
      <c r="BLC5" s="1708"/>
      <c r="BLD5" s="1708"/>
      <c r="BLE5" s="1708"/>
      <c r="BLF5" s="1708"/>
      <c r="BLG5" s="1708"/>
      <c r="BLH5" s="1708"/>
      <c r="BLI5" s="1708"/>
      <c r="BLJ5" s="1708"/>
      <c r="BLK5" s="1708"/>
      <c r="BLL5" s="1708"/>
      <c r="BLM5" s="1708"/>
      <c r="BLN5" s="1708"/>
      <c r="BLO5" s="1708"/>
      <c r="BLP5" s="1708"/>
      <c r="BLQ5" s="1708"/>
      <c r="BLR5" s="1708"/>
      <c r="BLS5" s="1708"/>
      <c r="BLT5" s="1708"/>
      <c r="BLU5" s="1708"/>
      <c r="BLV5" s="1708"/>
      <c r="BLW5" s="1708"/>
      <c r="BLX5" s="1708"/>
      <c r="BLY5" s="1708"/>
      <c r="BLZ5" s="1708"/>
      <c r="BMA5" s="1708"/>
      <c r="BMB5" s="1708"/>
      <c r="BMC5" s="1708"/>
      <c r="BMD5" s="1708"/>
      <c r="BME5" s="1708"/>
      <c r="BMF5" s="1708"/>
      <c r="BMG5" s="1708"/>
      <c r="BMH5" s="1708"/>
      <c r="BMI5" s="1708"/>
      <c r="BMJ5" s="1708"/>
      <c r="BMK5" s="1708"/>
      <c r="BML5" s="1708"/>
      <c r="BMM5" s="1708"/>
      <c r="BMN5" s="1708"/>
      <c r="BMO5" s="1708"/>
      <c r="BMP5" s="1708"/>
      <c r="BMQ5" s="1708"/>
      <c r="BMR5" s="1708"/>
      <c r="BMS5" s="1708"/>
      <c r="BMT5" s="1708"/>
      <c r="BMU5" s="1708"/>
      <c r="BMV5" s="1708"/>
      <c r="BMW5" s="1708"/>
      <c r="BMX5" s="1708"/>
      <c r="BMY5" s="1708"/>
      <c r="BMZ5" s="1708"/>
      <c r="BNA5" s="1708"/>
      <c r="BNB5" s="1708"/>
      <c r="BNC5" s="1708"/>
      <c r="BND5" s="1708"/>
      <c r="BNE5" s="1708"/>
      <c r="BNF5" s="1708"/>
      <c r="BNG5" s="1708"/>
      <c r="BNH5" s="1708"/>
      <c r="BNI5" s="1708"/>
      <c r="BNJ5" s="1708"/>
      <c r="BNK5" s="1708"/>
      <c r="BNL5" s="1708"/>
      <c r="BNM5" s="1708"/>
      <c r="BNN5" s="1708"/>
      <c r="BNO5" s="1708"/>
      <c r="BNP5" s="1708"/>
      <c r="BNQ5" s="1708"/>
      <c r="BNR5" s="1708"/>
      <c r="BNS5" s="1708"/>
      <c r="BNT5" s="1708"/>
      <c r="BNU5" s="1708"/>
      <c r="BNV5" s="1708"/>
      <c r="BNW5" s="1708"/>
      <c r="BNX5" s="1708"/>
      <c r="BNY5" s="1708"/>
      <c r="BNZ5" s="1708"/>
      <c r="BOA5" s="1708"/>
      <c r="BOB5" s="1708"/>
      <c r="BOC5" s="1708"/>
      <c r="BOD5" s="1708"/>
      <c r="BOE5" s="1708"/>
      <c r="BOF5" s="1708"/>
      <c r="BOG5" s="1708"/>
      <c r="BOH5" s="1708"/>
      <c r="BOI5" s="1708"/>
      <c r="BOJ5" s="1708"/>
      <c r="BOK5" s="1708"/>
      <c r="BOL5" s="1708"/>
      <c r="BOM5" s="1708"/>
      <c r="BON5" s="1708"/>
      <c r="BOO5" s="1708"/>
      <c r="BOP5" s="1708"/>
      <c r="BOQ5" s="1708"/>
      <c r="BOR5" s="1708"/>
      <c r="BOS5" s="1708"/>
      <c r="BOT5" s="1708"/>
      <c r="BOU5" s="1708"/>
      <c r="BOV5" s="1708"/>
      <c r="BOW5" s="1708"/>
      <c r="BOX5" s="1708"/>
      <c r="BOY5" s="1708"/>
      <c r="BOZ5" s="1708"/>
      <c r="BPA5" s="1708"/>
      <c r="BPB5" s="1708"/>
      <c r="BPC5" s="1708"/>
      <c r="BPD5" s="1708"/>
      <c r="BPE5" s="1708"/>
      <c r="BPF5" s="1708"/>
      <c r="BPG5" s="1708"/>
      <c r="BPH5" s="1708"/>
      <c r="BPI5" s="1708"/>
      <c r="BPJ5" s="1708"/>
      <c r="BPK5" s="1708"/>
      <c r="BPL5" s="1708"/>
      <c r="BPM5" s="1708"/>
      <c r="BPN5" s="1708"/>
      <c r="BPO5" s="1708"/>
      <c r="BPP5" s="1708"/>
      <c r="BPQ5" s="1708"/>
      <c r="BPR5" s="1708"/>
      <c r="BPS5" s="1708"/>
      <c r="BPT5" s="1708"/>
      <c r="BPU5" s="1708"/>
      <c r="BPV5" s="1708"/>
      <c r="BPW5" s="1708"/>
      <c r="BPX5" s="1708"/>
      <c r="BPY5" s="1708"/>
      <c r="BPZ5" s="1708"/>
      <c r="BQA5" s="1708"/>
      <c r="BQB5" s="1708"/>
      <c r="BQC5" s="1708"/>
      <c r="BQD5" s="1708"/>
      <c r="BQE5" s="1708"/>
      <c r="BQF5" s="1708"/>
      <c r="BQG5" s="1708"/>
      <c r="BQH5" s="1708"/>
      <c r="BQI5" s="1708"/>
      <c r="BQJ5" s="1708"/>
      <c r="BQK5" s="1708"/>
      <c r="BQL5" s="1708"/>
      <c r="BQM5" s="1708"/>
      <c r="BQN5" s="1708"/>
      <c r="BQO5" s="1708"/>
      <c r="BQP5" s="1708"/>
      <c r="BQQ5" s="1708"/>
      <c r="BQR5" s="1708"/>
      <c r="BQS5" s="1708"/>
      <c r="BQT5" s="1708"/>
      <c r="BQU5" s="1708"/>
      <c r="BQV5" s="1708"/>
      <c r="BQW5" s="1708"/>
      <c r="BQX5" s="1708"/>
      <c r="BQY5" s="1708"/>
      <c r="BQZ5" s="1708"/>
      <c r="BRA5" s="1708"/>
      <c r="BRB5" s="1708"/>
      <c r="BRC5" s="1708"/>
      <c r="BRD5" s="1708"/>
      <c r="BRE5" s="1708"/>
      <c r="BRF5" s="1708"/>
      <c r="BRG5" s="1708"/>
      <c r="BRH5" s="1708"/>
      <c r="BRI5" s="1708"/>
      <c r="BRJ5" s="1708"/>
      <c r="BRK5" s="1708"/>
      <c r="BRL5" s="1708"/>
      <c r="BRM5" s="1708"/>
      <c r="BRN5" s="1708"/>
      <c r="BRO5" s="1708"/>
      <c r="BRP5" s="1708"/>
      <c r="BRQ5" s="1708"/>
      <c r="BRR5" s="1708"/>
      <c r="BRS5" s="1708"/>
      <c r="BRT5" s="1708"/>
      <c r="BRU5" s="1708"/>
      <c r="BRV5" s="1708"/>
      <c r="BRW5" s="1708"/>
      <c r="BRX5" s="1708"/>
      <c r="BRY5" s="1708"/>
      <c r="BRZ5" s="1708"/>
      <c r="BSA5" s="1708"/>
      <c r="BSB5" s="1708"/>
      <c r="BSC5" s="1708"/>
      <c r="BSD5" s="1708"/>
      <c r="BSE5" s="1708"/>
      <c r="BSF5" s="1708"/>
      <c r="BSG5" s="1708"/>
      <c r="BSH5" s="1708"/>
      <c r="BSI5" s="1708"/>
      <c r="BSJ5" s="1708"/>
      <c r="BSK5" s="1708"/>
      <c r="BSL5" s="1708"/>
      <c r="BSM5" s="1708"/>
      <c r="BSN5" s="1708"/>
      <c r="BSO5" s="1708"/>
      <c r="BSP5" s="1708"/>
      <c r="BSQ5" s="1708"/>
      <c r="BSR5" s="1708"/>
      <c r="BSS5" s="1708"/>
      <c r="BST5" s="1708"/>
      <c r="BSU5" s="1708"/>
      <c r="BSV5" s="1708"/>
      <c r="BSW5" s="1708"/>
      <c r="BSX5" s="1708"/>
      <c r="BSY5" s="1708"/>
      <c r="BSZ5" s="1708"/>
      <c r="BTA5" s="1708"/>
      <c r="BTB5" s="1708"/>
      <c r="BTC5" s="1708"/>
      <c r="BTD5" s="1708"/>
      <c r="BTE5" s="1708"/>
      <c r="BTF5" s="1708"/>
      <c r="BTG5" s="1708"/>
      <c r="BTH5" s="1708"/>
      <c r="BTI5" s="1708"/>
      <c r="BTJ5" s="1708"/>
      <c r="BTK5" s="1708"/>
      <c r="BTL5" s="1708"/>
      <c r="BTM5" s="1708"/>
      <c r="BTN5" s="1708"/>
      <c r="BTO5" s="1708"/>
      <c r="BTP5" s="1708"/>
      <c r="BTQ5" s="1708"/>
      <c r="BTR5" s="1708"/>
      <c r="BTS5" s="1708"/>
      <c r="BTT5" s="1708"/>
      <c r="BTU5" s="1708"/>
      <c r="BTV5" s="1708"/>
      <c r="BTW5" s="1708"/>
      <c r="BTX5" s="1708"/>
      <c r="BTY5" s="1708"/>
      <c r="BTZ5" s="1708"/>
      <c r="BUA5" s="1708"/>
      <c r="BUB5" s="1708"/>
      <c r="BUC5" s="1708"/>
      <c r="BUD5" s="1708"/>
      <c r="BUE5" s="1708"/>
      <c r="BUF5" s="1708"/>
      <c r="BUG5" s="1708"/>
      <c r="BUH5" s="1708"/>
      <c r="BUI5" s="1708"/>
      <c r="BUJ5" s="1708"/>
      <c r="BUK5" s="1708"/>
      <c r="BUL5" s="1708"/>
      <c r="BUM5" s="1708"/>
      <c r="BUN5" s="1708"/>
      <c r="BUO5" s="1708"/>
      <c r="BUP5" s="1708"/>
      <c r="BUQ5" s="1708"/>
      <c r="BUR5" s="1708"/>
      <c r="BUS5" s="1708"/>
      <c r="BUT5" s="1708"/>
      <c r="BUU5" s="1708"/>
      <c r="BUV5" s="1708"/>
      <c r="BUW5" s="1708"/>
      <c r="BUX5" s="1708"/>
      <c r="BUY5" s="1708"/>
      <c r="BUZ5" s="1708"/>
      <c r="BVA5" s="1708"/>
      <c r="BVB5" s="1708"/>
      <c r="BVC5" s="1708"/>
      <c r="BVD5" s="1708"/>
      <c r="BVE5" s="1708"/>
      <c r="BVF5" s="1708"/>
      <c r="BVG5" s="1708"/>
      <c r="BVH5" s="1708"/>
      <c r="BVI5" s="1708"/>
      <c r="BVJ5" s="1708"/>
      <c r="BVK5" s="1708"/>
      <c r="BVL5" s="1708"/>
      <c r="BVM5" s="1708"/>
      <c r="BVN5" s="1708"/>
      <c r="BVO5" s="1708"/>
      <c r="BVP5" s="1708"/>
      <c r="BVQ5" s="1708"/>
      <c r="BVR5" s="1708"/>
      <c r="BVS5" s="1708"/>
      <c r="BVT5" s="1708"/>
      <c r="BVU5" s="1708"/>
      <c r="BVV5" s="1708"/>
      <c r="BVW5" s="1708"/>
      <c r="BVX5" s="1708"/>
      <c r="BVY5" s="1708"/>
      <c r="BVZ5" s="1708"/>
      <c r="BWA5" s="1708"/>
      <c r="BWB5" s="1708"/>
      <c r="BWC5" s="1708"/>
      <c r="BWD5" s="1708"/>
      <c r="BWE5" s="1708"/>
      <c r="BWF5" s="1708"/>
      <c r="BWG5" s="1708"/>
      <c r="BWH5" s="1708"/>
      <c r="BWI5" s="1708"/>
      <c r="BWJ5" s="1708"/>
      <c r="BWK5" s="1708"/>
      <c r="BWL5" s="1708"/>
      <c r="BWM5" s="1708"/>
      <c r="BWN5" s="1708"/>
      <c r="BWO5" s="1708"/>
      <c r="BWP5" s="1708"/>
      <c r="BWQ5" s="1708"/>
      <c r="BWR5" s="1708"/>
      <c r="BWS5" s="1708"/>
      <c r="BWT5" s="1708"/>
      <c r="BWU5" s="1708"/>
      <c r="BWV5" s="1708"/>
      <c r="BWW5" s="1708"/>
      <c r="BWX5" s="1708"/>
      <c r="BWY5" s="1708"/>
      <c r="BWZ5" s="1708"/>
      <c r="BXA5" s="1708"/>
      <c r="BXB5" s="1708"/>
      <c r="BXC5" s="1708"/>
      <c r="BXD5" s="1708"/>
      <c r="BXE5" s="1708"/>
      <c r="BXF5" s="1708"/>
      <c r="BXG5" s="1708"/>
      <c r="BXH5" s="1708"/>
      <c r="BXI5" s="1708"/>
      <c r="BXJ5" s="1708"/>
      <c r="BXK5" s="1708"/>
      <c r="BXL5" s="1708"/>
      <c r="BXM5" s="1708"/>
      <c r="BXN5" s="1708"/>
      <c r="BXO5" s="1708"/>
      <c r="BXP5" s="1708"/>
      <c r="BXQ5" s="1708"/>
      <c r="BXR5" s="1708"/>
      <c r="BXS5" s="1708"/>
      <c r="BXT5" s="1708"/>
      <c r="BXU5" s="1708"/>
      <c r="BXV5" s="1708"/>
      <c r="BXW5" s="1708"/>
      <c r="BXX5" s="1708"/>
      <c r="BXY5" s="1708"/>
      <c r="BXZ5" s="1708"/>
      <c r="BYA5" s="1708"/>
      <c r="BYB5" s="1708"/>
      <c r="BYC5" s="1708"/>
      <c r="BYD5" s="1708"/>
      <c r="BYE5" s="1708"/>
      <c r="BYF5" s="1708"/>
      <c r="BYG5" s="1708"/>
      <c r="BYH5" s="1708"/>
      <c r="BYI5" s="1708"/>
      <c r="BYJ5" s="1708"/>
      <c r="BYK5" s="1708"/>
      <c r="BYL5" s="1708"/>
      <c r="BYM5" s="1708"/>
      <c r="BYN5" s="1708"/>
      <c r="BYO5" s="1708"/>
      <c r="BYP5" s="1708"/>
      <c r="BYQ5" s="1708"/>
      <c r="BYR5" s="1708"/>
      <c r="BYS5" s="1708"/>
      <c r="BYT5" s="1708"/>
      <c r="BYU5" s="1708"/>
      <c r="BYV5" s="1708"/>
      <c r="BYW5" s="1708"/>
      <c r="BYX5" s="1708"/>
      <c r="BYY5" s="1708"/>
      <c r="BYZ5" s="1708"/>
      <c r="BZA5" s="1708"/>
      <c r="BZB5" s="1708"/>
      <c r="BZC5" s="1708"/>
      <c r="BZD5" s="1708"/>
      <c r="BZE5" s="1708"/>
      <c r="BZF5" s="1708"/>
      <c r="BZG5" s="1708"/>
      <c r="BZH5" s="1708"/>
      <c r="BZI5" s="1708"/>
      <c r="BZJ5" s="1708"/>
      <c r="BZK5" s="1708"/>
      <c r="BZL5" s="1708"/>
      <c r="BZM5" s="1708"/>
      <c r="BZN5" s="1708"/>
      <c r="BZO5" s="1708"/>
      <c r="BZP5" s="1708"/>
      <c r="BZQ5" s="1708"/>
      <c r="BZR5" s="1708"/>
      <c r="BZS5" s="1708"/>
      <c r="BZT5" s="1708"/>
      <c r="BZU5" s="1708"/>
      <c r="BZV5" s="1708"/>
      <c r="BZW5" s="1708"/>
      <c r="BZX5" s="1708"/>
      <c r="BZY5" s="1708"/>
      <c r="BZZ5" s="1708"/>
      <c r="CAA5" s="1708"/>
      <c r="CAB5" s="1708"/>
      <c r="CAC5" s="1708"/>
      <c r="CAD5" s="1708"/>
      <c r="CAE5" s="1708"/>
      <c r="CAF5" s="1708"/>
      <c r="CAG5" s="1708"/>
      <c r="CAH5" s="1708"/>
      <c r="CAI5" s="1708"/>
      <c r="CAJ5" s="1708"/>
      <c r="CAK5" s="1708"/>
      <c r="CAL5" s="1708"/>
      <c r="CAM5" s="1708"/>
      <c r="CAN5" s="1708"/>
      <c r="CAO5" s="1708"/>
      <c r="CAP5" s="1708"/>
      <c r="CAQ5" s="1708"/>
      <c r="CAR5" s="1708"/>
      <c r="CAS5" s="1708"/>
      <c r="CAT5" s="1708"/>
      <c r="CAU5" s="1708"/>
      <c r="CAV5" s="1708"/>
      <c r="CAW5" s="1708"/>
      <c r="CAX5" s="1708"/>
      <c r="CAY5" s="1708"/>
      <c r="CAZ5" s="1708"/>
      <c r="CBA5" s="1708"/>
      <c r="CBB5" s="1708"/>
      <c r="CBC5" s="1708"/>
      <c r="CBD5" s="1708"/>
      <c r="CBE5" s="1708"/>
      <c r="CBF5" s="1708"/>
      <c r="CBG5" s="1708"/>
      <c r="CBH5" s="1708"/>
      <c r="CBI5" s="1708"/>
      <c r="CBJ5" s="1708"/>
      <c r="CBK5" s="1708"/>
      <c r="CBL5" s="1708"/>
      <c r="CBM5" s="1708"/>
      <c r="CBN5" s="1708"/>
      <c r="CBO5" s="1708"/>
      <c r="CBP5" s="1708"/>
      <c r="CBQ5" s="1708"/>
      <c r="CBR5" s="1708"/>
      <c r="CBS5" s="1708"/>
      <c r="CBT5" s="1708"/>
      <c r="CBU5" s="1708"/>
      <c r="CBV5" s="1708"/>
      <c r="CBW5" s="1708"/>
      <c r="CBX5" s="1708"/>
      <c r="CBY5" s="1708"/>
      <c r="CBZ5" s="1708"/>
      <c r="CCA5" s="1708"/>
      <c r="CCB5" s="1708"/>
      <c r="CCC5" s="1708"/>
      <c r="CCD5" s="1708"/>
      <c r="CCE5" s="1708"/>
      <c r="CCF5" s="1708"/>
      <c r="CCG5" s="1708"/>
      <c r="CCH5" s="1708"/>
      <c r="CCI5" s="1708"/>
      <c r="CCJ5" s="1708"/>
      <c r="CCK5" s="1708"/>
      <c r="CCL5" s="1708"/>
      <c r="CCM5" s="1708"/>
      <c r="CCN5" s="1708"/>
      <c r="CCO5" s="1708"/>
      <c r="CCP5" s="1708"/>
      <c r="CCQ5" s="1708"/>
      <c r="CCR5" s="1708"/>
      <c r="CCS5" s="1708"/>
      <c r="CCT5" s="1708"/>
      <c r="CCU5" s="1708"/>
      <c r="CCV5" s="1708"/>
      <c r="CCW5" s="1708"/>
      <c r="CCX5" s="1708"/>
      <c r="CCY5" s="1708"/>
      <c r="CCZ5" s="1708"/>
      <c r="CDA5" s="1708"/>
      <c r="CDB5" s="1708"/>
      <c r="CDC5" s="1708"/>
      <c r="CDD5" s="1708"/>
      <c r="CDE5" s="1708"/>
      <c r="CDF5" s="1708"/>
      <c r="CDG5" s="1708"/>
      <c r="CDH5" s="1708"/>
      <c r="CDI5" s="1708"/>
      <c r="CDJ5" s="1708"/>
      <c r="CDK5" s="1708"/>
      <c r="CDL5" s="1708"/>
      <c r="CDM5" s="1708"/>
      <c r="CDN5" s="1708"/>
      <c r="CDO5" s="1708"/>
      <c r="CDP5" s="1708"/>
      <c r="CDQ5" s="1708"/>
      <c r="CDR5" s="1708"/>
      <c r="CDS5" s="1708"/>
      <c r="CDT5" s="1708"/>
      <c r="CDU5" s="1708"/>
      <c r="CDV5" s="1708"/>
      <c r="CDW5" s="1708"/>
      <c r="CDX5" s="1708"/>
      <c r="CDY5" s="1708"/>
      <c r="CDZ5" s="1708"/>
      <c r="CEA5" s="1708"/>
      <c r="CEB5" s="1708"/>
      <c r="CEC5" s="1708"/>
      <c r="CED5" s="1708"/>
      <c r="CEE5" s="1708"/>
      <c r="CEF5" s="1708"/>
      <c r="CEG5" s="1708"/>
      <c r="CEH5" s="1708"/>
      <c r="CEI5" s="1708"/>
      <c r="CEJ5" s="1708"/>
      <c r="CEK5" s="1708"/>
      <c r="CEL5" s="1708"/>
      <c r="CEM5" s="1708"/>
      <c r="CEN5" s="1708"/>
      <c r="CEO5" s="1708"/>
      <c r="CEP5" s="1708"/>
      <c r="CEQ5" s="1708"/>
      <c r="CER5" s="1708"/>
      <c r="CES5" s="1708"/>
      <c r="CET5" s="1708"/>
      <c r="CEU5" s="1708"/>
      <c r="CEV5" s="1708"/>
      <c r="CEW5" s="1708"/>
      <c r="CEX5" s="1708"/>
      <c r="CEY5" s="1708"/>
      <c r="CEZ5" s="1708"/>
      <c r="CFA5" s="1708"/>
      <c r="CFB5" s="1708"/>
      <c r="CFC5" s="1708"/>
      <c r="CFD5" s="1708"/>
      <c r="CFE5" s="1708"/>
      <c r="CFF5" s="1708"/>
      <c r="CFG5" s="1708"/>
      <c r="CFH5" s="1708"/>
      <c r="CFI5" s="1708"/>
      <c r="CFJ5" s="1708"/>
      <c r="CFK5" s="1708"/>
      <c r="CFL5" s="1708"/>
      <c r="CFM5" s="1708"/>
      <c r="CFN5" s="1708"/>
      <c r="CFO5" s="1708"/>
      <c r="CFP5" s="1708"/>
      <c r="CFQ5" s="1708"/>
      <c r="CFR5" s="1708"/>
      <c r="CFS5" s="1708"/>
      <c r="CFT5" s="1708"/>
      <c r="CFU5" s="1708"/>
      <c r="CFV5" s="1708"/>
      <c r="CFW5" s="1708"/>
      <c r="CFX5" s="1708"/>
      <c r="CFY5" s="1708"/>
      <c r="CFZ5" s="1708"/>
      <c r="CGA5" s="1708"/>
      <c r="CGB5" s="1708"/>
      <c r="CGC5" s="1708"/>
      <c r="CGD5" s="1708"/>
      <c r="CGE5" s="1708"/>
      <c r="CGF5" s="1708"/>
      <c r="CGG5" s="1708"/>
      <c r="CGH5" s="1708"/>
      <c r="CGI5" s="1708"/>
      <c r="CGJ5" s="1708"/>
      <c r="CGK5" s="1708"/>
      <c r="CGL5" s="1708"/>
      <c r="CGM5" s="1708"/>
      <c r="CGN5" s="1708"/>
      <c r="CGO5" s="1708"/>
      <c r="CGP5" s="1708"/>
      <c r="CGQ5" s="1708"/>
      <c r="CGR5" s="1708"/>
      <c r="CGS5" s="1708"/>
      <c r="CGT5" s="1708"/>
      <c r="CGU5" s="1708"/>
      <c r="CGV5" s="1708"/>
      <c r="CGW5" s="1708"/>
      <c r="CGX5" s="1708"/>
      <c r="CGY5" s="1708"/>
      <c r="CGZ5" s="1708"/>
      <c r="CHA5" s="1708"/>
      <c r="CHB5" s="1708"/>
      <c r="CHC5" s="1708"/>
      <c r="CHD5" s="1708"/>
      <c r="CHE5" s="1708"/>
      <c r="CHF5" s="1708"/>
      <c r="CHG5" s="1708"/>
      <c r="CHH5" s="1708"/>
      <c r="CHI5" s="1708"/>
      <c r="CHJ5" s="1708"/>
      <c r="CHK5" s="1708"/>
      <c r="CHL5" s="1708"/>
      <c r="CHM5" s="1708"/>
      <c r="CHN5" s="1708"/>
      <c r="CHO5" s="1708"/>
      <c r="CHP5" s="1708"/>
      <c r="CHQ5" s="1708"/>
      <c r="CHR5" s="1708"/>
      <c r="CHS5" s="1708"/>
      <c r="CHT5" s="1708"/>
      <c r="CHU5" s="1708"/>
      <c r="CHV5" s="1708"/>
      <c r="CHW5" s="1708"/>
      <c r="CHX5" s="1708"/>
      <c r="CHY5" s="1708"/>
      <c r="CHZ5" s="1708"/>
      <c r="CIA5" s="1708"/>
      <c r="CIB5" s="1708"/>
      <c r="CIC5" s="1708"/>
      <c r="CID5" s="1708"/>
      <c r="CIE5" s="1708"/>
      <c r="CIF5" s="1708"/>
      <c r="CIG5" s="1708"/>
      <c r="CIH5" s="1708"/>
      <c r="CII5" s="1708"/>
      <c r="CIJ5" s="1708"/>
      <c r="CIK5" s="1708"/>
      <c r="CIL5" s="1708"/>
      <c r="CIM5" s="1708"/>
      <c r="CIN5" s="1708"/>
      <c r="CIO5" s="1708"/>
      <c r="CIP5" s="1708"/>
      <c r="CIQ5" s="1708"/>
      <c r="CIR5" s="1708"/>
      <c r="CIS5" s="1708"/>
      <c r="CIT5" s="1708"/>
      <c r="CIU5" s="1708"/>
      <c r="CIV5" s="1708"/>
      <c r="CIW5" s="1708"/>
      <c r="CIX5" s="1708"/>
      <c r="CIY5" s="1708"/>
      <c r="CIZ5" s="1708"/>
      <c r="CJA5" s="1708"/>
      <c r="CJB5" s="1708"/>
      <c r="CJC5" s="1708"/>
      <c r="CJD5" s="1708"/>
      <c r="CJE5" s="1708"/>
      <c r="CJF5" s="1708"/>
      <c r="CJG5" s="1708"/>
      <c r="CJH5" s="1708"/>
      <c r="CJI5" s="1708"/>
      <c r="CJJ5" s="1708"/>
      <c r="CJK5" s="1708"/>
      <c r="CJL5" s="1708"/>
      <c r="CJM5" s="1708"/>
      <c r="CJN5" s="1708"/>
      <c r="CJO5" s="1708"/>
      <c r="CJP5" s="1708"/>
      <c r="CJQ5" s="1708"/>
      <c r="CJR5" s="1708"/>
      <c r="CJS5" s="1708"/>
      <c r="CJT5" s="1708"/>
      <c r="CJU5" s="1708"/>
      <c r="CJV5" s="1708"/>
      <c r="CJW5" s="1708"/>
      <c r="CJX5" s="1708"/>
      <c r="CJY5" s="1708"/>
      <c r="CJZ5" s="1708"/>
      <c r="CKA5" s="1708"/>
      <c r="CKB5" s="1708"/>
      <c r="CKC5" s="1708"/>
      <c r="CKD5" s="1708"/>
      <c r="CKE5" s="1708"/>
      <c r="CKF5" s="1708"/>
      <c r="CKG5" s="1708"/>
      <c r="CKH5" s="1708"/>
      <c r="CKI5" s="1708"/>
      <c r="CKJ5" s="1708"/>
      <c r="CKK5" s="1708"/>
      <c r="CKL5" s="1708"/>
      <c r="CKM5" s="1708"/>
      <c r="CKN5" s="1708"/>
      <c r="CKO5" s="1708"/>
      <c r="CKP5" s="1708"/>
      <c r="CKQ5" s="1708"/>
      <c r="CKR5" s="1708"/>
      <c r="CKS5" s="1708"/>
      <c r="CKT5" s="1708"/>
      <c r="CKU5" s="1708"/>
      <c r="CKV5" s="1708"/>
      <c r="CKW5" s="1708"/>
      <c r="CKX5" s="1708"/>
      <c r="CKY5" s="1708"/>
      <c r="CKZ5" s="1708"/>
      <c r="CLA5" s="1708"/>
      <c r="CLB5" s="1708"/>
      <c r="CLC5" s="1708"/>
      <c r="CLD5" s="1708"/>
      <c r="CLE5" s="1708"/>
      <c r="CLF5" s="1708"/>
      <c r="CLG5" s="1708"/>
      <c r="CLH5" s="1708"/>
      <c r="CLI5" s="1708"/>
      <c r="CLJ5" s="1708"/>
      <c r="CLK5" s="1708"/>
      <c r="CLL5" s="1708"/>
      <c r="CLM5" s="1708"/>
      <c r="CLN5" s="1708"/>
      <c r="CLO5" s="1708"/>
      <c r="CLP5" s="1708"/>
      <c r="CLQ5" s="1708"/>
      <c r="CLR5" s="1708"/>
      <c r="CLS5" s="1708"/>
      <c r="CLT5" s="1708"/>
      <c r="CLU5" s="1708"/>
      <c r="CLV5" s="1708"/>
      <c r="CLW5" s="1708"/>
      <c r="CLX5" s="1708"/>
      <c r="CLY5" s="1708"/>
      <c r="CLZ5" s="1708"/>
      <c r="CMA5" s="1708"/>
      <c r="CMB5" s="1708"/>
      <c r="CMC5" s="1708"/>
      <c r="CMD5" s="1708"/>
      <c r="CME5" s="1708"/>
      <c r="CMF5" s="1708"/>
      <c r="CMG5" s="1708"/>
      <c r="CMH5" s="1708"/>
      <c r="CMI5" s="1708"/>
      <c r="CMJ5" s="1708"/>
      <c r="CMK5" s="1708"/>
      <c r="CML5" s="1708"/>
      <c r="CMM5" s="1708"/>
      <c r="CMN5" s="1708"/>
      <c r="CMO5" s="1708"/>
      <c r="CMP5" s="1708"/>
      <c r="CMQ5" s="1708"/>
      <c r="CMR5" s="1708"/>
      <c r="CMS5" s="1708"/>
      <c r="CMT5" s="1708"/>
      <c r="CMU5" s="1708"/>
      <c r="CMV5" s="1708"/>
      <c r="CMW5" s="1708"/>
      <c r="CMX5" s="1708"/>
      <c r="CMY5" s="1708"/>
      <c r="CMZ5" s="1708"/>
      <c r="CNA5" s="1708"/>
      <c r="CNB5" s="1708"/>
      <c r="CNC5" s="1708"/>
      <c r="CND5" s="1708"/>
      <c r="CNE5" s="1708"/>
      <c r="CNF5" s="1708"/>
      <c r="CNG5" s="1708"/>
      <c r="CNH5" s="1708"/>
      <c r="CNI5" s="1708"/>
      <c r="CNJ5" s="1708"/>
      <c r="CNK5" s="1708"/>
      <c r="CNL5" s="1708"/>
      <c r="CNM5" s="1708"/>
      <c r="CNN5" s="1708"/>
      <c r="CNO5" s="1708"/>
      <c r="CNP5" s="1708"/>
      <c r="CNQ5" s="1708"/>
      <c r="CNR5" s="1708"/>
      <c r="CNS5" s="1708"/>
      <c r="CNT5" s="1708"/>
      <c r="CNU5" s="1708"/>
      <c r="CNV5" s="1708"/>
      <c r="CNW5" s="1708"/>
      <c r="CNX5" s="1708"/>
      <c r="CNY5" s="1708"/>
      <c r="CNZ5" s="1708"/>
      <c r="COA5" s="1708"/>
      <c r="COB5" s="1708"/>
      <c r="COC5" s="1708"/>
      <c r="COD5" s="1708"/>
      <c r="COE5" s="1708"/>
      <c r="COF5" s="1708"/>
      <c r="COG5" s="1708"/>
      <c r="COH5" s="1708"/>
      <c r="COI5" s="1708"/>
      <c r="COJ5" s="1708"/>
      <c r="COK5" s="1708"/>
      <c r="COL5" s="1708"/>
      <c r="COM5" s="1708"/>
      <c r="CON5" s="1708"/>
      <c r="COO5" s="1708"/>
      <c r="COP5" s="1708"/>
      <c r="COQ5" s="1708"/>
      <c r="COR5" s="1708"/>
      <c r="COS5" s="1708"/>
      <c r="COT5" s="1708"/>
      <c r="COU5" s="1708"/>
      <c r="COV5" s="1708"/>
      <c r="COW5" s="1708"/>
      <c r="COX5" s="1708"/>
      <c r="COY5" s="1708"/>
      <c r="COZ5" s="1708"/>
      <c r="CPA5" s="1708"/>
      <c r="CPB5" s="1708"/>
      <c r="CPC5" s="1708"/>
      <c r="CPD5" s="1708"/>
      <c r="CPE5" s="1708"/>
      <c r="CPF5" s="1708"/>
      <c r="CPG5" s="1708"/>
      <c r="CPH5" s="1708"/>
      <c r="CPI5" s="1708"/>
      <c r="CPJ5" s="1708"/>
      <c r="CPK5" s="1708"/>
      <c r="CPL5" s="1708"/>
      <c r="CPM5" s="1708"/>
      <c r="CPN5" s="1708"/>
      <c r="CPO5" s="1708"/>
      <c r="CPP5" s="1708"/>
      <c r="CPQ5" s="1708"/>
      <c r="CPR5" s="1708"/>
      <c r="CPS5" s="1708"/>
      <c r="CPT5" s="1708"/>
      <c r="CPU5" s="1708"/>
      <c r="CPV5" s="1708"/>
      <c r="CPW5" s="1708"/>
      <c r="CPX5" s="1708"/>
      <c r="CPY5" s="1708"/>
      <c r="CPZ5" s="1708"/>
      <c r="CQA5" s="1708"/>
      <c r="CQB5" s="1708"/>
      <c r="CQC5" s="1708"/>
      <c r="CQD5" s="1708"/>
      <c r="CQE5" s="1708"/>
      <c r="CQF5" s="1708"/>
      <c r="CQG5" s="1708"/>
      <c r="CQH5" s="1708"/>
      <c r="CQI5" s="1708"/>
      <c r="CQJ5" s="1708"/>
      <c r="CQK5" s="1708"/>
      <c r="CQL5" s="1708"/>
      <c r="CQM5" s="1708"/>
      <c r="CQN5" s="1708"/>
      <c r="CQO5" s="1708"/>
      <c r="CQP5" s="1708"/>
      <c r="CQQ5" s="1708"/>
      <c r="CQR5" s="1708"/>
      <c r="CQS5" s="1708"/>
      <c r="CQT5" s="1708"/>
      <c r="CQU5" s="1708"/>
      <c r="CQV5" s="1708"/>
      <c r="CQW5" s="1708"/>
      <c r="CQX5" s="1708"/>
      <c r="CQY5" s="1708"/>
      <c r="CQZ5" s="1708"/>
      <c r="CRA5" s="1708"/>
      <c r="CRB5" s="1708"/>
      <c r="CRC5" s="1708"/>
      <c r="CRD5" s="1708"/>
      <c r="CRE5" s="1708"/>
      <c r="CRF5" s="1708"/>
      <c r="CRG5" s="1708"/>
      <c r="CRH5" s="1708"/>
      <c r="CRI5" s="1708"/>
      <c r="CRJ5" s="1708"/>
      <c r="CRK5" s="1708"/>
      <c r="CRL5" s="1708"/>
      <c r="CRM5" s="1708"/>
      <c r="CRN5" s="1708"/>
      <c r="CRO5" s="1708"/>
      <c r="CRP5" s="1708"/>
      <c r="CRQ5" s="1708"/>
      <c r="CRR5" s="1708"/>
      <c r="CRS5" s="1708"/>
      <c r="CRT5" s="1708"/>
      <c r="CRU5" s="1708"/>
      <c r="CRV5" s="1708"/>
      <c r="CRW5" s="1708"/>
      <c r="CRX5" s="1708"/>
      <c r="CRY5" s="1708"/>
      <c r="CRZ5" s="1708"/>
      <c r="CSA5" s="1708"/>
      <c r="CSB5" s="1708"/>
      <c r="CSC5" s="1708"/>
      <c r="CSD5" s="1708"/>
      <c r="CSE5" s="1708"/>
      <c r="CSF5" s="1708"/>
      <c r="CSG5" s="1708"/>
      <c r="CSH5" s="1708"/>
      <c r="CSI5" s="1708"/>
      <c r="CSJ5" s="1708"/>
      <c r="CSK5" s="1708"/>
      <c r="CSL5" s="1708"/>
      <c r="CSM5" s="1708"/>
      <c r="CSN5" s="1708"/>
      <c r="CSO5" s="1708"/>
      <c r="CSP5" s="1708"/>
      <c r="CSQ5" s="1708"/>
      <c r="CSR5" s="1708"/>
      <c r="CSS5" s="1708"/>
      <c r="CST5" s="1708"/>
      <c r="CSU5" s="1708"/>
      <c r="CSV5" s="1708"/>
      <c r="CSW5" s="1708"/>
      <c r="CSX5" s="1708"/>
      <c r="CSY5" s="1708"/>
      <c r="CSZ5" s="1708"/>
      <c r="CTA5" s="1708"/>
      <c r="CTB5" s="1708"/>
      <c r="CTC5" s="1708"/>
      <c r="CTD5" s="1708"/>
      <c r="CTE5" s="1708"/>
      <c r="CTF5" s="1708"/>
      <c r="CTG5" s="1708"/>
      <c r="CTH5" s="1708"/>
      <c r="CTI5" s="1708"/>
      <c r="CTJ5" s="1708"/>
      <c r="CTK5" s="1708"/>
      <c r="CTL5" s="1708"/>
      <c r="CTM5" s="1708"/>
      <c r="CTN5" s="1708"/>
      <c r="CTO5" s="1708"/>
      <c r="CTP5" s="1708"/>
      <c r="CTQ5" s="1708"/>
      <c r="CTR5" s="1708"/>
      <c r="CTS5" s="1708"/>
      <c r="CTT5" s="1708"/>
      <c r="CTU5" s="1708"/>
      <c r="CTV5" s="1708"/>
      <c r="CTW5" s="1708"/>
      <c r="CTX5" s="1708"/>
      <c r="CTY5" s="1708"/>
      <c r="CTZ5" s="1708"/>
      <c r="CUA5" s="1708"/>
      <c r="CUB5" s="1708"/>
      <c r="CUC5" s="1708"/>
      <c r="CUD5" s="1708"/>
      <c r="CUE5" s="1708"/>
      <c r="CUF5" s="1708"/>
      <c r="CUG5" s="1708"/>
      <c r="CUH5" s="1708"/>
      <c r="CUI5" s="1708"/>
      <c r="CUJ5" s="1708"/>
      <c r="CUK5" s="1708"/>
      <c r="CUL5" s="1708"/>
      <c r="CUM5" s="1708"/>
      <c r="CUN5" s="1708"/>
      <c r="CUO5" s="1708"/>
      <c r="CUP5" s="1708"/>
      <c r="CUQ5" s="1708"/>
      <c r="CUR5" s="1708"/>
      <c r="CUS5" s="1708"/>
      <c r="CUT5" s="1708"/>
      <c r="CUU5" s="1708"/>
      <c r="CUV5" s="1708"/>
      <c r="CUW5" s="1708"/>
      <c r="CUX5" s="1708"/>
      <c r="CUY5" s="1708"/>
      <c r="CUZ5" s="1708"/>
      <c r="CVA5" s="1708"/>
      <c r="CVB5" s="1708"/>
      <c r="CVC5" s="1708"/>
      <c r="CVD5" s="1708"/>
      <c r="CVE5" s="1708"/>
      <c r="CVF5" s="1708"/>
      <c r="CVG5" s="1708"/>
      <c r="CVH5" s="1708"/>
      <c r="CVI5" s="1708"/>
      <c r="CVJ5" s="1708"/>
      <c r="CVK5" s="1708"/>
      <c r="CVL5" s="1708"/>
      <c r="CVM5" s="1708"/>
      <c r="CVN5" s="1708"/>
      <c r="CVO5" s="1708"/>
      <c r="CVP5" s="1708"/>
      <c r="CVQ5" s="1708"/>
      <c r="CVR5" s="1708"/>
      <c r="CVS5" s="1708"/>
      <c r="CVT5" s="1708"/>
      <c r="CVU5" s="1708"/>
      <c r="CVV5" s="1708"/>
      <c r="CVW5" s="1708"/>
      <c r="CVX5" s="1708"/>
      <c r="CVY5" s="1708"/>
      <c r="CVZ5" s="1708"/>
      <c r="CWA5" s="1708"/>
      <c r="CWB5" s="1708"/>
      <c r="CWC5" s="1708"/>
      <c r="CWD5" s="1708"/>
      <c r="CWE5" s="1708"/>
      <c r="CWF5" s="1708"/>
      <c r="CWG5" s="1708"/>
      <c r="CWH5" s="1708"/>
      <c r="CWI5" s="1708"/>
      <c r="CWJ5" s="1708"/>
      <c r="CWK5" s="1708"/>
      <c r="CWL5" s="1708"/>
      <c r="CWM5" s="1708"/>
      <c r="CWN5" s="1708"/>
      <c r="CWO5" s="1708"/>
      <c r="CWP5" s="1708"/>
      <c r="CWQ5" s="1708"/>
      <c r="CWR5" s="1708"/>
      <c r="CWS5" s="1708"/>
      <c r="CWT5" s="1708"/>
      <c r="CWU5" s="1708"/>
      <c r="CWV5" s="1708"/>
      <c r="CWW5" s="1708"/>
      <c r="CWX5" s="1708"/>
      <c r="CWY5" s="1708"/>
      <c r="CWZ5" s="1708"/>
      <c r="CXA5" s="1708"/>
      <c r="CXB5" s="1708"/>
      <c r="CXC5" s="1708"/>
      <c r="CXD5" s="1708"/>
      <c r="CXE5" s="1708"/>
      <c r="CXF5" s="1708"/>
      <c r="CXG5" s="1708"/>
      <c r="CXH5" s="1708"/>
      <c r="CXI5" s="1708"/>
      <c r="CXJ5" s="1708"/>
      <c r="CXK5" s="1708"/>
      <c r="CXL5" s="1708"/>
      <c r="CXM5" s="1708"/>
      <c r="CXN5" s="1708"/>
      <c r="CXO5" s="1708"/>
      <c r="CXP5" s="1708"/>
      <c r="CXQ5" s="1708"/>
      <c r="CXR5" s="1708"/>
      <c r="CXS5" s="1708"/>
      <c r="CXT5" s="1708"/>
      <c r="CXU5" s="1708"/>
      <c r="CXV5" s="1708"/>
      <c r="CXW5" s="1708"/>
      <c r="CXX5" s="1708"/>
      <c r="CXY5" s="1708"/>
      <c r="CXZ5" s="1708"/>
      <c r="CYA5" s="1708"/>
      <c r="CYB5" s="1708"/>
      <c r="CYC5" s="1708"/>
      <c r="CYD5" s="1708"/>
      <c r="CYE5" s="1708"/>
      <c r="CYF5" s="1708"/>
      <c r="CYG5" s="1708"/>
      <c r="CYH5" s="1708"/>
      <c r="CYI5" s="1708"/>
      <c r="CYJ5" s="1708"/>
      <c r="CYK5" s="1708"/>
      <c r="CYL5" s="1708"/>
      <c r="CYM5" s="1708"/>
      <c r="CYN5" s="1708"/>
      <c r="CYO5" s="1708"/>
      <c r="CYP5" s="1708"/>
      <c r="CYQ5" s="1708"/>
      <c r="CYR5" s="1708"/>
      <c r="CYS5" s="1708"/>
      <c r="CYT5" s="1708"/>
      <c r="CYU5" s="1708"/>
      <c r="CYV5" s="1708"/>
      <c r="CYW5" s="1708"/>
      <c r="CYX5" s="1708"/>
      <c r="CYY5" s="1708"/>
      <c r="CYZ5" s="1708"/>
      <c r="CZA5" s="1708"/>
      <c r="CZB5" s="1708"/>
      <c r="CZC5" s="1708"/>
      <c r="CZD5" s="1708"/>
      <c r="CZE5" s="1708"/>
      <c r="CZF5" s="1708"/>
      <c r="CZG5" s="1708"/>
      <c r="CZH5" s="1708"/>
      <c r="CZI5" s="1708"/>
      <c r="CZJ5" s="1708"/>
      <c r="CZK5" s="1708"/>
      <c r="CZL5" s="1708"/>
      <c r="CZM5" s="1708"/>
      <c r="CZN5" s="1708"/>
      <c r="CZO5" s="1708"/>
      <c r="CZP5" s="1708"/>
      <c r="CZQ5" s="1708"/>
      <c r="CZR5" s="1708"/>
      <c r="CZS5" s="1708"/>
      <c r="CZT5" s="1708"/>
      <c r="CZU5" s="1708"/>
      <c r="CZV5" s="1708"/>
      <c r="CZW5" s="1708"/>
      <c r="CZX5" s="1708"/>
      <c r="CZY5" s="1708"/>
      <c r="CZZ5" s="1708"/>
      <c r="DAA5" s="1708"/>
      <c r="DAB5" s="1708"/>
      <c r="DAC5" s="1708"/>
      <c r="DAD5" s="1708"/>
      <c r="DAE5" s="1708"/>
      <c r="DAF5" s="1708"/>
      <c r="DAG5" s="1708"/>
      <c r="DAH5" s="1708"/>
      <c r="DAI5" s="1708"/>
      <c r="DAJ5" s="1708"/>
      <c r="DAK5" s="1708"/>
      <c r="DAL5" s="1708"/>
      <c r="DAM5" s="1708"/>
      <c r="DAN5" s="1708"/>
      <c r="DAO5" s="1708"/>
      <c r="DAP5" s="1708"/>
      <c r="DAQ5" s="1708"/>
      <c r="DAR5" s="1708"/>
      <c r="DAS5" s="1708"/>
      <c r="DAT5" s="1708"/>
      <c r="DAU5" s="1708"/>
      <c r="DAV5" s="1708"/>
      <c r="DAW5" s="1708"/>
      <c r="DAX5" s="1708"/>
      <c r="DAY5" s="1708"/>
      <c r="DAZ5" s="1708"/>
      <c r="DBA5" s="1708"/>
      <c r="DBB5" s="1708"/>
      <c r="DBC5" s="1708"/>
      <c r="DBD5" s="1708"/>
      <c r="DBE5" s="1708"/>
      <c r="DBF5" s="1708"/>
      <c r="DBG5" s="1708"/>
      <c r="DBH5" s="1708"/>
      <c r="DBI5" s="1708"/>
      <c r="DBJ5" s="1708"/>
      <c r="DBK5" s="1708"/>
      <c r="DBL5" s="1708"/>
      <c r="DBM5" s="1708"/>
      <c r="DBN5" s="1708"/>
      <c r="DBO5" s="1708"/>
      <c r="DBP5" s="1708"/>
      <c r="DBQ5" s="1708"/>
      <c r="DBR5" s="1708"/>
      <c r="DBS5" s="1708"/>
      <c r="DBT5" s="1708"/>
      <c r="DBU5" s="1708"/>
      <c r="DBV5" s="1708"/>
      <c r="DBW5" s="1708"/>
      <c r="DBX5" s="1708"/>
      <c r="DBY5" s="1708"/>
      <c r="DBZ5" s="1708"/>
      <c r="DCA5" s="1708"/>
      <c r="DCB5" s="1708"/>
      <c r="DCC5" s="1708"/>
      <c r="DCD5" s="1708"/>
      <c r="DCE5" s="1708"/>
      <c r="DCF5" s="1708"/>
      <c r="DCG5" s="1708"/>
      <c r="DCH5" s="1708"/>
      <c r="DCI5" s="1708"/>
      <c r="DCJ5" s="1708"/>
      <c r="DCK5" s="1708"/>
      <c r="DCL5" s="1708"/>
      <c r="DCM5" s="1708"/>
      <c r="DCN5" s="1708"/>
      <c r="DCO5" s="1708"/>
      <c r="DCP5" s="1708"/>
      <c r="DCQ5" s="1708"/>
      <c r="DCR5" s="1708"/>
      <c r="DCS5" s="1708"/>
      <c r="DCT5" s="1708"/>
      <c r="DCU5" s="1708"/>
      <c r="DCV5" s="1708"/>
      <c r="DCW5" s="1708"/>
      <c r="DCX5" s="1708"/>
      <c r="DCY5" s="1708"/>
      <c r="DCZ5" s="1708"/>
      <c r="DDA5" s="1708"/>
      <c r="DDB5" s="1708"/>
      <c r="DDC5" s="1708"/>
      <c r="DDD5" s="1708"/>
      <c r="DDE5" s="1708"/>
      <c r="DDF5" s="1708"/>
      <c r="DDG5" s="1708"/>
      <c r="DDH5" s="1708"/>
      <c r="DDI5" s="1708"/>
      <c r="DDJ5" s="1708"/>
      <c r="DDK5" s="1708"/>
      <c r="DDL5" s="1708"/>
      <c r="DDM5" s="1708"/>
      <c r="DDN5" s="1708"/>
      <c r="DDO5" s="1708"/>
      <c r="DDP5" s="1708"/>
      <c r="DDQ5" s="1708"/>
      <c r="DDR5" s="1708"/>
      <c r="DDS5" s="1708"/>
      <c r="DDT5" s="1708"/>
      <c r="DDU5" s="1708"/>
      <c r="DDV5" s="1708"/>
      <c r="DDW5" s="1708"/>
      <c r="DDX5" s="1708"/>
      <c r="DDY5" s="1708"/>
      <c r="DDZ5" s="1708"/>
      <c r="DEA5" s="1708"/>
      <c r="DEB5" s="1708"/>
      <c r="DEC5" s="1708"/>
      <c r="DED5" s="1708"/>
      <c r="DEE5" s="1708"/>
      <c r="DEF5" s="1708"/>
      <c r="DEG5" s="1708"/>
      <c r="DEH5" s="1708"/>
      <c r="DEI5" s="1708"/>
      <c r="DEJ5" s="1708"/>
      <c r="DEK5" s="1708"/>
      <c r="DEL5" s="1708"/>
      <c r="DEM5" s="1708"/>
      <c r="DEN5" s="1708"/>
      <c r="DEO5" s="1708"/>
      <c r="DEP5" s="1708"/>
      <c r="DEQ5" s="1708"/>
      <c r="DER5" s="1708"/>
      <c r="DES5" s="1708"/>
      <c r="DET5" s="1708"/>
      <c r="DEU5" s="1708"/>
      <c r="DEV5" s="1708"/>
      <c r="DEW5" s="1708"/>
      <c r="DEX5" s="1708"/>
      <c r="DEY5" s="1708"/>
      <c r="DEZ5" s="1708"/>
      <c r="DFA5" s="1708"/>
      <c r="DFB5" s="1708"/>
      <c r="DFC5" s="1708"/>
      <c r="DFD5" s="1708"/>
      <c r="DFE5" s="1708"/>
      <c r="DFF5" s="1708"/>
      <c r="DFG5" s="1708"/>
      <c r="DFH5" s="1708"/>
      <c r="DFI5" s="1708"/>
      <c r="DFJ5" s="1708"/>
      <c r="DFK5" s="1708"/>
      <c r="DFL5" s="1708"/>
      <c r="DFM5" s="1708"/>
      <c r="DFN5" s="1708"/>
      <c r="DFO5" s="1708"/>
      <c r="DFP5" s="1708"/>
      <c r="DFQ5" s="1708"/>
      <c r="DFR5" s="1708"/>
      <c r="DFS5" s="1708"/>
      <c r="DFT5" s="1708"/>
      <c r="DFU5" s="1708"/>
      <c r="DFV5" s="1708"/>
      <c r="DFW5" s="1708"/>
      <c r="DFX5" s="1708"/>
      <c r="DFY5" s="1708"/>
      <c r="DFZ5" s="1708"/>
      <c r="DGA5" s="1708"/>
      <c r="DGB5" s="1708"/>
      <c r="DGC5" s="1708"/>
      <c r="DGD5" s="1708"/>
      <c r="DGE5" s="1708"/>
      <c r="DGF5" s="1708"/>
      <c r="DGG5" s="1708"/>
      <c r="DGH5" s="1708"/>
      <c r="DGI5" s="1708"/>
      <c r="DGJ5" s="1708"/>
      <c r="DGK5" s="1708"/>
      <c r="DGL5" s="1708"/>
      <c r="DGM5" s="1708"/>
      <c r="DGN5" s="1708"/>
      <c r="DGO5" s="1708"/>
      <c r="DGP5" s="1708"/>
      <c r="DGQ5" s="1708"/>
      <c r="DGR5" s="1708"/>
      <c r="DGS5" s="1708"/>
      <c r="DGT5" s="1708"/>
      <c r="DGU5" s="1708"/>
      <c r="DGV5" s="1708"/>
      <c r="DGW5" s="1708"/>
      <c r="DGX5" s="1708"/>
      <c r="DGY5" s="1708"/>
      <c r="DGZ5" s="1708"/>
      <c r="DHA5" s="1708"/>
      <c r="DHB5" s="1708"/>
      <c r="DHC5" s="1708"/>
      <c r="DHD5" s="1708"/>
      <c r="DHE5" s="1708"/>
      <c r="DHF5" s="1708"/>
      <c r="DHG5" s="1708"/>
      <c r="DHH5" s="1708"/>
      <c r="DHI5" s="1708"/>
      <c r="DHJ5" s="1708"/>
      <c r="DHK5" s="1708"/>
      <c r="DHL5" s="1708"/>
      <c r="DHM5" s="1708"/>
      <c r="DHN5" s="1708"/>
      <c r="DHO5" s="1708"/>
      <c r="DHP5" s="1708"/>
      <c r="DHQ5" s="1708"/>
      <c r="DHR5" s="1708"/>
      <c r="DHS5" s="1708"/>
      <c r="DHT5" s="1708"/>
      <c r="DHU5" s="1708"/>
      <c r="DHV5" s="1708"/>
      <c r="DHW5" s="1708"/>
      <c r="DHX5" s="1708"/>
      <c r="DHY5" s="1708"/>
      <c r="DHZ5" s="1708"/>
      <c r="DIA5" s="1708"/>
      <c r="DIB5" s="1708"/>
      <c r="DIC5" s="1708"/>
      <c r="DID5" s="1708"/>
      <c r="DIE5" s="1708"/>
      <c r="DIF5" s="1708"/>
      <c r="DIG5" s="1708"/>
      <c r="DIH5" s="1708"/>
      <c r="DII5" s="1708"/>
      <c r="DIJ5" s="1708"/>
      <c r="DIK5" s="1708"/>
      <c r="DIL5" s="1708"/>
      <c r="DIM5" s="1708"/>
      <c r="DIN5" s="1708"/>
      <c r="DIO5" s="1708"/>
      <c r="DIP5" s="1708"/>
      <c r="DIQ5" s="1708"/>
      <c r="DIR5" s="1708"/>
      <c r="DIS5" s="1708"/>
      <c r="DIT5" s="1708"/>
      <c r="DIU5" s="1708"/>
      <c r="DIV5" s="1708"/>
      <c r="DIW5" s="1708"/>
      <c r="DIX5" s="1708"/>
      <c r="DIY5" s="1708"/>
      <c r="DIZ5" s="1708"/>
      <c r="DJA5" s="1708"/>
      <c r="DJB5" s="1708"/>
      <c r="DJC5" s="1708"/>
      <c r="DJD5" s="1708"/>
      <c r="DJE5" s="1708"/>
      <c r="DJF5" s="1708"/>
      <c r="DJG5" s="1708"/>
      <c r="DJH5" s="1708"/>
      <c r="DJI5" s="1708"/>
      <c r="DJJ5" s="1708"/>
      <c r="DJK5" s="1708"/>
      <c r="DJL5" s="1708"/>
      <c r="DJM5" s="1708"/>
      <c r="DJN5" s="1708"/>
      <c r="DJO5" s="1708"/>
      <c r="DJP5" s="1708"/>
      <c r="DJQ5" s="1708"/>
      <c r="DJR5" s="1708"/>
      <c r="DJS5" s="1708"/>
      <c r="DJT5" s="1708"/>
      <c r="DJU5" s="1708"/>
      <c r="DJV5" s="1708"/>
      <c r="DJW5" s="1708"/>
      <c r="DJX5" s="1708"/>
      <c r="DJY5" s="1708"/>
      <c r="DJZ5" s="1708"/>
      <c r="DKA5" s="1708"/>
      <c r="DKB5" s="1708"/>
      <c r="DKC5" s="1708"/>
      <c r="DKD5" s="1708"/>
      <c r="DKE5" s="1708"/>
      <c r="DKF5" s="1708"/>
      <c r="DKG5" s="1708"/>
      <c r="DKH5" s="1708"/>
      <c r="DKI5" s="1708"/>
      <c r="DKJ5" s="1708"/>
      <c r="DKK5" s="1708"/>
      <c r="DKL5" s="1708"/>
      <c r="DKM5" s="1708"/>
      <c r="DKN5" s="1708"/>
      <c r="DKO5" s="1708"/>
      <c r="DKP5" s="1708"/>
      <c r="DKQ5" s="1708"/>
      <c r="DKR5" s="1708"/>
      <c r="DKS5" s="1708"/>
      <c r="DKT5" s="1708"/>
      <c r="DKU5" s="1708"/>
      <c r="DKV5" s="1708"/>
      <c r="DKW5" s="1708"/>
      <c r="DKX5" s="1708"/>
      <c r="DKY5" s="1708"/>
      <c r="DKZ5" s="1708"/>
      <c r="DLA5" s="1708"/>
      <c r="DLB5" s="1708"/>
      <c r="DLC5" s="1708"/>
      <c r="DLD5" s="1708"/>
      <c r="DLE5" s="1708"/>
      <c r="DLF5" s="1708"/>
      <c r="DLG5" s="1708"/>
      <c r="DLH5" s="1708"/>
      <c r="DLI5" s="1708"/>
      <c r="DLJ5" s="1708"/>
      <c r="DLK5" s="1708"/>
      <c r="DLL5" s="1708"/>
      <c r="DLM5" s="1708"/>
      <c r="DLN5" s="1708"/>
      <c r="DLO5" s="1708"/>
      <c r="DLP5" s="1708"/>
      <c r="DLQ5" s="1708"/>
      <c r="DLR5" s="1708"/>
      <c r="DLS5" s="1708"/>
      <c r="DLT5" s="1708"/>
      <c r="DLU5" s="1708"/>
      <c r="DLV5" s="1708"/>
      <c r="DLW5" s="1708"/>
      <c r="DLX5" s="1708"/>
      <c r="DLY5" s="1708"/>
      <c r="DLZ5" s="1708"/>
      <c r="DMA5" s="1708"/>
      <c r="DMB5" s="1708"/>
      <c r="DMC5" s="1708"/>
      <c r="DMD5" s="1708"/>
      <c r="DME5" s="1708"/>
      <c r="DMF5" s="1708"/>
      <c r="DMG5" s="1708"/>
      <c r="DMH5" s="1708"/>
      <c r="DMI5" s="1708"/>
      <c r="DMJ5" s="1708"/>
      <c r="DMK5" s="1708"/>
      <c r="DML5" s="1708"/>
      <c r="DMM5" s="1708"/>
      <c r="DMN5" s="1708"/>
      <c r="DMO5" s="1708"/>
      <c r="DMP5" s="1708"/>
      <c r="DMQ5" s="1708"/>
      <c r="DMR5" s="1708"/>
      <c r="DMS5" s="1708"/>
      <c r="DMT5" s="1708"/>
      <c r="DMU5" s="1708"/>
      <c r="DMV5" s="1708"/>
      <c r="DMW5" s="1708"/>
      <c r="DMX5" s="1708"/>
      <c r="DMY5" s="1708"/>
      <c r="DMZ5" s="1708"/>
      <c r="DNA5" s="1708"/>
      <c r="DNB5" s="1708"/>
      <c r="DNC5" s="1708"/>
      <c r="DND5" s="1708"/>
      <c r="DNE5" s="1708"/>
      <c r="DNF5" s="1708"/>
      <c r="DNG5" s="1708"/>
      <c r="DNH5" s="1708"/>
      <c r="DNI5" s="1708"/>
      <c r="DNJ5" s="1708"/>
      <c r="DNK5" s="1708"/>
      <c r="DNL5" s="1708"/>
      <c r="DNM5" s="1708"/>
      <c r="DNN5" s="1708"/>
      <c r="DNO5" s="1708"/>
      <c r="DNP5" s="1708"/>
      <c r="DNQ5" s="1708"/>
      <c r="DNR5" s="1708"/>
      <c r="DNS5" s="1708"/>
      <c r="DNT5" s="1708"/>
      <c r="DNU5" s="1708"/>
      <c r="DNV5" s="1708"/>
      <c r="DNW5" s="1708"/>
      <c r="DNX5" s="1708"/>
      <c r="DNY5" s="1708"/>
      <c r="DNZ5" s="1708"/>
      <c r="DOA5" s="1708"/>
      <c r="DOB5" s="1708"/>
      <c r="DOC5" s="1708"/>
      <c r="DOD5" s="1708"/>
      <c r="DOE5" s="1708"/>
      <c r="DOF5" s="1708"/>
      <c r="DOG5" s="1708"/>
      <c r="DOH5" s="1708"/>
      <c r="DOI5" s="1708"/>
      <c r="DOJ5" s="1708"/>
      <c r="DOK5" s="1708"/>
      <c r="DOL5" s="1708"/>
      <c r="DOM5" s="1708"/>
      <c r="DON5" s="1708"/>
      <c r="DOO5" s="1708"/>
      <c r="DOP5" s="1708"/>
      <c r="DOQ5" s="1708"/>
      <c r="DOR5" s="1708"/>
      <c r="DOS5" s="1708"/>
      <c r="DOT5" s="1708"/>
      <c r="DOU5" s="1708"/>
      <c r="DOV5" s="1708"/>
      <c r="DOW5" s="1708"/>
      <c r="DOX5" s="1708"/>
      <c r="DOY5" s="1708"/>
      <c r="DOZ5" s="1708"/>
      <c r="DPA5" s="1708"/>
      <c r="DPB5" s="1708"/>
      <c r="DPC5" s="1708"/>
      <c r="DPD5" s="1708"/>
      <c r="DPE5" s="1708"/>
      <c r="DPF5" s="1708"/>
      <c r="DPG5" s="1708"/>
      <c r="DPH5" s="1708"/>
      <c r="DPI5" s="1708"/>
      <c r="DPJ5" s="1708"/>
      <c r="DPK5" s="1708"/>
      <c r="DPL5" s="1708"/>
      <c r="DPM5" s="1708"/>
      <c r="DPN5" s="1708"/>
      <c r="DPO5" s="1708"/>
      <c r="DPP5" s="1708"/>
      <c r="DPQ5" s="1708"/>
      <c r="DPR5" s="1708"/>
      <c r="DPS5" s="1708"/>
      <c r="DPT5" s="1708"/>
      <c r="DPU5" s="1708"/>
      <c r="DPV5" s="1708"/>
      <c r="DPW5" s="1708"/>
      <c r="DPX5" s="1708"/>
      <c r="DPY5" s="1708"/>
      <c r="DPZ5" s="1708"/>
      <c r="DQA5" s="1708"/>
      <c r="DQB5" s="1708"/>
      <c r="DQC5" s="1708"/>
      <c r="DQD5" s="1708"/>
      <c r="DQE5" s="1708"/>
      <c r="DQF5" s="1708"/>
      <c r="DQG5" s="1708"/>
      <c r="DQH5" s="1708"/>
      <c r="DQI5" s="1708"/>
      <c r="DQJ5" s="1708"/>
      <c r="DQK5" s="1708"/>
      <c r="DQL5" s="1708"/>
      <c r="DQM5" s="1708"/>
      <c r="DQN5" s="1708"/>
      <c r="DQO5" s="1708"/>
      <c r="DQP5" s="1708"/>
      <c r="DQQ5" s="1708"/>
      <c r="DQR5" s="1708"/>
      <c r="DQS5" s="1708"/>
      <c r="DQT5" s="1708"/>
      <c r="DQU5" s="1708"/>
      <c r="DQV5" s="1708"/>
      <c r="DQW5" s="1708"/>
      <c r="DQX5" s="1708"/>
      <c r="DQY5" s="1708"/>
      <c r="DQZ5" s="1708"/>
      <c r="DRA5" s="1708"/>
      <c r="DRB5" s="1708"/>
      <c r="DRC5" s="1708"/>
      <c r="DRD5" s="1708"/>
      <c r="DRE5" s="1708"/>
      <c r="DRF5" s="1708"/>
      <c r="DRG5" s="1708"/>
      <c r="DRH5" s="1708"/>
      <c r="DRI5" s="1708"/>
      <c r="DRJ5" s="1708"/>
      <c r="DRK5" s="1708"/>
      <c r="DRL5" s="1708"/>
      <c r="DRM5" s="1708"/>
      <c r="DRN5" s="1708"/>
      <c r="DRO5" s="1708"/>
      <c r="DRP5" s="1708"/>
      <c r="DRQ5" s="1708"/>
      <c r="DRR5" s="1708"/>
      <c r="DRS5" s="1708"/>
      <c r="DRT5" s="1708"/>
      <c r="DRU5" s="1708"/>
      <c r="DRV5" s="1708"/>
      <c r="DRW5" s="1708"/>
      <c r="DRX5" s="1708"/>
      <c r="DRY5" s="1708"/>
      <c r="DRZ5" s="1708"/>
      <c r="DSA5" s="1708"/>
      <c r="DSB5" s="1708"/>
      <c r="DSC5" s="1708"/>
      <c r="DSD5" s="1708"/>
      <c r="DSE5" s="1708"/>
      <c r="DSF5" s="1708"/>
      <c r="DSG5" s="1708"/>
      <c r="DSH5" s="1708"/>
      <c r="DSI5" s="1708"/>
      <c r="DSJ5" s="1708"/>
      <c r="DSK5" s="1708"/>
      <c r="DSL5" s="1708"/>
      <c r="DSM5" s="1708"/>
      <c r="DSN5" s="1708"/>
      <c r="DSO5" s="1708"/>
      <c r="DSP5" s="1708"/>
      <c r="DSQ5" s="1708"/>
      <c r="DSR5" s="1708"/>
      <c r="DSS5" s="1708"/>
      <c r="DST5" s="1708"/>
      <c r="DSU5" s="1708"/>
      <c r="DSV5" s="1708"/>
      <c r="DSW5" s="1708"/>
      <c r="DSX5" s="1708"/>
      <c r="DSY5" s="1708"/>
      <c r="DSZ5" s="1708"/>
      <c r="DTA5" s="1708"/>
      <c r="DTB5" s="1708"/>
      <c r="DTC5" s="1708"/>
      <c r="DTD5" s="1708"/>
      <c r="DTE5" s="1708"/>
      <c r="DTF5" s="1708"/>
      <c r="DTG5" s="1708"/>
      <c r="DTH5" s="1708"/>
      <c r="DTI5" s="1708"/>
      <c r="DTJ5" s="1708"/>
      <c r="DTK5" s="1708"/>
      <c r="DTL5" s="1708"/>
      <c r="DTM5" s="1708"/>
      <c r="DTN5" s="1708"/>
      <c r="DTO5" s="1708"/>
      <c r="DTP5" s="1708"/>
      <c r="DTQ5" s="1708"/>
      <c r="DTR5" s="1708"/>
      <c r="DTS5" s="1708"/>
      <c r="DTT5" s="1708"/>
      <c r="DTU5" s="1708"/>
      <c r="DTV5" s="1708"/>
      <c r="DTW5" s="1708"/>
      <c r="DTX5" s="1708"/>
      <c r="DTY5" s="1708"/>
      <c r="DTZ5" s="1708"/>
      <c r="DUA5" s="1708"/>
      <c r="DUB5" s="1708"/>
      <c r="DUC5" s="1708"/>
      <c r="DUD5" s="1708"/>
      <c r="DUE5" s="1708"/>
      <c r="DUF5" s="1708"/>
      <c r="DUG5" s="1708"/>
      <c r="DUH5" s="1708"/>
      <c r="DUI5" s="1708"/>
      <c r="DUJ5" s="1708"/>
      <c r="DUK5" s="1708"/>
      <c r="DUL5" s="1708"/>
      <c r="DUM5" s="1708"/>
      <c r="DUN5" s="1708"/>
      <c r="DUO5" s="1708"/>
      <c r="DUP5" s="1708"/>
      <c r="DUQ5" s="1708"/>
      <c r="DUR5" s="1708"/>
      <c r="DUS5" s="1708"/>
      <c r="DUT5" s="1708"/>
      <c r="DUU5" s="1708"/>
      <c r="DUV5" s="1708"/>
      <c r="DUW5" s="1708"/>
      <c r="DUX5" s="1708"/>
      <c r="DUY5" s="1708"/>
      <c r="DUZ5" s="1708"/>
      <c r="DVA5" s="1708"/>
      <c r="DVB5" s="1708"/>
      <c r="DVC5" s="1708"/>
      <c r="DVD5" s="1708"/>
      <c r="DVE5" s="1708"/>
      <c r="DVF5" s="1708"/>
      <c r="DVG5" s="1708"/>
      <c r="DVH5" s="1708"/>
      <c r="DVI5" s="1708"/>
      <c r="DVJ5" s="1708"/>
      <c r="DVK5" s="1708"/>
      <c r="DVL5" s="1708"/>
      <c r="DVM5" s="1708"/>
      <c r="DVN5" s="1708"/>
      <c r="DVO5" s="1708"/>
      <c r="DVP5" s="1708"/>
      <c r="DVQ5" s="1708"/>
      <c r="DVR5" s="1708"/>
      <c r="DVS5" s="1708"/>
      <c r="DVT5" s="1708"/>
      <c r="DVU5" s="1708"/>
      <c r="DVV5" s="1708"/>
      <c r="DVW5" s="1708"/>
      <c r="DVX5" s="1708"/>
      <c r="DVY5" s="1708"/>
      <c r="DVZ5" s="1708"/>
      <c r="DWA5" s="1708"/>
      <c r="DWB5" s="1708"/>
      <c r="DWC5" s="1708"/>
      <c r="DWD5" s="1708"/>
      <c r="DWE5" s="1708"/>
      <c r="DWF5" s="1708"/>
      <c r="DWG5" s="1708"/>
      <c r="DWH5" s="1708"/>
      <c r="DWI5" s="1708"/>
      <c r="DWJ5" s="1708"/>
      <c r="DWK5" s="1708"/>
      <c r="DWL5" s="1708"/>
      <c r="DWM5" s="1708"/>
      <c r="DWN5" s="1708"/>
      <c r="DWO5" s="1708"/>
      <c r="DWP5" s="1708"/>
      <c r="DWQ5" s="1708"/>
      <c r="DWR5" s="1708"/>
      <c r="DWS5" s="1708"/>
      <c r="DWT5" s="1708"/>
      <c r="DWU5" s="1708"/>
      <c r="DWV5" s="1708"/>
      <c r="DWW5" s="1708"/>
      <c r="DWX5" s="1708"/>
      <c r="DWY5" s="1708"/>
      <c r="DWZ5" s="1708"/>
      <c r="DXA5" s="1708"/>
      <c r="DXB5" s="1708"/>
      <c r="DXC5" s="1708"/>
      <c r="DXD5" s="1708"/>
      <c r="DXE5" s="1708"/>
      <c r="DXF5" s="1708"/>
      <c r="DXG5" s="1708"/>
      <c r="DXH5" s="1708"/>
      <c r="DXI5" s="1708"/>
      <c r="DXJ5" s="1708"/>
      <c r="DXK5" s="1708"/>
      <c r="DXL5" s="1708"/>
      <c r="DXM5" s="1708"/>
      <c r="DXN5" s="1708"/>
      <c r="DXO5" s="1708"/>
      <c r="DXP5" s="1708"/>
      <c r="DXQ5" s="1708"/>
      <c r="DXR5" s="1708"/>
      <c r="DXS5" s="1708"/>
      <c r="DXT5" s="1708"/>
      <c r="DXU5" s="1708"/>
      <c r="DXV5" s="1708"/>
      <c r="DXW5" s="1708"/>
      <c r="DXX5" s="1708"/>
      <c r="DXY5" s="1708"/>
      <c r="DXZ5" s="1708"/>
      <c r="DYA5" s="1708"/>
      <c r="DYB5" s="1708"/>
      <c r="DYC5" s="1708"/>
      <c r="DYD5" s="1708"/>
      <c r="DYE5" s="1708"/>
      <c r="DYF5" s="1708"/>
      <c r="DYG5" s="1708"/>
      <c r="DYH5" s="1708"/>
      <c r="DYI5" s="1708"/>
      <c r="DYJ5" s="1708"/>
      <c r="DYK5" s="1708"/>
      <c r="DYL5" s="1708"/>
      <c r="DYM5" s="1708"/>
      <c r="DYN5" s="1708"/>
      <c r="DYO5" s="1708"/>
      <c r="DYP5" s="1708"/>
      <c r="DYQ5" s="1708"/>
      <c r="DYR5" s="1708"/>
      <c r="DYS5" s="1708"/>
      <c r="DYT5" s="1708"/>
      <c r="DYU5" s="1708"/>
      <c r="DYV5" s="1708"/>
      <c r="DYW5" s="1708"/>
      <c r="DYX5" s="1708"/>
      <c r="DYY5" s="1708"/>
      <c r="DYZ5" s="1708"/>
      <c r="DZA5" s="1708"/>
      <c r="DZB5" s="1708"/>
      <c r="DZC5" s="1708"/>
      <c r="DZD5" s="1708"/>
      <c r="DZE5" s="1708"/>
      <c r="DZF5" s="1708"/>
      <c r="DZG5" s="1708"/>
      <c r="DZH5" s="1708"/>
      <c r="DZI5" s="1708"/>
      <c r="DZJ5" s="1708"/>
      <c r="DZK5" s="1708"/>
      <c r="DZL5" s="1708"/>
      <c r="DZM5" s="1708"/>
      <c r="DZN5" s="1708"/>
      <c r="DZO5" s="1708"/>
      <c r="DZP5" s="1708"/>
      <c r="DZQ5" s="1708"/>
      <c r="DZR5" s="1708"/>
      <c r="DZS5" s="1708"/>
      <c r="DZT5" s="1708"/>
      <c r="DZU5" s="1708"/>
      <c r="DZV5" s="1708"/>
      <c r="DZW5" s="1708"/>
      <c r="DZX5" s="1708"/>
      <c r="DZY5" s="1708"/>
      <c r="DZZ5" s="1708"/>
      <c r="EAA5" s="1708"/>
      <c r="EAB5" s="1708"/>
      <c r="EAC5" s="1708"/>
      <c r="EAD5" s="1708"/>
      <c r="EAE5" s="1708"/>
      <c r="EAF5" s="1708"/>
      <c r="EAG5" s="1708"/>
      <c r="EAH5" s="1708"/>
      <c r="EAI5" s="1708"/>
      <c r="EAJ5" s="1708"/>
      <c r="EAK5" s="1708"/>
      <c r="EAL5" s="1708"/>
      <c r="EAM5" s="1708"/>
      <c r="EAN5" s="1708"/>
      <c r="EAO5" s="1708"/>
      <c r="EAP5" s="1708"/>
      <c r="EAQ5" s="1708"/>
      <c r="EAR5" s="1708"/>
      <c r="EAS5" s="1708"/>
      <c r="EAT5" s="1708"/>
      <c r="EAU5" s="1708"/>
      <c r="EAV5" s="1708"/>
      <c r="EAW5" s="1708"/>
      <c r="EAX5" s="1708"/>
      <c r="EAY5" s="1708"/>
      <c r="EAZ5" s="1708"/>
      <c r="EBA5" s="1708"/>
      <c r="EBB5" s="1708"/>
      <c r="EBC5" s="1708"/>
      <c r="EBD5" s="1708"/>
      <c r="EBE5" s="1708"/>
      <c r="EBF5" s="1708"/>
      <c r="EBG5" s="1708"/>
      <c r="EBH5" s="1708"/>
      <c r="EBI5" s="1708"/>
      <c r="EBJ5" s="1708"/>
      <c r="EBK5" s="1708"/>
      <c r="EBL5" s="1708"/>
      <c r="EBM5" s="1708"/>
      <c r="EBN5" s="1708"/>
      <c r="EBO5" s="1708"/>
      <c r="EBP5" s="1708"/>
      <c r="EBQ5" s="1708"/>
      <c r="EBR5" s="1708"/>
      <c r="EBS5" s="1708"/>
      <c r="EBT5" s="1708"/>
      <c r="EBU5" s="1708"/>
      <c r="EBV5" s="1708"/>
      <c r="EBW5" s="1708"/>
      <c r="EBX5" s="1708"/>
      <c r="EBY5" s="1708"/>
      <c r="EBZ5" s="1708"/>
      <c r="ECA5" s="1708"/>
      <c r="ECB5" s="1708"/>
      <c r="ECC5" s="1708"/>
      <c r="ECD5" s="1708"/>
      <c r="ECE5" s="1708"/>
      <c r="ECF5" s="1708"/>
      <c r="ECG5" s="1708"/>
      <c r="ECH5" s="1708"/>
      <c r="ECI5" s="1708"/>
      <c r="ECJ5" s="1708"/>
      <c r="ECK5" s="1708"/>
      <c r="ECL5" s="1708"/>
      <c r="ECM5" s="1708"/>
      <c r="ECN5" s="1708"/>
      <c r="ECO5" s="1708"/>
      <c r="ECP5" s="1708"/>
      <c r="ECQ5" s="1708"/>
      <c r="ECR5" s="1708"/>
      <c r="ECS5" s="1708"/>
      <c r="ECT5" s="1708"/>
      <c r="ECU5" s="1708"/>
      <c r="ECV5" s="1708"/>
      <c r="ECW5" s="1708"/>
      <c r="ECX5" s="1708"/>
      <c r="ECY5" s="1708"/>
      <c r="ECZ5" s="1708"/>
      <c r="EDA5" s="1708"/>
      <c r="EDB5" s="1708"/>
      <c r="EDC5" s="1708"/>
      <c r="EDD5" s="1708"/>
      <c r="EDE5" s="1708"/>
      <c r="EDF5" s="1708"/>
      <c r="EDG5" s="1708"/>
      <c r="EDH5" s="1708"/>
      <c r="EDI5" s="1708"/>
      <c r="EDJ5" s="1708"/>
      <c r="EDK5" s="1708"/>
      <c r="EDL5" s="1708"/>
      <c r="EDM5" s="1708"/>
      <c r="EDN5" s="1708"/>
      <c r="EDO5" s="1708"/>
      <c r="EDP5" s="1708"/>
      <c r="EDQ5" s="1708"/>
      <c r="EDR5" s="1708"/>
      <c r="EDS5" s="1708"/>
      <c r="EDT5" s="1708"/>
      <c r="EDU5" s="1708"/>
      <c r="EDV5" s="1708"/>
      <c r="EDW5" s="1708"/>
      <c r="EDX5" s="1708"/>
      <c r="EDY5" s="1708"/>
      <c r="EDZ5" s="1708"/>
      <c r="EEA5" s="1708"/>
      <c r="EEB5" s="1708"/>
      <c r="EEC5" s="1708"/>
      <c r="EED5" s="1708"/>
      <c r="EEE5" s="1708"/>
      <c r="EEF5" s="1708"/>
      <c r="EEG5" s="1708"/>
      <c r="EEH5" s="1708"/>
      <c r="EEI5" s="1708"/>
      <c r="EEJ5" s="1708"/>
      <c r="EEK5" s="1708"/>
      <c r="EEL5" s="1708"/>
      <c r="EEM5" s="1708"/>
      <c r="EEN5" s="1708"/>
      <c r="EEO5" s="1708"/>
      <c r="EEP5" s="1708"/>
      <c r="EEQ5" s="1708"/>
      <c r="EER5" s="1708"/>
      <c r="EES5" s="1708"/>
      <c r="EET5" s="1708"/>
      <c r="EEU5" s="1708"/>
      <c r="EEV5" s="1708"/>
      <c r="EEW5" s="1708"/>
      <c r="EEX5" s="1708"/>
      <c r="EEY5" s="1708"/>
      <c r="EEZ5" s="1708"/>
      <c r="EFA5" s="1708"/>
      <c r="EFB5" s="1708"/>
      <c r="EFC5" s="1708"/>
      <c r="EFD5" s="1708"/>
      <c r="EFE5" s="1708"/>
      <c r="EFF5" s="1708"/>
      <c r="EFG5" s="1708"/>
      <c r="EFH5" s="1708"/>
      <c r="EFI5" s="1708"/>
      <c r="EFJ5" s="1708"/>
      <c r="EFK5" s="1708"/>
      <c r="EFL5" s="1708"/>
      <c r="EFM5" s="1708"/>
      <c r="EFN5" s="1708"/>
      <c r="EFO5" s="1708"/>
      <c r="EFP5" s="1708"/>
      <c r="EFQ5" s="1708"/>
      <c r="EFR5" s="1708"/>
      <c r="EFS5" s="1708"/>
      <c r="EFT5" s="1708"/>
      <c r="EFU5" s="1708"/>
      <c r="EFV5" s="1708"/>
      <c r="EFW5" s="1708"/>
      <c r="EFX5" s="1708"/>
      <c r="EFY5" s="1708"/>
      <c r="EFZ5" s="1708"/>
      <c r="EGA5" s="1708"/>
      <c r="EGB5" s="1708"/>
      <c r="EGC5" s="1708"/>
      <c r="EGD5" s="1708"/>
      <c r="EGE5" s="1708"/>
      <c r="EGF5" s="1708"/>
      <c r="EGG5" s="1708"/>
      <c r="EGH5" s="1708"/>
      <c r="EGI5" s="1708"/>
      <c r="EGJ5" s="1708"/>
      <c r="EGK5" s="1708"/>
      <c r="EGL5" s="1708"/>
      <c r="EGM5" s="1708"/>
      <c r="EGN5" s="1708"/>
      <c r="EGO5" s="1708"/>
      <c r="EGP5" s="1708"/>
      <c r="EGQ5" s="1708"/>
      <c r="EGR5" s="1708"/>
      <c r="EGS5" s="1708"/>
      <c r="EGT5" s="1708"/>
      <c r="EGU5" s="1708"/>
      <c r="EGV5" s="1708"/>
      <c r="EGW5" s="1708"/>
      <c r="EGX5" s="1708"/>
      <c r="EGY5" s="1708"/>
      <c r="EGZ5" s="1708"/>
      <c r="EHA5" s="1708"/>
      <c r="EHB5" s="1708"/>
      <c r="EHC5" s="1708"/>
      <c r="EHD5" s="1708"/>
      <c r="EHE5" s="1708"/>
      <c r="EHF5" s="1708"/>
      <c r="EHG5" s="1708"/>
      <c r="EHH5" s="1708"/>
      <c r="EHI5" s="1708"/>
      <c r="EHJ5" s="1708"/>
      <c r="EHK5" s="1708"/>
      <c r="EHL5" s="1708"/>
      <c r="EHM5" s="1708"/>
      <c r="EHN5" s="1708"/>
      <c r="EHO5" s="1708"/>
      <c r="EHP5" s="1708"/>
      <c r="EHQ5" s="1708"/>
      <c r="EHR5" s="1708"/>
      <c r="EHS5" s="1708"/>
      <c r="EHT5" s="1708"/>
      <c r="EHU5" s="1708"/>
      <c r="EHV5" s="1708"/>
      <c r="EHW5" s="1708"/>
      <c r="EHX5" s="1708"/>
      <c r="EHY5" s="1708"/>
      <c r="EHZ5" s="1708"/>
      <c r="EIA5" s="1708"/>
      <c r="EIB5" s="1708"/>
      <c r="EIC5" s="1708"/>
      <c r="EID5" s="1708"/>
      <c r="EIE5" s="1708"/>
      <c r="EIF5" s="1708"/>
      <c r="EIG5" s="1708"/>
      <c r="EIH5" s="1708"/>
      <c r="EII5" s="1708"/>
      <c r="EIJ5" s="1708"/>
      <c r="EIK5" s="1708"/>
      <c r="EIL5" s="1708"/>
      <c r="EIM5" s="1708"/>
      <c r="EIN5" s="1708"/>
      <c r="EIO5" s="1708"/>
      <c r="EIP5" s="1708"/>
      <c r="EIQ5" s="1708"/>
      <c r="EIR5" s="1708"/>
      <c r="EIS5" s="1708"/>
      <c r="EIT5" s="1708"/>
      <c r="EIU5" s="1708"/>
      <c r="EIV5" s="1708"/>
      <c r="EIW5" s="1708"/>
      <c r="EIX5" s="1708"/>
      <c r="EIY5" s="1708"/>
      <c r="EIZ5" s="1708"/>
      <c r="EJA5" s="1708"/>
      <c r="EJB5" s="1708"/>
      <c r="EJC5" s="1708"/>
      <c r="EJD5" s="1708"/>
      <c r="EJE5" s="1708"/>
      <c r="EJF5" s="1708"/>
      <c r="EJG5" s="1708"/>
      <c r="EJH5" s="1708"/>
      <c r="EJI5" s="1708"/>
      <c r="EJJ5" s="1708"/>
      <c r="EJK5" s="1708"/>
      <c r="EJL5" s="1708"/>
      <c r="EJM5" s="1708"/>
      <c r="EJN5" s="1708"/>
      <c r="EJO5" s="1708"/>
      <c r="EJP5" s="1708"/>
      <c r="EJQ5" s="1708"/>
      <c r="EJR5" s="1708"/>
      <c r="EJS5" s="1708"/>
      <c r="EJT5" s="1708"/>
      <c r="EJU5" s="1708"/>
      <c r="EJV5" s="1708"/>
      <c r="EJW5" s="1708"/>
      <c r="EJX5" s="1708"/>
      <c r="EJY5" s="1708"/>
      <c r="EJZ5" s="1708"/>
      <c r="EKA5" s="1708"/>
      <c r="EKB5" s="1708"/>
      <c r="EKC5" s="1708"/>
      <c r="EKD5" s="1708"/>
      <c r="EKE5" s="1708"/>
      <c r="EKF5" s="1708"/>
      <c r="EKG5" s="1708"/>
      <c r="EKH5" s="1708"/>
      <c r="EKI5" s="1708"/>
      <c r="EKJ5" s="1708"/>
      <c r="EKK5" s="1708"/>
      <c r="EKL5" s="1708"/>
      <c r="EKM5" s="1708"/>
      <c r="EKN5" s="1708"/>
      <c r="EKO5" s="1708"/>
      <c r="EKP5" s="1708"/>
      <c r="EKQ5" s="1708"/>
      <c r="EKR5" s="1708"/>
      <c r="EKS5" s="1708"/>
      <c r="EKT5" s="1708"/>
      <c r="EKU5" s="1708"/>
      <c r="EKV5" s="1708"/>
      <c r="EKW5" s="1708"/>
      <c r="EKX5" s="1708"/>
      <c r="EKY5" s="1708"/>
      <c r="EKZ5" s="1708"/>
      <c r="ELA5" s="1708"/>
      <c r="ELB5" s="1708"/>
      <c r="ELC5" s="1708"/>
      <c r="ELD5" s="1708"/>
      <c r="ELE5" s="1708"/>
      <c r="ELF5" s="1708"/>
      <c r="ELG5" s="1708"/>
      <c r="ELH5" s="1708"/>
      <c r="ELI5" s="1708"/>
      <c r="ELJ5" s="1708"/>
      <c r="ELK5" s="1708"/>
      <c r="ELL5" s="1708"/>
      <c r="ELM5" s="1708"/>
      <c r="ELN5" s="1708"/>
      <c r="ELO5" s="1708"/>
      <c r="ELP5" s="1708"/>
      <c r="ELQ5" s="1708"/>
      <c r="ELR5" s="1708"/>
      <c r="ELS5" s="1708"/>
      <c r="ELT5" s="1708"/>
      <c r="ELU5" s="1708"/>
      <c r="ELV5" s="1708"/>
      <c r="ELW5" s="1708"/>
      <c r="ELX5" s="1708"/>
      <c r="ELY5" s="1708"/>
      <c r="ELZ5" s="1708"/>
      <c r="EMA5" s="1708"/>
      <c r="EMB5" s="1708"/>
      <c r="EMC5" s="1708"/>
      <c r="EMD5" s="1708"/>
      <c r="EME5" s="1708"/>
      <c r="EMF5" s="1708"/>
      <c r="EMG5" s="1708"/>
      <c r="EMH5" s="1708"/>
      <c r="EMI5" s="1708"/>
      <c r="EMJ5" s="1708"/>
      <c r="EMK5" s="1708"/>
      <c r="EML5" s="1708"/>
      <c r="EMM5" s="1708"/>
      <c r="EMN5" s="1708"/>
      <c r="EMO5" s="1708"/>
      <c r="EMP5" s="1708"/>
      <c r="EMQ5" s="1708"/>
      <c r="EMR5" s="1708"/>
      <c r="EMS5" s="1708"/>
      <c r="EMT5" s="1708"/>
      <c r="EMU5" s="1708"/>
      <c r="EMV5" s="1708"/>
      <c r="EMW5" s="1708"/>
      <c r="EMX5" s="1708"/>
      <c r="EMY5" s="1708"/>
      <c r="EMZ5" s="1708"/>
      <c r="ENA5" s="1708"/>
      <c r="ENB5" s="1708"/>
      <c r="ENC5" s="1708"/>
      <c r="END5" s="1708"/>
      <c r="ENE5" s="1708"/>
      <c r="ENF5" s="1708"/>
      <c r="ENG5" s="1708"/>
      <c r="ENH5" s="1708"/>
      <c r="ENI5" s="1708"/>
      <c r="ENJ5" s="1708"/>
      <c r="ENK5" s="1708"/>
      <c r="ENL5" s="1708"/>
      <c r="ENM5" s="1708"/>
      <c r="ENN5" s="1708"/>
      <c r="ENO5" s="1708"/>
      <c r="ENP5" s="1708"/>
      <c r="ENQ5" s="1708"/>
      <c r="ENR5" s="1708"/>
      <c r="ENS5" s="1708"/>
      <c r="ENT5" s="1708"/>
      <c r="ENU5" s="1708"/>
      <c r="ENV5" s="1708"/>
      <c r="ENW5" s="1708"/>
      <c r="ENX5" s="1708"/>
      <c r="ENY5" s="1708"/>
      <c r="ENZ5" s="1708"/>
      <c r="EOA5" s="1708"/>
      <c r="EOB5" s="1708"/>
      <c r="EOC5" s="1708"/>
      <c r="EOD5" s="1708"/>
      <c r="EOE5" s="1708"/>
      <c r="EOF5" s="1708"/>
      <c r="EOG5" s="1708"/>
      <c r="EOH5" s="1708"/>
      <c r="EOI5" s="1708"/>
      <c r="EOJ5" s="1708"/>
      <c r="EOK5" s="1708"/>
      <c r="EOL5" s="1708"/>
      <c r="EOM5" s="1708"/>
      <c r="EON5" s="1708"/>
      <c r="EOO5" s="1708"/>
      <c r="EOP5" s="1708"/>
      <c r="EOQ5" s="1708"/>
      <c r="EOR5" s="1708"/>
      <c r="EOS5" s="1708"/>
      <c r="EOT5" s="1708"/>
      <c r="EOU5" s="1708"/>
      <c r="EOV5" s="1708"/>
      <c r="EOW5" s="1708"/>
      <c r="EOX5" s="1708"/>
      <c r="EOY5" s="1708"/>
      <c r="EOZ5" s="1708"/>
      <c r="EPA5" s="1708"/>
      <c r="EPB5" s="1708"/>
      <c r="EPC5" s="1708"/>
      <c r="EPD5" s="1708"/>
      <c r="EPE5" s="1708"/>
      <c r="EPF5" s="1708"/>
      <c r="EPG5" s="1708"/>
      <c r="EPH5" s="1708"/>
      <c r="EPI5" s="1708"/>
      <c r="EPJ5" s="1708"/>
      <c r="EPK5" s="1708"/>
      <c r="EPL5" s="1708"/>
      <c r="EPM5" s="1708"/>
      <c r="EPN5" s="1708"/>
      <c r="EPO5" s="1708"/>
      <c r="EPP5" s="1708"/>
      <c r="EPQ5" s="1708"/>
      <c r="EPR5" s="1708"/>
      <c r="EPS5" s="1708"/>
      <c r="EPT5" s="1708"/>
      <c r="EPU5" s="1708"/>
      <c r="EPV5" s="1708"/>
      <c r="EPW5" s="1708"/>
      <c r="EPX5" s="1708"/>
      <c r="EPY5" s="1708"/>
      <c r="EPZ5" s="1708"/>
      <c r="EQA5" s="1708"/>
      <c r="EQB5" s="1708"/>
      <c r="EQC5" s="1708"/>
      <c r="EQD5" s="1708"/>
      <c r="EQE5" s="1708"/>
      <c r="EQF5" s="1708"/>
      <c r="EQG5" s="1708"/>
      <c r="EQH5" s="1708"/>
      <c r="EQI5" s="1708"/>
      <c r="EQJ5" s="1708"/>
      <c r="EQK5" s="1708"/>
      <c r="EQL5" s="1708"/>
      <c r="EQM5" s="1708"/>
      <c r="EQN5" s="1708"/>
      <c r="EQO5" s="1708"/>
      <c r="EQP5" s="1708"/>
      <c r="EQQ5" s="1708"/>
      <c r="EQR5" s="1708"/>
      <c r="EQS5" s="1708"/>
      <c r="EQT5" s="1708"/>
      <c r="EQU5" s="1708"/>
      <c r="EQV5" s="1708"/>
      <c r="EQW5" s="1708"/>
      <c r="EQX5" s="1708"/>
      <c r="EQY5" s="1708"/>
      <c r="EQZ5" s="1708"/>
      <c r="ERA5" s="1708"/>
      <c r="ERB5" s="1708"/>
      <c r="ERC5" s="1708"/>
      <c r="ERD5" s="1708"/>
      <c r="ERE5" s="1708"/>
      <c r="ERF5" s="1708"/>
      <c r="ERG5" s="1708"/>
      <c r="ERH5" s="1708"/>
      <c r="ERI5" s="1708"/>
      <c r="ERJ5" s="1708"/>
      <c r="ERK5" s="1708"/>
      <c r="ERL5" s="1708"/>
      <c r="ERM5" s="1708"/>
      <c r="ERN5" s="1708"/>
      <c r="ERO5" s="1708"/>
      <c r="ERP5" s="1708"/>
      <c r="ERQ5" s="1708"/>
      <c r="ERR5" s="1708"/>
      <c r="ERS5" s="1708"/>
      <c r="ERT5" s="1708"/>
      <c r="ERU5" s="1708"/>
      <c r="ERV5" s="1708"/>
      <c r="ERW5" s="1708"/>
      <c r="ERX5" s="1708"/>
      <c r="ERY5" s="1708"/>
      <c r="ERZ5" s="1708"/>
      <c r="ESA5" s="1708"/>
      <c r="ESB5" s="1708"/>
      <c r="ESC5" s="1708"/>
      <c r="ESD5" s="1708"/>
      <c r="ESE5" s="1708"/>
      <c r="ESF5" s="1708"/>
      <c r="ESG5" s="1708"/>
      <c r="ESH5" s="1708"/>
      <c r="ESI5" s="1708"/>
      <c r="ESJ5" s="1708"/>
      <c r="ESK5" s="1708"/>
      <c r="ESL5" s="1708"/>
      <c r="ESM5" s="1708"/>
      <c r="ESN5" s="1708"/>
      <c r="ESO5" s="1708"/>
      <c r="ESP5" s="1708"/>
      <c r="ESQ5" s="1708"/>
      <c r="ESR5" s="1708"/>
      <c r="ESS5" s="1708"/>
      <c r="EST5" s="1708"/>
      <c r="ESU5" s="1708"/>
      <c r="ESV5" s="1708"/>
      <c r="ESW5" s="1708"/>
      <c r="ESX5" s="1708"/>
      <c r="ESY5" s="1708"/>
      <c r="ESZ5" s="1708"/>
      <c r="ETA5" s="1708"/>
      <c r="ETB5" s="1708"/>
      <c r="ETC5" s="1708"/>
      <c r="ETD5" s="1708"/>
      <c r="ETE5" s="1708"/>
      <c r="ETF5" s="1708"/>
      <c r="ETG5" s="1708"/>
      <c r="ETH5" s="1708"/>
      <c r="ETI5" s="1708"/>
      <c r="ETJ5" s="1708"/>
      <c r="ETK5" s="1708"/>
      <c r="ETL5" s="1708"/>
      <c r="ETM5" s="1708"/>
      <c r="ETN5" s="1708"/>
      <c r="ETO5" s="1708"/>
      <c r="ETP5" s="1708"/>
      <c r="ETQ5" s="1708"/>
      <c r="ETR5" s="1708"/>
      <c r="ETS5" s="1708"/>
      <c r="ETT5" s="1708"/>
      <c r="ETU5" s="1708"/>
      <c r="ETV5" s="1708"/>
      <c r="ETW5" s="1708"/>
      <c r="ETX5" s="1708"/>
      <c r="ETY5" s="1708"/>
      <c r="ETZ5" s="1708"/>
      <c r="EUA5" s="1708"/>
      <c r="EUB5" s="1708"/>
      <c r="EUC5" s="1708"/>
      <c r="EUD5" s="1708"/>
      <c r="EUE5" s="1708"/>
      <c r="EUF5" s="1708"/>
      <c r="EUG5" s="1708"/>
      <c r="EUH5" s="1708"/>
      <c r="EUI5" s="1708"/>
      <c r="EUJ5" s="1708"/>
      <c r="EUK5" s="1708"/>
      <c r="EUL5" s="1708"/>
      <c r="EUM5" s="1708"/>
      <c r="EUN5" s="1708"/>
      <c r="EUO5" s="1708"/>
      <c r="EUP5" s="1708"/>
      <c r="EUQ5" s="1708"/>
      <c r="EUR5" s="1708"/>
      <c r="EUS5" s="1708"/>
      <c r="EUT5" s="1708"/>
      <c r="EUU5" s="1708"/>
      <c r="EUV5" s="1708"/>
      <c r="EUW5" s="1708"/>
      <c r="EUX5" s="1708"/>
      <c r="EUY5" s="1708"/>
      <c r="EUZ5" s="1708"/>
      <c r="EVA5" s="1708"/>
      <c r="EVB5" s="1708"/>
      <c r="EVC5" s="1708"/>
      <c r="EVD5" s="1708"/>
      <c r="EVE5" s="1708"/>
      <c r="EVF5" s="1708"/>
      <c r="EVG5" s="1708"/>
      <c r="EVH5" s="1708"/>
      <c r="EVI5" s="1708"/>
      <c r="EVJ5" s="1708"/>
      <c r="EVK5" s="1708"/>
      <c r="EVL5" s="1708"/>
      <c r="EVM5" s="1708"/>
      <c r="EVN5" s="1708"/>
      <c r="EVO5" s="1708"/>
      <c r="EVP5" s="1708"/>
      <c r="EVQ5" s="1708"/>
      <c r="EVR5" s="1708"/>
      <c r="EVS5" s="1708"/>
      <c r="EVT5" s="1708"/>
      <c r="EVU5" s="1708"/>
      <c r="EVV5" s="1708"/>
      <c r="EVW5" s="1708"/>
      <c r="EVX5" s="1708"/>
      <c r="EVY5" s="1708"/>
      <c r="EVZ5" s="1708"/>
      <c r="EWA5" s="1708"/>
      <c r="EWB5" s="1708"/>
      <c r="EWC5" s="1708"/>
      <c r="EWD5" s="1708"/>
      <c r="EWE5" s="1708"/>
      <c r="EWF5" s="1708"/>
      <c r="EWG5" s="1708"/>
      <c r="EWH5" s="1708"/>
      <c r="EWI5" s="1708"/>
      <c r="EWJ5" s="1708"/>
      <c r="EWK5" s="1708"/>
      <c r="EWL5" s="1708"/>
      <c r="EWM5" s="1708"/>
      <c r="EWN5" s="1708"/>
      <c r="EWO5" s="1708"/>
      <c r="EWP5" s="1708"/>
      <c r="EWQ5" s="1708"/>
      <c r="EWR5" s="1708"/>
      <c r="EWS5" s="1708"/>
      <c r="EWT5" s="1708"/>
      <c r="EWU5" s="1708"/>
      <c r="EWV5" s="1708"/>
      <c r="EWW5" s="1708"/>
      <c r="EWX5" s="1708"/>
      <c r="EWY5" s="1708"/>
      <c r="EWZ5" s="1708"/>
      <c r="EXA5" s="1708"/>
      <c r="EXB5" s="1708"/>
      <c r="EXC5" s="1708"/>
      <c r="EXD5" s="1708"/>
      <c r="EXE5" s="1708"/>
      <c r="EXF5" s="1708"/>
      <c r="EXG5" s="1708"/>
      <c r="EXH5" s="1708"/>
      <c r="EXI5" s="1708"/>
      <c r="EXJ5" s="1708"/>
      <c r="EXK5" s="1708"/>
      <c r="EXL5" s="1708"/>
      <c r="EXM5" s="1708"/>
      <c r="EXN5" s="1708"/>
      <c r="EXO5" s="1708"/>
      <c r="EXP5" s="1708"/>
      <c r="EXQ5" s="1708"/>
      <c r="EXR5" s="1708"/>
      <c r="EXS5" s="1708"/>
      <c r="EXT5" s="1708"/>
      <c r="EXU5" s="1708"/>
      <c r="EXV5" s="1708"/>
      <c r="EXW5" s="1708"/>
      <c r="EXX5" s="1708"/>
      <c r="EXY5" s="1708"/>
      <c r="EXZ5" s="1708"/>
      <c r="EYA5" s="1708"/>
      <c r="EYB5" s="1708"/>
      <c r="EYC5" s="1708"/>
      <c r="EYD5" s="1708"/>
      <c r="EYE5" s="1708"/>
      <c r="EYF5" s="1708"/>
      <c r="EYG5" s="1708"/>
      <c r="EYH5" s="1708"/>
      <c r="EYI5" s="1708"/>
      <c r="EYJ5" s="1708"/>
      <c r="EYK5" s="1708"/>
      <c r="EYL5" s="1708"/>
      <c r="EYM5" s="1708"/>
      <c r="EYN5" s="1708"/>
      <c r="EYO5" s="1708"/>
      <c r="EYP5" s="1708"/>
      <c r="EYQ5" s="1708"/>
      <c r="EYR5" s="1708"/>
      <c r="EYS5" s="1708"/>
      <c r="EYT5" s="1708"/>
      <c r="EYU5" s="1708"/>
      <c r="EYV5" s="1708"/>
      <c r="EYW5" s="1708"/>
      <c r="EYX5" s="1708"/>
      <c r="EYY5" s="1708"/>
      <c r="EYZ5" s="1708"/>
      <c r="EZA5" s="1708"/>
      <c r="EZB5" s="1708"/>
      <c r="EZC5" s="1708"/>
      <c r="EZD5" s="1708"/>
      <c r="EZE5" s="1708"/>
      <c r="EZF5" s="1708"/>
      <c r="EZG5" s="1708"/>
      <c r="EZH5" s="1708"/>
      <c r="EZI5" s="1708"/>
      <c r="EZJ5" s="1708"/>
      <c r="EZK5" s="1708"/>
      <c r="EZL5" s="1708"/>
      <c r="EZM5" s="1708"/>
      <c r="EZN5" s="1708"/>
      <c r="EZO5" s="1708"/>
      <c r="EZP5" s="1708"/>
      <c r="EZQ5" s="1708"/>
      <c r="EZR5" s="1708"/>
      <c r="EZS5" s="1708"/>
      <c r="EZT5" s="1708"/>
      <c r="EZU5" s="1708"/>
      <c r="EZV5" s="1708"/>
      <c r="EZW5" s="1708"/>
      <c r="EZX5" s="1708"/>
      <c r="EZY5" s="1708"/>
      <c r="EZZ5" s="1708"/>
      <c r="FAA5" s="1708"/>
      <c r="FAB5" s="1708"/>
      <c r="FAC5" s="1708"/>
      <c r="FAD5" s="1708"/>
      <c r="FAE5" s="1708"/>
      <c r="FAF5" s="1708"/>
      <c r="FAG5" s="1708"/>
      <c r="FAH5" s="1708"/>
      <c r="FAI5" s="1708"/>
      <c r="FAJ5" s="1708"/>
      <c r="FAK5" s="1708"/>
      <c r="FAL5" s="1708"/>
      <c r="FAM5" s="1708"/>
      <c r="FAN5" s="1708"/>
      <c r="FAO5" s="1708"/>
      <c r="FAP5" s="1708"/>
      <c r="FAQ5" s="1708"/>
      <c r="FAR5" s="1708"/>
      <c r="FAS5" s="1708"/>
      <c r="FAT5" s="1708"/>
      <c r="FAU5" s="1708"/>
      <c r="FAV5" s="1708"/>
      <c r="FAW5" s="1708"/>
      <c r="FAX5" s="1708"/>
      <c r="FAY5" s="1708"/>
      <c r="FAZ5" s="1708"/>
      <c r="FBA5" s="1708"/>
      <c r="FBB5" s="1708"/>
      <c r="FBC5" s="1708"/>
      <c r="FBD5" s="1708"/>
      <c r="FBE5" s="1708"/>
      <c r="FBF5" s="1708"/>
      <c r="FBG5" s="1708"/>
      <c r="FBH5" s="1708"/>
      <c r="FBI5" s="1708"/>
      <c r="FBJ5" s="1708"/>
      <c r="FBK5" s="1708"/>
      <c r="FBL5" s="1708"/>
      <c r="FBM5" s="1708"/>
      <c r="FBN5" s="1708"/>
      <c r="FBO5" s="1708"/>
      <c r="FBP5" s="1708"/>
      <c r="FBQ5" s="1708"/>
      <c r="FBR5" s="1708"/>
      <c r="FBS5" s="1708"/>
      <c r="FBT5" s="1708"/>
      <c r="FBU5" s="1708"/>
      <c r="FBV5" s="1708"/>
      <c r="FBW5" s="1708"/>
      <c r="FBX5" s="1708"/>
      <c r="FBY5" s="1708"/>
      <c r="FBZ5" s="1708"/>
      <c r="FCA5" s="1708"/>
      <c r="FCB5" s="1708"/>
      <c r="FCC5" s="1708"/>
      <c r="FCD5" s="1708"/>
      <c r="FCE5" s="1708"/>
      <c r="FCF5" s="1708"/>
      <c r="FCG5" s="1708"/>
      <c r="FCH5" s="1708"/>
      <c r="FCI5" s="1708"/>
      <c r="FCJ5" s="1708"/>
      <c r="FCK5" s="1708"/>
      <c r="FCL5" s="1708"/>
      <c r="FCM5" s="1708"/>
      <c r="FCN5" s="1708"/>
      <c r="FCO5" s="1708"/>
      <c r="FCP5" s="1708"/>
      <c r="FCQ5" s="1708"/>
      <c r="FCR5" s="1708"/>
      <c r="FCS5" s="1708"/>
      <c r="FCT5" s="1708"/>
      <c r="FCU5" s="1708"/>
      <c r="FCV5" s="1708"/>
      <c r="FCW5" s="1708"/>
      <c r="FCX5" s="1708"/>
      <c r="FCY5" s="1708"/>
      <c r="FCZ5" s="1708"/>
      <c r="FDA5" s="1708"/>
      <c r="FDB5" s="1708"/>
      <c r="FDC5" s="1708"/>
      <c r="FDD5" s="1708"/>
      <c r="FDE5" s="1708"/>
      <c r="FDF5" s="1708"/>
      <c r="FDG5" s="1708"/>
      <c r="FDH5" s="1708"/>
      <c r="FDI5" s="1708"/>
      <c r="FDJ5" s="1708"/>
      <c r="FDK5" s="1708"/>
      <c r="FDL5" s="1708"/>
      <c r="FDM5" s="1708"/>
      <c r="FDN5" s="1708"/>
      <c r="FDO5" s="1708"/>
      <c r="FDP5" s="1708"/>
      <c r="FDQ5" s="1708"/>
      <c r="FDR5" s="1708"/>
      <c r="FDS5" s="1708"/>
      <c r="FDT5" s="1708"/>
      <c r="FDU5" s="1708"/>
      <c r="FDV5" s="1708"/>
      <c r="FDW5" s="1708"/>
      <c r="FDX5" s="1708"/>
      <c r="FDY5" s="1708"/>
      <c r="FDZ5" s="1708"/>
      <c r="FEA5" s="1708"/>
      <c r="FEB5" s="1708"/>
      <c r="FEC5" s="1708"/>
      <c r="FED5" s="1708"/>
      <c r="FEE5" s="1708"/>
      <c r="FEF5" s="1708"/>
      <c r="FEG5" s="1708"/>
      <c r="FEH5" s="1708"/>
      <c r="FEI5" s="1708"/>
      <c r="FEJ5" s="1708"/>
      <c r="FEK5" s="1708"/>
      <c r="FEL5" s="1708"/>
      <c r="FEM5" s="1708"/>
      <c r="FEN5" s="1708"/>
      <c r="FEO5" s="1708"/>
      <c r="FEP5" s="1708"/>
      <c r="FEQ5" s="1708"/>
      <c r="FER5" s="1708"/>
      <c r="FES5" s="1708"/>
      <c r="FET5" s="1708"/>
      <c r="FEU5" s="1708"/>
      <c r="FEV5" s="1708"/>
      <c r="FEW5" s="1708"/>
      <c r="FEX5" s="1708"/>
      <c r="FEY5" s="1708"/>
      <c r="FEZ5" s="1708"/>
      <c r="FFA5" s="1708"/>
      <c r="FFB5" s="1708"/>
      <c r="FFC5" s="1708"/>
      <c r="FFD5" s="1708"/>
      <c r="FFE5" s="1708"/>
      <c r="FFF5" s="1708"/>
      <c r="FFG5" s="1708"/>
      <c r="FFH5" s="1708"/>
      <c r="FFI5" s="1708"/>
      <c r="FFJ5" s="1708"/>
      <c r="FFK5" s="1708"/>
      <c r="FFL5" s="1708"/>
      <c r="FFM5" s="1708"/>
      <c r="FFN5" s="1708"/>
      <c r="FFO5" s="1708"/>
      <c r="FFP5" s="1708"/>
      <c r="FFQ5" s="1708"/>
      <c r="FFR5" s="1708"/>
      <c r="FFS5" s="1708"/>
      <c r="FFT5" s="1708"/>
      <c r="FFU5" s="1708"/>
      <c r="FFV5" s="1708"/>
      <c r="FFW5" s="1708"/>
      <c r="FFX5" s="1708"/>
      <c r="FFY5" s="1708"/>
      <c r="FFZ5" s="1708"/>
      <c r="FGA5" s="1708"/>
      <c r="FGB5" s="1708"/>
      <c r="FGC5" s="1708"/>
      <c r="FGD5" s="1708"/>
      <c r="FGE5" s="1708"/>
      <c r="FGF5" s="1708"/>
      <c r="FGG5" s="1708"/>
      <c r="FGH5" s="1708"/>
      <c r="FGI5" s="1708"/>
      <c r="FGJ5" s="1708"/>
      <c r="FGK5" s="1708"/>
      <c r="FGL5" s="1708"/>
      <c r="FGM5" s="1708"/>
      <c r="FGN5" s="1708"/>
      <c r="FGO5" s="1708"/>
      <c r="FGP5" s="1708"/>
      <c r="FGQ5" s="1708"/>
      <c r="FGR5" s="1708"/>
      <c r="FGS5" s="1708"/>
      <c r="FGT5" s="1708"/>
      <c r="FGU5" s="1708"/>
      <c r="FGV5" s="1708"/>
      <c r="FGW5" s="1708"/>
      <c r="FGX5" s="1708"/>
      <c r="FGY5" s="1708"/>
      <c r="FGZ5" s="1708"/>
      <c r="FHA5" s="1708"/>
      <c r="FHB5" s="1708"/>
      <c r="FHC5" s="1708"/>
      <c r="FHD5" s="1708"/>
      <c r="FHE5" s="1708"/>
      <c r="FHF5" s="1708"/>
      <c r="FHG5" s="1708"/>
      <c r="FHH5" s="1708"/>
      <c r="FHI5" s="1708"/>
      <c r="FHJ5" s="1708"/>
      <c r="FHK5" s="1708"/>
      <c r="FHL5" s="1708"/>
      <c r="FHM5" s="1708"/>
      <c r="FHN5" s="1708"/>
      <c r="FHO5" s="1708"/>
      <c r="FHP5" s="1708"/>
      <c r="FHQ5" s="1708"/>
      <c r="FHR5" s="1708"/>
      <c r="FHS5" s="1708"/>
      <c r="FHT5" s="1708"/>
      <c r="FHU5" s="1708"/>
      <c r="FHV5" s="1708"/>
      <c r="FHW5" s="1708"/>
      <c r="FHX5" s="1708"/>
      <c r="FHY5" s="1708"/>
      <c r="FHZ5" s="1708"/>
      <c r="FIA5" s="1708"/>
      <c r="FIB5" s="1708"/>
      <c r="FIC5" s="1708"/>
      <c r="FID5" s="1708"/>
      <c r="FIE5" s="1708"/>
      <c r="FIF5" s="1708"/>
      <c r="FIG5" s="1708"/>
      <c r="FIH5" s="1708"/>
      <c r="FII5" s="1708"/>
      <c r="FIJ5" s="1708"/>
      <c r="FIK5" s="1708"/>
      <c r="FIL5" s="1708"/>
      <c r="FIM5" s="1708"/>
      <c r="FIN5" s="1708"/>
      <c r="FIO5" s="1708"/>
      <c r="FIP5" s="1708"/>
      <c r="FIQ5" s="1708"/>
      <c r="FIR5" s="1708"/>
      <c r="FIS5" s="1708"/>
      <c r="FIT5" s="1708"/>
      <c r="FIU5" s="1708"/>
      <c r="FIV5" s="1708"/>
      <c r="FIW5" s="1708"/>
      <c r="FIX5" s="1708"/>
      <c r="FIY5" s="1708"/>
      <c r="FIZ5" s="1708"/>
      <c r="FJA5" s="1708"/>
      <c r="FJB5" s="1708"/>
      <c r="FJC5" s="1708"/>
      <c r="FJD5" s="1708"/>
      <c r="FJE5" s="1708"/>
      <c r="FJF5" s="1708"/>
      <c r="FJG5" s="1708"/>
      <c r="FJH5" s="1708"/>
      <c r="FJI5" s="1708"/>
      <c r="FJJ5" s="1708"/>
      <c r="FJK5" s="1708"/>
      <c r="FJL5" s="1708"/>
      <c r="FJM5" s="1708"/>
      <c r="FJN5" s="1708"/>
      <c r="FJO5" s="1708"/>
      <c r="FJP5" s="1708"/>
      <c r="FJQ5" s="1708"/>
      <c r="FJR5" s="1708"/>
      <c r="FJS5" s="1708"/>
      <c r="FJT5" s="1708"/>
      <c r="FJU5" s="1708"/>
      <c r="FJV5" s="1708"/>
      <c r="FJW5" s="1708"/>
      <c r="FJX5" s="1708"/>
      <c r="FJY5" s="1708"/>
      <c r="FJZ5" s="1708"/>
      <c r="FKA5" s="1708"/>
      <c r="FKB5" s="1708"/>
      <c r="FKC5" s="1708"/>
      <c r="FKD5" s="1708"/>
      <c r="FKE5" s="1708"/>
      <c r="FKF5" s="1708"/>
      <c r="FKG5" s="1708"/>
      <c r="FKH5" s="1708"/>
      <c r="FKI5" s="1708"/>
      <c r="FKJ5" s="1708"/>
      <c r="FKK5" s="1708"/>
      <c r="FKL5" s="1708"/>
      <c r="FKM5" s="1708"/>
      <c r="FKN5" s="1708"/>
      <c r="FKO5" s="1708"/>
      <c r="FKP5" s="1708"/>
      <c r="FKQ5" s="1708"/>
      <c r="FKR5" s="1708"/>
      <c r="FKS5" s="1708"/>
      <c r="FKT5" s="1708"/>
      <c r="FKU5" s="1708"/>
      <c r="FKV5" s="1708"/>
      <c r="FKW5" s="1708"/>
      <c r="FKX5" s="1708"/>
      <c r="FKY5" s="1708"/>
      <c r="FKZ5" s="1708"/>
      <c r="FLA5" s="1708"/>
      <c r="FLB5" s="1708"/>
      <c r="FLC5" s="1708"/>
      <c r="FLD5" s="1708"/>
      <c r="FLE5" s="1708"/>
      <c r="FLF5" s="1708"/>
      <c r="FLG5" s="1708"/>
      <c r="FLH5" s="1708"/>
      <c r="FLI5" s="1708"/>
      <c r="FLJ5" s="1708"/>
      <c r="FLK5" s="1708"/>
      <c r="FLL5" s="1708"/>
      <c r="FLM5" s="1708"/>
      <c r="FLN5" s="1708"/>
      <c r="FLO5" s="1708"/>
      <c r="FLP5" s="1708"/>
      <c r="FLQ5" s="1708"/>
      <c r="FLR5" s="1708"/>
      <c r="FLS5" s="1708"/>
      <c r="FLT5" s="1708"/>
      <c r="FLU5" s="1708"/>
      <c r="FLV5" s="1708"/>
      <c r="FLW5" s="1708"/>
      <c r="FLX5" s="1708"/>
      <c r="FLY5" s="1708"/>
      <c r="FLZ5" s="1708"/>
      <c r="FMA5" s="1708"/>
      <c r="FMB5" s="1708"/>
      <c r="FMC5" s="1708"/>
      <c r="FMD5" s="1708"/>
      <c r="FME5" s="1708"/>
      <c r="FMF5" s="1708"/>
      <c r="FMG5" s="1708"/>
      <c r="FMH5" s="1708"/>
      <c r="FMI5" s="1708"/>
      <c r="FMJ5" s="1708"/>
      <c r="FMK5" s="1708"/>
      <c r="FML5" s="1708"/>
      <c r="FMM5" s="1708"/>
      <c r="FMN5" s="1708"/>
      <c r="FMO5" s="1708"/>
      <c r="FMP5" s="1708"/>
      <c r="FMQ5" s="1708"/>
      <c r="FMR5" s="1708"/>
      <c r="FMS5" s="1708"/>
      <c r="FMT5" s="1708"/>
      <c r="FMU5" s="1708"/>
      <c r="FMV5" s="1708"/>
      <c r="FMW5" s="1708"/>
      <c r="FMX5" s="1708"/>
      <c r="FMY5" s="1708"/>
      <c r="FMZ5" s="1708"/>
      <c r="FNA5" s="1708"/>
      <c r="FNB5" s="1708"/>
      <c r="FNC5" s="1708"/>
      <c r="FND5" s="1708"/>
      <c r="FNE5" s="1708"/>
      <c r="FNF5" s="1708"/>
      <c r="FNG5" s="1708"/>
      <c r="FNH5" s="1708"/>
      <c r="FNI5" s="1708"/>
      <c r="FNJ5" s="1708"/>
      <c r="FNK5" s="1708"/>
      <c r="FNL5" s="1708"/>
      <c r="FNM5" s="1708"/>
      <c r="FNN5" s="1708"/>
      <c r="FNO5" s="1708"/>
      <c r="FNP5" s="1708"/>
      <c r="FNQ5" s="1708"/>
      <c r="FNR5" s="1708"/>
      <c r="FNS5" s="1708"/>
      <c r="FNT5" s="1708"/>
      <c r="FNU5" s="1708"/>
      <c r="FNV5" s="1708"/>
      <c r="FNW5" s="1708"/>
      <c r="FNX5" s="1708"/>
      <c r="FNY5" s="1708"/>
      <c r="FNZ5" s="1708"/>
      <c r="FOA5" s="1708"/>
      <c r="FOB5" s="1708"/>
      <c r="FOC5" s="1708"/>
      <c r="FOD5" s="1708"/>
      <c r="FOE5" s="1708"/>
      <c r="FOF5" s="1708"/>
      <c r="FOG5" s="1708"/>
      <c r="FOH5" s="1708"/>
      <c r="FOI5" s="1708"/>
      <c r="FOJ5" s="1708"/>
      <c r="FOK5" s="1708"/>
      <c r="FOL5" s="1708"/>
      <c r="FOM5" s="1708"/>
      <c r="FON5" s="1708"/>
      <c r="FOO5" s="1708"/>
      <c r="FOP5" s="1708"/>
      <c r="FOQ5" s="1708"/>
      <c r="FOR5" s="1708"/>
      <c r="FOS5" s="1708"/>
      <c r="FOT5" s="1708"/>
      <c r="FOU5" s="1708"/>
      <c r="FOV5" s="1708"/>
      <c r="FOW5" s="1708"/>
      <c r="FOX5" s="1708"/>
      <c r="FOY5" s="1708"/>
      <c r="FOZ5" s="1708"/>
      <c r="FPA5" s="1708"/>
      <c r="FPB5" s="1708"/>
      <c r="FPC5" s="1708"/>
      <c r="FPD5" s="1708"/>
      <c r="FPE5" s="1708"/>
      <c r="FPF5" s="1708"/>
      <c r="FPG5" s="1708"/>
      <c r="FPH5" s="1708"/>
      <c r="FPI5" s="1708"/>
      <c r="FPJ5" s="1708"/>
      <c r="FPK5" s="1708"/>
      <c r="FPL5" s="1708"/>
      <c r="FPM5" s="1708"/>
      <c r="FPN5" s="1708"/>
      <c r="FPO5" s="1708"/>
      <c r="FPP5" s="1708"/>
      <c r="FPQ5" s="1708"/>
      <c r="FPR5" s="1708"/>
      <c r="FPS5" s="1708"/>
      <c r="FPT5" s="1708"/>
      <c r="FPU5" s="1708"/>
      <c r="FPV5" s="1708"/>
      <c r="FPW5" s="1708"/>
      <c r="FPX5" s="1708"/>
      <c r="FPY5" s="1708"/>
      <c r="FPZ5" s="1708"/>
      <c r="FQA5" s="1708"/>
      <c r="FQB5" s="1708"/>
      <c r="FQC5" s="1708"/>
      <c r="FQD5" s="1708"/>
      <c r="FQE5" s="1708"/>
      <c r="FQF5" s="1708"/>
      <c r="FQG5" s="1708"/>
      <c r="FQH5" s="1708"/>
      <c r="FQI5" s="1708"/>
      <c r="FQJ5" s="1708"/>
      <c r="FQK5" s="1708"/>
      <c r="FQL5" s="1708"/>
      <c r="FQM5" s="1708"/>
      <c r="FQN5" s="1708"/>
      <c r="FQO5" s="1708"/>
      <c r="FQP5" s="1708"/>
      <c r="FQQ5" s="1708"/>
      <c r="FQR5" s="1708"/>
      <c r="FQS5" s="1708"/>
      <c r="FQT5" s="1708"/>
      <c r="FQU5" s="1708"/>
      <c r="FQV5" s="1708"/>
      <c r="FQW5" s="1708"/>
      <c r="FQX5" s="1708"/>
      <c r="FQY5" s="1708"/>
      <c r="FQZ5" s="1708"/>
      <c r="FRA5" s="1708"/>
      <c r="FRB5" s="1708"/>
      <c r="FRC5" s="1708"/>
      <c r="FRD5" s="1708"/>
      <c r="FRE5" s="1708"/>
      <c r="FRF5" s="1708"/>
      <c r="FRG5" s="1708"/>
      <c r="FRH5" s="1708"/>
      <c r="FRI5" s="1708"/>
      <c r="FRJ5" s="1708"/>
      <c r="FRK5" s="1708"/>
      <c r="FRL5" s="1708"/>
      <c r="FRM5" s="1708"/>
      <c r="FRN5" s="1708"/>
      <c r="FRO5" s="1708"/>
      <c r="FRP5" s="1708"/>
      <c r="FRQ5" s="1708"/>
      <c r="FRR5" s="1708"/>
      <c r="FRS5" s="1708"/>
      <c r="FRT5" s="1708"/>
      <c r="FRU5" s="1708"/>
      <c r="FRV5" s="1708"/>
      <c r="FRW5" s="1708"/>
      <c r="FRX5" s="1708"/>
      <c r="FRY5" s="1708"/>
      <c r="FRZ5" s="1708"/>
      <c r="FSA5" s="1708"/>
      <c r="FSB5" s="1708"/>
      <c r="FSC5" s="1708"/>
      <c r="FSD5" s="1708"/>
      <c r="FSE5" s="1708"/>
      <c r="FSF5" s="1708"/>
      <c r="FSG5" s="1708"/>
      <c r="FSH5" s="1708"/>
      <c r="FSI5" s="1708"/>
      <c r="FSJ5" s="1708"/>
      <c r="FSK5" s="1708"/>
      <c r="FSL5" s="1708"/>
      <c r="FSM5" s="1708"/>
      <c r="FSN5" s="1708"/>
      <c r="FSO5" s="1708"/>
      <c r="FSP5" s="1708"/>
      <c r="FSQ5" s="1708"/>
      <c r="FSR5" s="1708"/>
      <c r="FSS5" s="1708"/>
      <c r="FST5" s="1708"/>
      <c r="FSU5" s="1708"/>
      <c r="FSV5" s="1708"/>
      <c r="FSW5" s="1708"/>
      <c r="FSX5" s="1708"/>
      <c r="FSY5" s="1708"/>
      <c r="FSZ5" s="1708"/>
      <c r="FTA5" s="1708"/>
      <c r="FTB5" s="1708"/>
      <c r="FTC5" s="1708"/>
      <c r="FTD5" s="1708"/>
      <c r="FTE5" s="1708"/>
      <c r="FTF5" s="1708"/>
      <c r="FTG5" s="1708"/>
      <c r="FTH5" s="1708"/>
      <c r="FTI5" s="1708"/>
      <c r="FTJ5" s="1708"/>
      <c r="FTK5" s="1708"/>
      <c r="FTL5" s="1708"/>
      <c r="FTM5" s="1708"/>
      <c r="FTN5" s="1708"/>
      <c r="FTO5" s="1708"/>
      <c r="FTP5" s="1708"/>
      <c r="FTQ5" s="1708"/>
      <c r="FTR5" s="1708"/>
      <c r="FTS5" s="1708"/>
      <c r="FTT5" s="1708"/>
      <c r="FTU5" s="1708"/>
      <c r="FTV5" s="1708"/>
      <c r="FTW5" s="1708"/>
      <c r="FTX5" s="1708"/>
      <c r="FTY5" s="1708"/>
      <c r="FTZ5" s="1708"/>
      <c r="FUA5" s="1708"/>
      <c r="FUB5" s="1708"/>
      <c r="FUC5" s="1708"/>
      <c r="FUD5" s="1708"/>
      <c r="FUE5" s="1708"/>
      <c r="FUF5" s="1708"/>
      <c r="FUG5" s="1708"/>
      <c r="FUH5" s="1708"/>
      <c r="FUI5" s="1708"/>
      <c r="FUJ5" s="1708"/>
      <c r="FUK5" s="1708"/>
      <c r="FUL5" s="1708"/>
      <c r="FUM5" s="1708"/>
      <c r="FUN5" s="1708"/>
      <c r="FUO5" s="1708"/>
      <c r="FUP5" s="1708"/>
      <c r="FUQ5" s="1708"/>
      <c r="FUR5" s="1708"/>
      <c r="FUS5" s="1708"/>
      <c r="FUT5" s="1708"/>
      <c r="FUU5" s="1708"/>
      <c r="FUV5" s="1708"/>
      <c r="FUW5" s="1708"/>
      <c r="FUX5" s="1708"/>
      <c r="FUY5" s="1708"/>
      <c r="FUZ5" s="1708"/>
      <c r="FVA5" s="1708"/>
      <c r="FVB5" s="1708"/>
      <c r="FVC5" s="1708"/>
      <c r="FVD5" s="1708"/>
      <c r="FVE5" s="1708"/>
      <c r="FVF5" s="1708"/>
      <c r="FVG5" s="1708"/>
      <c r="FVH5" s="1708"/>
      <c r="FVI5" s="1708"/>
      <c r="FVJ5" s="1708"/>
      <c r="FVK5" s="1708"/>
      <c r="FVL5" s="1708"/>
      <c r="FVM5" s="1708"/>
      <c r="FVN5" s="1708"/>
      <c r="FVO5" s="1708"/>
      <c r="FVP5" s="1708"/>
      <c r="FVQ5" s="1708"/>
      <c r="FVR5" s="1708"/>
      <c r="FVS5" s="1708"/>
      <c r="FVT5" s="1708"/>
      <c r="FVU5" s="1708"/>
      <c r="FVV5" s="1708"/>
      <c r="FVW5" s="1708"/>
      <c r="FVX5" s="1708"/>
      <c r="FVY5" s="1708"/>
      <c r="FVZ5" s="1708"/>
      <c r="FWA5" s="1708"/>
      <c r="FWB5" s="1708"/>
      <c r="FWC5" s="1708"/>
      <c r="FWD5" s="1708"/>
      <c r="FWE5" s="1708"/>
      <c r="FWF5" s="1708"/>
      <c r="FWG5" s="1708"/>
      <c r="FWH5" s="1708"/>
      <c r="FWI5" s="1708"/>
      <c r="FWJ5" s="1708"/>
      <c r="FWK5" s="1708"/>
      <c r="FWL5" s="1708"/>
      <c r="FWM5" s="1708"/>
      <c r="FWN5" s="1708"/>
      <c r="FWO5" s="1708"/>
      <c r="FWP5" s="1708"/>
      <c r="FWQ5" s="1708"/>
      <c r="FWR5" s="1708"/>
      <c r="FWS5" s="1708"/>
      <c r="FWT5" s="1708"/>
      <c r="FWU5" s="1708"/>
      <c r="FWV5" s="1708"/>
      <c r="FWW5" s="1708"/>
      <c r="FWX5" s="1708"/>
      <c r="FWY5" s="1708"/>
      <c r="FWZ5" s="1708"/>
      <c r="FXA5" s="1708"/>
      <c r="FXB5" s="1708"/>
      <c r="FXC5" s="1708"/>
      <c r="FXD5" s="1708"/>
      <c r="FXE5" s="1708"/>
      <c r="FXF5" s="1708"/>
      <c r="FXG5" s="1708"/>
      <c r="FXH5" s="1708"/>
      <c r="FXI5" s="1708"/>
      <c r="FXJ5" s="1708"/>
      <c r="FXK5" s="1708"/>
      <c r="FXL5" s="1708"/>
      <c r="FXM5" s="1708"/>
      <c r="FXN5" s="1708"/>
      <c r="FXO5" s="1708"/>
      <c r="FXP5" s="1708"/>
      <c r="FXQ5" s="1708"/>
      <c r="FXR5" s="1708"/>
      <c r="FXS5" s="1708"/>
      <c r="FXT5" s="1708"/>
      <c r="FXU5" s="1708"/>
      <c r="FXV5" s="1708"/>
      <c r="FXW5" s="1708"/>
      <c r="FXX5" s="1708"/>
      <c r="FXY5" s="1708"/>
      <c r="FXZ5" s="1708"/>
      <c r="FYA5" s="1708"/>
      <c r="FYB5" s="1708"/>
      <c r="FYC5" s="1708"/>
      <c r="FYD5" s="1708"/>
      <c r="FYE5" s="1708"/>
      <c r="FYF5" s="1708"/>
      <c r="FYG5" s="1708"/>
      <c r="FYH5" s="1708"/>
      <c r="FYI5" s="1708"/>
      <c r="FYJ5" s="1708"/>
      <c r="FYK5" s="1708"/>
      <c r="FYL5" s="1708"/>
      <c r="FYM5" s="1708"/>
      <c r="FYN5" s="1708"/>
      <c r="FYO5" s="1708"/>
      <c r="FYP5" s="1708"/>
      <c r="FYQ5" s="1708"/>
      <c r="FYR5" s="1708"/>
      <c r="FYS5" s="1708"/>
      <c r="FYT5" s="1708"/>
      <c r="FYU5" s="1708"/>
      <c r="FYV5" s="1708"/>
      <c r="FYW5" s="1708"/>
      <c r="FYX5" s="1708"/>
      <c r="FYY5" s="1708"/>
      <c r="FYZ5" s="1708"/>
      <c r="FZA5" s="1708"/>
      <c r="FZB5" s="1708"/>
      <c r="FZC5" s="1708"/>
      <c r="FZD5" s="1708"/>
      <c r="FZE5" s="1708"/>
      <c r="FZF5" s="1708"/>
      <c r="FZG5" s="1708"/>
      <c r="FZH5" s="1708"/>
      <c r="FZI5" s="1708"/>
      <c r="FZJ5" s="1708"/>
      <c r="FZK5" s="1708"/>
      <c r="FZL5" s="1708"/>
      <c r="FZM5" s="1708"/>
      <c r="FZN5" s="1708"/>
      <c r="FZO5" s="1708"/>
      <c r="FZP5" s="1708"/>
      <c r="FZQ5" s="1708"/>
      <c r="FZR5" s="1708"/>
      <c r="FZS5" s="1708"/>
      <c r="FZT5" s="1708"/>
      <c r="FZU5" s="1708"/>
      <c r="FZV5" s="1708"/>
      <c r="FZW5" s="1708"/>
      <c r="FZX5" s="1708"/>
      <c r="FZY5" s="1708"/>
      <c r="FZZ5" s="1708"/>
      <c r="GAA5" s="1708"/>
      <c r="GAB5" s="1708"/>
      <c r="GAC5" s="1708"/>
      <c r="GAD5" s="1708"/>
      <c r="GAE5" s="1708"/>
      <c r="GAF5" s="1708"/>
      <c r="GAG5" s="1708"/>
      <c r="GAH5" s="1708"/>
      <c r="GAI5" s="1708"/>
      <c r="GAJ5" s="1708"/>
      <c r="GAK5" s="1708"/>
      <c r="GAL5" s="1708"/>
      <c r="GAM5" s="1708"/>
      <c r="GAN5" s="1708"/>
      <c r="GAO5" s="1708"/>
      <c r="GAP5" s="1708"/>
      <c r="GAQ5" s="1708"/>
      <c r="GAR5" s="1708"/>
      <c r="GAS5" s="1708"/>
      <c r="GAT5" s="1708"/>
      <c r="GAU5" s="1708"/>
      <c r="GAV5" s="1708"/>
      <c r="GAW5" s="1708"/>
      <c r="GAX5" s="1708"/>
      <c r="GAY5" s="1708"/>
      <c r="GAZ5" s="1708"/>
      <c r="GBA5" s="1708"/>
      <c r="GBB5" s="1708"/>
      <c r="GBC5" s="1708"/>
      <c r="GBD5" s="1708"/>
      <c r="GBE5" s="1708"/>
      <c r="GBF5" s="1708"/>
      <c r="GBG5" s="1708"/>
      <c r="GBH5" s="1708"/>
      <c r="GBI5" s="1708"/>
      <c r="GBJ5" s="1708"/>
      <c r="GBK5" s="1708"/>
      <c r="GBL5" s="1708"/>
      <c r="GBM5" s="1708"/>
      <c r="GBN5" s="1708"/>
      <c r="GBO5" s="1708"/>
      <c r="GBP5" s="1708"/>
      <c r="GBQ5" s="1708"/>
      <c r="GBR5" s="1708"/>
      <c r="GBS5" s="1708"/>
      <c r="GBT5" s="1708"/>
      <c r="GBU5" s="1708"/>
      <c r="GBV5" s="1708"/>
      <c r="GBW5" s="1708"/>
      <c r="GBX5" s="1708"/>
      <c r="GBY5" s="1708"/>
      <c r="GBZ5" s="1708"/>
      <c r="GCA5" s="1708"/>
      <c r="GCB5" s="1708"/>
      <c r="GCC5" s="1708"/>
      <c r="GCD5" s="1708"/>
      <c r="GCE5" s="1708"/>
      <c r="GCF5" s="1708"/>
      <c r="GCG5" s="1708"/>
      <c r="GCH5" s="1708"/>
      <c r="GCI5" s="1708"/>
      <c r="GCJ5" s="1708"/>
      <c r="GCK5" s="1708"/>
      <c r="GCL5" s="1708"/>
      <c r="GCM5" s="1708"/>
      <c r="GCN5" s="1708"/>
      <c r="GCO5" s="1708"/>
      <c r="GCP5" s="1708"/>
      <c r="GCQ5" s="1708"/>
      <c r="GCR5" s="1708"/>
      <c r="GCS5" s="1708"/>
      <c r="GCT5" s="1708"/>
      <c r="GCU5" s="1708"/>
      <c r="GCV5" s="1708"/>
      <c r="GCW5" s="1708"/>
      <c r="GCX5" s="1708"/>
      <c r="GCY5" s="1708"/>
      <c r="GCZ5" s="1708"/>
      <c r="GDA5" s="1708"/>
      <c r="GDB5" s="1708"/>
      <c r="GDC5" s="1708"/>
      <c r="GDD5" s="1708"/>
      <c r="GDE5" s="1708"/>
      <c r="GDF5" s="1708"/>
      <c r="GDG5" s="1708"/>
      <c r="GDH5" s="1708"/>
      <c r="GDI5" s="1708"/>
      <c r="GDJ5" s="1708"/>
      <c r="GDK5" s="1708"/>
      <c r="GDL5" s="1708"/>
      <c r="GDM5" s="1708"/>
      <c r="GDN5" s="1708"/>
      <c r="GDO5" s="1708"/>
      <c r="GDP5" s="1708"/>
      <c r="GDQ5" s="1708"/>
      <c r="GDR5" s="1708"/>
      <c r="GDS5" s="1708"/>
      <c r="GDT5" s="1708"/>
      <c r="GDU5" s="1708"/>
      <c r="GDV5" s="1708"/>
      <c r="GDW5" s="1708"/>
      <c r="GDX5" s="1708"/>
      <c r="GDY5" s="1708"/>
      <c r="GDZ5" s="1708"/>
      <c r="GEA5" s="1708"/>
      <c r="GEB5" s="1708"/>
      <c r="GEC5" s="1708"/>
      <c r="GED5" s="1708"/>
      <c r="GEE5" s="1708"/>
      <c r="GEF5" s="1708"/>
      <c r="GEG5" s="1708"/>
      <c r="GEH5" s="1708"/>
      <c r="GEI5" s="1708"/>
      <c r="GEJ5" s="1708"/>
      <c r="GEK5" s="1708"/>
      <c r="GEL5" s="1708"/>
      <c r="GEM5" s="1708"/>
      <c r="GEN5" s="1708"/>
      <c r="GEO5" s="1708"/>
      <c r="GEP5" s="1708"/>
      <c r="GEQ5" s="1708"/>
      <c r="GER5" s="1708"/>
      <c r="GES5" s="1708"/>
      <c r="GET5" s="1708"/>
      <c r="GEU5" s="1708"/>
      <c r="GEV5" s="1708"/>
      <c r="GEW5" s="1708"/>
      <c r="GEX5" s="1708"/>
      <c r="GEY5" s="1708"/>
      <c r="GEZ5" s="1708"/>
      <c r="GFA5" s="1708"/>
      <c r="GFB5" s="1708"/>
      <c r="GFC5" s="1708"/>
      <c r="GFD5" s="1708"/>
      <c r="GFE5" s="1708"/>
      <c r="GFF5" s="1708"/>
      <c r="GFG5" s="1708"/>
      <c r="GFH5" s="1708"/>
      <c r="GFI5" s="1708"/>
      <c r="GFJ5" s="1708"/>
      <c r="GFK5" s="1708"/>
      <c r="GFL5" s="1708"/>
      <c r="GFM5" s="1708"/>
      <c r="GFN5" s="1708"/>
      <c r="GFO5" s="1708"/>
      <c r="GFP5" s="1708"/>
      <c r="GFQ5" s="1708"/>
      <c r="GFR5" s="1708"/>
      <c r="GFS5" s="1708"/>
      <c r="GFT5" s="1708"/>
      <c r="GFU5" s="1708"/>
      <c r="GFV5" s="1708"/>
      <c r="GFW5" s="1708"/>
      <c r="GFX5" s="1708"/>
      <c r="GFY5" s="1708"/>
      <c r="GFZ5" s="1708"/>
      <c r="GGA5" s="1708"/>
      <c r="GGB5" s="1708"/>
      <c r="GGC5" s="1708"/>
      <c r="GGD5" s="1708"/>
      <c r="GGE5" s="1708"/>
      <c r="GGF5" s="1708"/>
      <c r="GGG5" s="1708"/>
      <c r="GGH5" s="1708"/>
      <c r="GGI5" s="1708"/>
      <c r="GGJ5" s="1708"/>
      <c r="GGK5" s="1708"/>
      <c r="GGL5" s="1708"/>
      <c r="GGM5" s="1708"/>
      <c r="GGN5" s="1708"/>
      <c r="GGO5" s="1708"/>
      <c r="GGP5" s="1708"/>
      <c r="GGQ5" s="1708"/>
      <c r="GGR5" s="1708"/>
      <c r="GGS5" s="1708"/>
      <c r="GGT5" s="1708"/>
      <c r="GGU5" s="1708"/>
      <c r="GGV5" s="1708"/>
      <c r="GGW5" s="1708"/>
      <c r="GGX5" s="1708"/>
      <c r="GGY5" s="1708"/>
      <c r="GGZ5" s="1708"/>
      <c r="GHA5" s="1708"/>
      <c r="GHB5" s="1708"/>
      <c r="GHC5" s="1708"/>
      <c r="GHD5" s="1708"/>
      <c r="GHE5" s="1708"/>
      <c r="GHF5" s="1708"/>
      <c r="GHG5" s="1708"/>
      <c r="GHH5" s="1708"/>
      <c r="GHI5" s="1708"/>
      <c r="GHJ5" s="1708"/>
      <c r="GHK5" s="1708"/>
      <c r="GHL5" s="1708"/>
      <c r="GHM5" s="1708"/>
      <c r="GHN5" s="1708"/>
      <c r="GHO5" s="1708"/>
      <c r="GHP5" s="1708"/>
      <c r="GHQ5" s="1708"/>
      <c r="GHR5" s="1708"/>
      <c r="GHS5" s="1708"/>
      <c r="GHT5" s="1708"/>
      <c r="GHU5" s="1708"/>
      <c r="GHV5" s="1708"/>
      <c r="GHW5" s="1708"/>
      <c r="GHX5" s="1708"/>
      <c r="GHY5" s="1708"/>
      <c r="GHZ5" s="1708"/>
      <c r="GIA5" s="1708"/>
      <c r="GIB5" s="1708"/>
      <c r="GIC5" s="1708"/>
      <c r="GID5" s="1708"/>
      <c r="GIE5" s="1708"/>
      <c r="GIF5" s="1708"/>
      <c r="GIG5" s="1708"/>
      <c r="GIH5" s="1708"/>
      <c r="GII5" s="1708"/>
      <c r="GIJ5" s="1708"/>
      <c r="GIK5" s="1708"/>
      <c r="GIL5" s="1708"/>
      <c r="GIM5" s="1708"/>
      <c r="GIN5" s="1708"/>
      <c r="GIO5" s="1708"/>
      <c r="GIP5" s="1708"/>
      <c r="GIQ5" s="1708"/>
      <c r="GIR5" s="1708"/>
      <c r="GIS5" s="1708"/>
      <c r="GIT5" s="1708"/>
      <c r="GIU5" s="1708"/>
      <c r="GIV5" s="1708"/>
      <c r="GIW5" s="1708"/>
      <c r="GIX5" s="1708"/>
      <c r="GIY5" s="1708"/>
      <c r="GIZ5" s="1708"/>
      <c r="GJA5" s="1708"/>
      <c r="GJB5" s="1708"/>
      <c r="GJC5" s="1708"/>
      <c r="GJD5" s="1708"/>
      <c r="GJE5" s="1708"/>
      <c r="GJF5" s="1708"/>
      <c r="GJG5" s="1708"/>
      <c r="GJH5" s="1708"/>
      <c r="GJI5" s="1708"/>
      <c r="GJJ5" s="1708"/>
      <c r="GJK5" s="1708"/>
      <c r="GJL5" s="1708"/>
      <c r="GJM5" s="1708"/>
      <c r="GJN5" s="1708"/>
      <c r="GJO5" s="1708"/>
      <c r="GJP5" s="1708"/>
      <c r="GJQ5" s="1708"/>
      <c r="GJR5" s="1708"/>
      <c r="GJS5" s="1708"/>
      <c r="GJT5" s="1708"/>
      <c r="GJU5" s="1708"/>
      <c r="GJV5" s="1708"/>
      <c r="GJW5" s="1708"/>
      <c r="GJX5" s="1708"/>
      <c r="GJY5" s="1708"/>
      <c r="GJZ5" s="1708"/>
      <c r="GKA5" s="1708"/>
      <c r="GKB5" s="1708"/>
      <c r="GKC5" s="1708"/>
      <c r="GKD5" s="1708"/>
      <c r="GKE5" s="1708"/>
      <c r="GKF5" s="1708"/>
      <c r="GKG5" s="1708"/>
      <c r="GKH5" s="1708"/>
      <c r="GKI5" s="1708"/>
      <c r="GKJ5" s="1708"/>
      <c r="GKK5" s="1708"/>
      <c r="GKL5" s="1708"/>
      <c r="GKM5" s="1708"/>
      <c r="GKN5" s="1708"/>
      <c r="GKO5" s="1708"/>
      <c r="GKP5" s="1708"/>
      <c r="GKQ5" s="1708"/>
      <c r="GKR5" s="1708"/>
      <c r="GKS5" s="1708"/>
      <c r="GKT5" s="1708"/>
      <c r="GKU5" s="1708"/>
      <c r="GKV5" s="1708"/>
      <c r="GKW5" s="1708"/>
      <c r="GKX5" s="1708"/>
      <c r="GKY5" s="1708"/>
      <c r="GKZ5" s="1708"/>
      <c r="GLA5" s="1708"/>
      <c r="GLB5" s="1708"/>
      <c r="GLC5" s="1708"/>
      <c r="GLD5" s="1708"/>
      <c r="GLE5" s="1708"/>
      <c r="GLF5" s="1708"/>
      <c r="GLG5" s="1708"/>
      <c r="GLH5" s="1708"/>
      <c r="GLI5" s="1708"/>
      <c r="GLJ5" s="1708"/>
      <c r="GLK5" s="1708"/>
      <c r="GLL5" s="1708"/>
      <c r="GLM5" s="1708"/>
      <c r="GLN5" s="1708"/>
      <c r="GLO5" s="1708"/>
      <c r="GLP5" s="1708"/>
      <c r="GLQ5" s="1708"/>
      <c r="GLR5" s="1708"/>
      <c r="GLS5" s="1708"/>
      <c r="GLT5" s="1708"/>
      <c r="GLU5" s="1708"/>
      <c r="GLV5" s="1708"/>
      <c r="GLW5" s="1708"/>
      <c r="GLX5" s="1708"/>
      <c r="GLY5" s="1708"/>
      <c r="GLZ5" s="1708"/>
      <c r="GMA5" s="1708"/>
      <c r="GMB5" s="1708"/>
      <c r="GMC5" s="1708"/>
      <c r="GMD5" s="1708"/>
      <c r="GME5" s="1708"/>
      <c r="GMF5" s="1708"/>
      <c r="GMG5" s="1708"/>
      <c r="GMH5" s="1708"/>
      <c r="GMI5" s="1708"/>
      <c r="GMJ5" s="1708"/>
      <c r="GMK5" s="1708"/>
      <c r="GML5" s="1708"/>
      <c r="GMM5" s="1708"/>
      <c r="GMN5" s="1708"/>
      <c r="GMO5" s="1708"/>
      <c r="GMP5" s="1708"/>
      <c r="GMQ5" s="1708"/>
      <c r="GMR5" s="1708"/>
      <c r="GMS5" s="1708"/>
      <c r="GMT5" s="1708"/>
      <c r="GMU5" s="1708"/>
      <c r="GMV5" s="1708"/>
      <c r="GMW5" s="1708"/>
      <c r="GMX5" s="1708"/>
      <c r="GMY5" s="1708"/>
      <c r="GMZ5" s="1708"/>
      <c r="GNA5" s="1708"/>
      <c r="GNB5" s="1708"/>
      <c r="GNC5" s="1708"/>
      <c r="GND5" s="1708"/>
      <c r="GNE5" s="1708"/>
      <c r="GNF5" s="1708"/>
      <c r="GNG5" s="1708"/>
      <c r="GNH5" s="1708"/>
      <c r="GNI5" s="1708"/>
      <c r="GNJ5" s="1708"/>
      <c r="GNK5" s="1708"/>
      <c r="GNL5" s="1708"/>
      <c r="GNM5" s="1708"/>
      <c r="GNN5" s="1708"/>
      <c r="GNO5" s="1708"/>
      <c r="GNP5" s="1708"/>
      <c r="GNQ5" s="1708"/>
      <c r="GNR5" s="1708"/>
      <c r="GNS5" s="1708"/>
      <c r="GNT5" s="1708"/>
      <c r="GNU5" s="1708"/>
      <c r="GNV5" s="1708"/>
      <c r="GNW5" s="1708"/>
      <c r="GNX5" s="1708"/>
      <c r="GNY5" s="1708"/>
      <c r="GNZ5" s="1708"/>
      <c r="GOA5" s="1708"/>
      <c r="GOB5" s="1708"/>
      <c r="GOC5" s="1708"/>
      <c r="GOD5" s="1708"/>
      <c r="GOE5" s="1708"/>
      <c r="GOF5" s="1708"/>
      <c r="GOG5" s="1708"/>
      <c r="GOH5" s="1708"/>
      <c r="GOI5" s="1708"/>
      <c r="GOJ5" s="1708"/>
      <c r="GOK5" s="1708"/>
      <c r="GOL5" s="1708"/>
      <c r="GOM5" s="1708"/>
      <c r="GON5" s="1708"/>
      <c r="GOO5" s="1708"/>
      <c r="GOP5" s="1708"/>
      <c r="GOQ5" s="1708"/>
      <c r="GOR5" s="1708"/>
      <c r="GOS5" s="1708"/>
      <c r="GOT5" s="1708"/>
      <c r="GOU5" s="1708"/>
      <c r="GOV5" s="1708"/>
      <c r="GOW5" s="1708"/>
      <c r="GOX5" s="1708"/>
      <c r="GOY5" s="1708"/>
      <c r="GOZ5" s="1708"/>
      <c r="GPA5" s="1708"/>
      <c r="GPB5" s="1708"/>
      <c r="GPC5" s="1708"/>
      <c r="GPD5" s="1708"/>
      <c r="GPE5" s="1708"/>
      <c r="GPF5" s="1708"/>
      <c r="GPG5" s="1708"/>
      <c r="GPH5" s="1708"/>
      <c r="GPI5" s="1708"/>
      <c r="GPJ5" s="1708"/>
      <c r="GPK5" s="1708"/>
      <c r="GPL5" s="1708"/>
      <c r="GPM5" s="1708"/>
      <c r="GPN5" s="1708"/>
      <c r="GPO5" s="1708"/>
      <c r="GPP5" s="1708"/>
      <c r="GPQ5" s="1708"/>
      <c r="GPR5" s="1708"/>
      <c r="GPS5" s="1708"/>
      <c r="GPT5" s="1708"/>
      <c r="GPU5" s="1708"/>
      <c r="GPV5" s="1708"/>
      <c r="GPW5" s="1708"/>
      <c r="GPX5" s="1708"/>
      <c r="GPY5" s="1708"/>
      <c r="GPZ5" s="1708"/>
      <c r="GQA5" s="1708"/>
      <c r="GQB5" s="1708"/>
      <c r="GQC5" s="1708"/>
      <c r="GQD5" s="1708"/>
      <c r="GQE5" s="1708"/>
      <c r="GQF5" s="1708"/>
      <c r="GQG5" s="1708"/>
      <c r="GQH5" s="1708"/>
      <c r="GQI5" s="1708"/>
      <c r="GQJ5" s="1708"/>
      <c r="GQK5" s="1708"/>
      <c r="GQL5" s="1708"/>
      <c r="GQM5" s="1708"/>
      <c r="GQN5" s="1708"/>
      <c r="GQO5" s="1708"/>
      <c r="GQP5" s="1708"/>
      <c r="GQQ5" s="1708"/>
      <c r="GQR5" s="1708"/>
      <c r="GQS5" s="1708"/>
      <c r="GQT5" s="1708"/>
      <c r="GQU5" s="1708"/>
      <c r="GQV5" s="1708"/>
      <c r="GQW5" s="1708"/>
      <c r="GQX5" s="1708"/>
      <c r="GQY5" s="1708"/>
      <c r="GQZ5" s="1708"/>
      <c r="GRA5" s="1708"/>
      <c r="GRB5" s="1708"/>
      <c r="GRC5" s="1708"/>
      <c r="GRD5" s="1708"/>
      <c r="GRE5" s="1708"/>
      <c r="GRF5" s="1708"/>
      <c r="GRG5" s="1708"/>
      <c r="GRH5" s="1708"/>
      <c r="GRI5" s="1708"/>
      <c r="GRJ5" s="1708"/>
      <c r="GRK5" s="1708"/>
      <c r="GRL5" s="1708"/>
      <c r="GRM5" s="1708"/>
      <c r="GRN5" s="1708"/>
      <c r="GRO5" s="1708"/>
      <c r="GRP5" s="1708"/>
      <c r="GRQ5" s="1708"/>
      <c r="GRR5" s="1708"/>
      <c r="GRS5" s="1708"/>
      <c r="GRT5" s="1708"/>
      <c r="GRU5" s="1708"/>
      <c r="GRV5" s="1708"/>
      <c r="GRW5" s="1708"/>
      <c r="GRX5" s="1708"/>
      <c r="GRY5" s="1708"/>
      <c r="GRZ5" s="1708"/>
      <c r="GSA5" s="1708"/>
      <c r="GSB5" s="1708"/>
      <c r="GSC5" s="1708"/>
      <c r="GSD5" s="1708"/>
      <c r="GSE5" s="1708"/>
      <c r="GSF5" s="1708"/>
      <c r="GSG5" s="1708"/>
      <c r="GSH5" s="1708"/>
      <c r="GSI5" s="1708"/>
      <c r="GSJ5" s="1708"/>
      <c r="GSK5" s="1708"/>
      <c r="GSL5" s="1708"/>
      <c r="GSM5" s="1708"/>
      <c r="GSN5" s="1708"/>
      <c r="GSO5" s="1708"/>
      <c r="GSP5" s="1708"/>
      <c r="GSQ5" s="1708"/>
      <c r="GSR5" s="1708"/>
      <c r="GSS5" s="1708"/>
      <c r="GST5" s="1708"/>
      <c r="GSU5" s="1708"/>
      <c r="GSV5" s="1708"/>
      <c r="GSW5" s="1708"/>
      <c r="GSX5" s="1708"/>
      <c r="GSY5" s="1708"/>
      <c r="GSZ5" s="1708"/>
      <c r="GTA5" s="1708"/>
      <c r="GTB5" s="1708"/>
      <c r="GTC5" s="1708"/>
      <c r="GTD5" s="1708"/>
      <c r="GTE5" s="1708"/>
      <c r="GTF5" s="1708"/>
      <c r="GTG5" s="1708"/>
      <c r="GTH5" s="1708"/>
      <c r="GTI5" s="1708"/>
      <c r="GTJ5" s="1708"/>
      <c r="GTK5" s="1708"/>
      <c r="GTL5" s="1708"/>
      <c r="GTM5" s="1708"/>
      <c r="GTN5" s="1708"/>
      <c r="GTO5" s="1708"/>
      <c r="GTP5" s="1708"/>
      <c r="GTQ5" s="1708"/>
      <c r="GTR5" s="1708"/>
      <c r="GTS5" s="1708"/>
      <c r="GTT5" s="1708"/>
      <c r="GTU5" s="1708"/>
      <c r="GTV5" s="1708"/>
      <c r="GTW5" s="1708"/>
      <c r="GTX5" s="1708"/>
      <c r="GTY5" s="1708"/>
      <c r="GTZ5" s="1708"/>
      <c r="GUA5" s="1708"/>
      <c r="GUB5" s="1708"/>
      <c r="GUC5" s="1708"/>
      <c r="GUD5" s="1708"/>
      <c r="GUE5" s="1708"/>
      <c r="GUF5" s="1708"/>
      <c r="GUG5" s="1708"/>
      <c r="GUH5" s="1708"/>
      <c r="GUI5" s="1708"/>
      <c r="GUJ5" s="1708"/>
      <c r="GUK5" s="1708"/>
      <c r="GUL5" s="1708"/>
      <c r="GUM5" s="1708"/>
      <c r="GUN5" s="1708"/>
      <c r="GUO5" s="1708"/>
      <c r="GUP5" s="1708"/>
      <c r="GUQ5" s="1708"/>
      <c r="GUR5" s="1708"/>
      <c r="GUS5" s="1708"/>
      <c r="GUT5" s="1708"/>
      <c r="GUU5" s="1708"/>
      <c r="GUV5" s="1708"/>
      <c r="GUW5" s="1708"/>
      <c r="GUX5" s="1708"/>
      <c r="GUY5" s="1708"/>
      <c r="GUZ5" s="1708"/>
      <c r="GVA5" s="1708"/>
      <c r="GVB5" s="1708"/>
      <c r="GVC5" s="1708"/>
      <c r="GVD5" s="1708"/>
      <c r="GVE5" s="1708"/>
      <c r="GVF5" s="1708"/>
      <c r="GVG5" s="1708"/>
      <c r="GVH5" s="1708"/>
      <c r="GVI5" s="1708"/>
      <c r="GVJ5" s="1708"/>
      <c r="GVK5" s="1708"/>
      <c r="GVL5" s="1708"/>
      <c r="GVM5" s="1708"/>
      <c r="GVN5" s="1708"/>
      <c r="GVO5" s="1708"/>
      <c r="GVP5" s="1708"/>
      <c r="GVQ5" s="1708"/>
      <c r="GVR5" s="1708"/>
      <c r="GVS5" s="1708"/>
      <c r="GVT5" s="1708"/>
      <c r="GVU5" s="1708"/>
      <c r="GVV5" s="1708"/>
      <c r="GVW5" s="1708"/>
      <c r="GVX5" s="1708"/>
      <c r="GVY5" s="1708"/>
      <c r="GVZ5" s="1708"/>
      <c r="GWA5" s="1708"/>
      <c r="GWB5" s="1708"/>
      <c r="GWC5" s="1708"/>
      <c r="GWD5" s="1708"/>
      <c r="GWE5" s="1708"/>
      <c r="GWF5" s="1708"/>
      <c r="GWG5" s="1708"/>
      <c r="GWH5" s="1708"/>
      <c r="GWI5" s="1708"/>
      <c r="GWJ5" s="1708"/>
      <c r="GWK5" s="1708"/>
      <c r="GWL5" s="1708"/>
      <c r="GWM5" s="1708"/>
      <c r="GWN5" s="1708"/>
      <c r="GWO5" s="1708"/>
      <c r="GWP5" s="1708"/>
      <c r="GWQ5" s="1708"/>
      <c r="GWR5" s="1708"/>
      <c r="GWS5" s="1708"/>
      <c r="GWT5" s="1708"/>
      <c r="GWU5" s="1708"/>
      <c r="GWV5" s="1708"/>
      <c r="GWW5" s="1708"/>
      <c r="GWX5" s="1708"/>
      <c r="GWY5" s="1708"/>
      <c r="GWZ5" s="1708"/>
      <c r="GXA5" s="1708"/>
      <c r="GXB5" s="1708"/>
      <c r="GXC5" s="1708"/>
      <c r="GXD5" s="1708"/>
      <c r="GXE5" s="1708"/>
      <c r="GXF5" s="1708"/>
      <c r="GXG5" s="1708"/>
      <c r="GXH5" s="1708"/>
      <c r="GXI5" s="1708"/>
      <c r="GXJ5" s="1708"/>
      <c r="GXK5" s="1708"/>
      <c r="GXL5" s="1708"/>
      <c r="GXM5" s="1708"/>
      <c r="GXN5" s="1708"/>
      <c r="GXO5" s="1708"/>
      <c r="GXP5" s="1708"/>
      <c r="GXQ5" s="1708"/>
      <c r="GXR5" s="1708"/>
      <c r="GXS5" s="1708"/>
      <c r="GXT5" s="1708"/>
      <c r="GXU5" s="1708"/>
      <c r="GXV5" s="1708"/>
      <c r="GXW5" s="1708"/>
      <c r="GXX5" s="1708"/>
      <c r="GXY5" s="1708"/>
      <c r="GXZ5" s="1708"/>
      <c r="GYA5" s="1708"/>
      <c r="GYB5" s="1708"/>
      <c r="GYC5" s="1708"/>
      <c r="GYD5" s="1708"/>
      <c r="GYE5" s="1708"/>
      <c r="GYF5" s="1708"/>
      <c r="GYG5" s="1708"/>
      <c r="GYH5" s="1708"/>
      <c r="GYI5" s="1708"/>
      <c r="GYJ5" s="1708"/>
      <c r="GYK5" s="1708"/>
      <c r="GYL5" s="1708"/>
      <c r="GYM5" s="1708"/>
      <c r="GYN5" s="1708"/>
      <c r="GYO5" s="1708"/>
      <c r="GYP5" s="1708"/>
      <c r="GYQ5" s="1708"/>
      <c r="GYR5" s="1708"/>
      <c r="GYS5" s="1708"/>
      <c r="GYT5" s="1708"/>
      <c r="GYU5" s="1708"/>
      <c r="GYV5" s="1708"/>
      <c r="GYW5" s="1708"/>
      <c r="GYX5" s="1708"/>
      <c r="GYY5" s="1708"/>
      <c r="GYZ5" s="1708"/>
      <c r="GZA5" s="1708"/>
      <c r="GZB5" s="1708"/>
      <c r="GZC5" s="1708"/>
      <c r="GZD5" s="1708"/>
      <c r="GZE5" s="1708"/>
      <c r="GZF5" s="1708"/>
      <c r="GZG5" s="1708"/>
      <c r="GZH5" s="1708"/>
      <c r="GZI5" s="1708"/>
      <c r="GZJ5" s="1708"/>
      <c r="GZK5" s="1708"/>
      <c r="GZL5" s="1708"/>
      <c r="GZM5" s="1708"/>
      <c r="GZN5" s="1708"/>
      <c r="GZO5" s="1708"/>
      <c r="GZP5" s="1708"/>
      <c r="GZQ5" s="1708"/>
      <c r="GZR5" s="1708"/>
      <c r="GZS5" s="1708"/>
      <c r="GZT5" s="1708"/>
      <c r="GZU5" s="1708"/>
      <c r="GZV5" s="1708"/>
      <c r="GZW5" s="1708"/>
      <c r="GZX5" s="1708"/>
      <c r="GZY5" s="1708"/>
      <c r="GZZ5" s="1708"/>
      <c r="HAA5" s="1708"/>
      <c r="HAB5" s="1708"/>
      <c r="HAC5" s="1708"/>
      <c r="HAD5" s="1708"/>
      <c r="HAE5" s="1708"/>
      <c r="HAF5" s="1708"/>
      <c r="HAG5" s="1708"/>
      <c r="HAH5" s="1708"/>
      <c r="HAI5" s="1708"/>
      <c r="HAJ5" s="1708"/>
      <c r="HAK5" s="1708"/>
      <c r="HAL5" s="1708"/>
      <c r="HAM5" s="1708"/>
      <c r="HAN5" s="1708"/>
      <c r="HAO5" s="1708"/>
      <c r="HAP5" s="1708"/>
      <c r="HAQ5" s="1708"/>
      <c r="HAR5" s="1708"/>
      <c r="HAS5" s="1708"/>
      <c r="HAT5" s="1708"/>
      <c r="HAU5" s="1708"/>
      <c r="HAV5" s="1708"/>
      <c r="HAW5" s="1708"/>
      <c r="HAX5" s="1708"/>
      <c r="HAY5" s="1708"/>
      <c r="HAZ5" s="1708"/>
      <c r="HBA5" s="1708"/>
      <c r="HBB5" s="1708"/>
      <c r="HBC5" s="1708"/>
      <c r="HBD5" s="1708"/>
      <c r="HBE5" s="1708"/>
      <c r="HBF5" s="1708"/>
      <c r="HBG5" s="1708"/>
      <c r="HBH5" s="1708"/>
      <c r="HBI5" s="1708"/>
      <c r="HBJ5" s="1708"/>
      <c r="HBK5" s="1708"/>
      <c r="HBL5" s="1708"/>
      <c r="HBM5" s="1708"/>
      <c r="HBN5" s="1708"/>
      <c r="HBO5" s="1708"/>
      <c r="HBP5" s="1708"/>
      <c r="HBQ5" s="1708"/>
      <c r="HBR5" s="1708"/>
      <c r="HBS5" s="1708"/>
      <c r="HBT5" s="1708"/>
      <c r="HBU5" s="1708"/>
      <c r="HBV5" s="1708"/>
      <c r="HBW5" s="1708"/>
      <c r="HBX5" s="1708"/>
      <c r="HBY5" s="1708"/>
      <c r="HBZ5" s="1708"/>
      <c r="HCA5" s="1708"/>
      <c r="HCB5" s="1708"/>
      <c r="HCC5" s="1708"/>
      <c r="HCD5" s="1708"/>
      <c r="HCE5" s="1708"/>
      <c r="HCF5" s="1708"/>
      <c r="HCG5" s="1708"/>
      <c r="HCH5" s="1708"/>
      <c r="HCI5" s="1708"/>
      <c r="HCJ5" s="1708"/>
      <c r="HCK5" s="1708"/>
      <c r="HCL5" s="1708"/>
      <c r="HCM5" s="1708"/>
      <c r="HCN5" s="1708"/>
      <c r="HCO5" s="1708"/>
      <c r="HCP5" s="1708"/>
      <c r="HCQ5" s="1708"/>
      <c r="HCR5" s="1708"/>
      <c r="HCS5" s="1708"/>
      <c r="HCT5" s="1708"/>
      <c r="HCU5" s="1708"/>
      <c r="HCV5" s="1708"/>
      <c r="HCW5" s="1708"/>
      <c r="HCX5" s="1708"/>
      <c r="HCY5" s="1708"/>
      <c r="HCZ5" s="1708"/>
      <c r="HDA5" s="1708"/>
      <c r="HDB5" s="1708"/>
      <c r="HDC5" s="1708"/>
      <c r="HDD5" s="1708"/>
      <c r="HDE5" s="1708"/>
      <c r="HDF5" s="1708"/>
      <c r="HDG5" s="1708"/>
      <c r="HDH5" s="1708"/>
      <c r="HDI5" s="1708"/>
      <c r="HDJ5" s="1708"/>
      <c r="HDK5" s="1708"/>
      <c r="HDL5" s="1708"/>
      <c r="HDM5" s="1708"/>
      <c r="HDN5" s="1708"/>
      <c r="HDO5" s="1708"/>
      <c r="HDP5" s="1708"/>
      <c r="HDQ5" s="1708"/>
      <c r="HDR5" s="1708"/>
      <c r="HDS5" s="1708"/>
      <c r="HDT5" s="1708"/>
      <c r="HDU5" s="1708"/>
      <c r="HDV5" s="1708"/>
      <c r="HDW5" s="1708"/>
      <c r="HDX5" s="1708"/>
      <c r="HDY5" s="1708"/>
      <c r="HDZ5" s="1708"/>
      <c r="HEA5" s="1708"/>
      <c r="HEB5" s="1708"/>
      <c r="HEC5" s="1708"/>
      <c r="HED5" s="1708"/>
      <c r="HEE5" s="1708"/>
      <c r="HEF5" s="1708"/>
      <c r="HEG5" s="1708"/>
      <c r="HEH5" s="1708"/>
      <c r="HEI5" s="1708"/>
      <c r="HEJ5" s="1708"/>
      <c r="HEK5" s="1708"/>
      <c r="HEL5" s="1708"/>
      <c r="HEM5" s="1708"/>
      <c r="HEN5" s="1708"/>
      <c r="HEO5" s="1708"/>
      <c r="HEP5" s="1708"/>
      <c r="HEQ5" s="1708"/>
      <c r="HER5" s="1708"/>
      <c r="HES5" s="1708"/>
      <c r="HET5" s="1708"/>
      <c r="HEU5" s="1708"/>
      <c r="HEV5" s="1708"/>
      <c r="HEW5" s="1708"/>
      <c r="HEX5" s="1708"/>
      <c r="HEY5" s="1708"/>
      <c r="HEZ5" s="1708"/>
      <c r="HFA5" s="1708"/>
      <c r="HFB5" s="1708"/>
      <c r="HFC5" s="1708"/>
      <c r="HFD5" s="1708"/>
      <c r="HFE5" s="1708"/>
      <c r="HFF5" s="1708"/>
      <c r="HFG5" s="1708"/>
      <c r="HFH5" s="1708"/>
      <c r="HFI5" s="1708"/>
      <c r="HFJ5" s="1708"/>
      <c r="HFK5" s="1708"/>
      <c r="HFL5" s="1708"/>
      <c r="HFM5" s="1708"/>
      <c r="HFN5" s="1708"/>
      <c r="HFO5" s="1708"/>
      <c r="HFP5" s="1708"/>
      <c r="HFQ5" s="1708"/>
      <c r="HFR5" s="1708"/>
      <c r="HFS5" s="1708"/>
      <c r="HFT5" s="1708"/>
      <c r="HFU5" s="1708"/>
      <c r="HFV5" s="1708"/>
      <c r="HFW5" s="1708"/>
      <c r="HFX5" s="1708"/>
      <c r="HFY5" s="1708"/>
      <c r="HFZ5" s="1708"/>
      <c r="HGA5" s="1708"/>
      <c r="HGB5" s="1708"/>
      <c r="HGC5" s="1708"/>
      <c r="HGD5" s="1708"/>
      <c r="HGE5" s="1708"/>
      <c r="HGF5" s="1708"/>
      <c r="HGG5" s="1708"/>
      <c r="HGH5" s="1708"/>
      <c r="HGI5" s="1708"/>
      <c r="HGJ5" s="1708"/>
      <c r="HGK5" s="1708"/>
      <c r="HGL5" s="1708"/>
      <c r="HGM5" s="1708"/>
      <c r="HGN5" s="1708"/>
      <c r="HGO5" s="1708"/>
      <c r="HGP5" s="1708"/>
      <c r="HGQ5" s="1708"/>
      <c r="HGR5" s="1708"/>
      <c r="HGS5" s="1708"/>
      <c r="HGT5" s="1708"/>
      <c r="HGU5" s="1708"/>
      <c r="HGV5" s="1708"/>
      <c r="HGW5" s="1708"/>
      <c r="HGX5" s="1708"/>
      <c r="HGY5" s="1708"/>
      <c r="HGZ5" s="1708"/>
      <c r="HHA5" s="1708"/>
      <c r="HHB5" s="1708"/>
      <c r="HHC5" s="1708"/>
      <c r="HHD5" s="1708"/>
      <c r="HHE5" s="1708"/>
      <c r="HHF5" s="1708"/>
      <c r="HHG5" s="1708"/>
      <c r="HHH5" s="1708"/>
      <c r="HHI5" s="1708"/>
      <c r="HHJ5" s="1708"/>
      <c r="HHK5" s="1708"/>
      <c r="HHL5" s="1708"/>
      <c r="HHM5" s="1708"/>
      <c r="HHN5" s="1708"/>
      <c r="HHO5" s="1708"/>
      <c r="HHP5" s="1708"/>
      <c r="HHQ5" s="1708"/>
      <c r="HHR5" s="1708"/>
      <c r="HHS5" s="1708"/>
      <c r="HHT5" s="1708"/>
      <c r="HHU5" s="1708"/>
      <c r="HHV5" s="1708"/>
      <c r="HHW5" s="1708"/>
      <c r="HHX5" s="1708"/>
      <c r="HHY5" s="1708"/>
      <c r="HHZ5" s="1708"/>
      <c r="HIA5" s="1708"/>
      <c r="HIB5" s="1708"/>
      <c r="HIC5" s="1708"/>
      <c r="HID5" s="1708"/>
      <c r="HIE5" s="1708"/>
      <c r="HIF5" s="1708"/>
      <c r="HIG5" s="1708"/>
      <c r="HIH5" s="1708"/>
      <c r="HII5" s="1708"/>
      <c r="HIJ5" s="1708"/>
      <c r="HIK5" s="1708"/>
      <c r="HIL5" s="1708"/>
      <c r="HIM5" s="1708"/>
      <c r="HIN5" s="1708"/>
      <c r="HIO5" s="1708"/>
      <c r="HIP5" s="1708"/>
      <c r="HIQ5" s="1708"/>
      <c r="HIR5" s="1708"/>
      <c r="HIS5" s="1708"/>
      <c r="HIT5" s="1708"/>
      <c r="HIU5" s="1708"/>
      <c r="HIV5" s="1708"/>
      <c r="HIW5" s="1708"/>
      <c r="HIX5" s="1708"/>
      <c r="HIY5" s="1708"/>
      <c r="HIZ5" s="1708"/>
      <c r="HJA5" s="1708"/>
      <c r="HJB5" s="1708"/>
      <c r="HJC5" s="1708"/>
      <c r="HJD5" s="1708"/>
      <c r="HJE5" s="1708"/>
      <c r="HJF5" s="1708"/>
      <c r="HJG5" s="1708"/>
      <c r="HJH5" s="1708"/>
      <c r="HJI5" s="1708"/>
      <c r="HJJ5" s="1708"/>
      <c r="HJK5" s="1708"/>
      <c r="HJL5" s="1708"/>
      <c r="HJM5" s="1708"/>
      <c r="HJN5" s="1708"/>
      <c r="HJO5" s="1708"/>
      <c r="HJP5" s="1708"/>
      <c r="HJQ5" s="1708"/>
      <c r="HJR5" s="1708"/>
      <c r="HJS5" s="1708"/>
      <c r="HJT5" s="1708"/>
      <c r="HJU5" s="1708"/>
      <c r="HJV5" s="1708"/>
      <c r="HJW5" s="1708"/>
      <c r="HJX5" s="1708"/>
      <c r="HJY5" s="1708"/>
      <c r="HJZ5" s="1708"/>
      <c r="HKA5" s="1708"/>
      <c r="HKB5" s="1708"/>
      <c r="HKC5" s="1708"/>
      <c r="HKD5" s="1708"/>
      <c r="HKE5" s="1708"/>
      <c r="HKF5" s="1708"/>
      <c r="HKG5" s="1708"/>
      <c r="HKH5" s="1708"/>
      <c r="HKI5" s="1708"/>
      <c r="HKJ5" s="1708"/>
      <c r="HKK5" s="1708"/>
      <c r="HKL5" s="1708"/>
      <c r="HKM5" s="1708"/>
      <c r="HKN5" s="1708"/>
      <c r="HKO5" s="1708"/>
      <c r="HKP5" s="1708"/>
      <c r="HKQ5" s="1708"/>
      <c r="HKR5" s="1708"/>
      <c r="HKS5" s="1708"/>
      <c r="HKT5" s="1708"/>
      <c r="HKU5" s="1708"/>
      <c r="HKV5" s="1708"/>
      <c r="HKW5" s="1708"/>
      <c r="HKX5" s="1708"/>
      <c r="HKY5" s="1708"/>
      <c r="HKZ5" s="1708"/>
      <c r="HLA5" s="1708"/>
      <c r="HLB5" s="1708"/>
      <c r="HLC5" s="1708"/>
      <c r="HLD5" s="1708"/>
      <c r="HLE5" s="1708"/>
      <c r="HLF5" s="1708"/>
      <c r="HLG5" s="1708"/>
      <c r="HLH5" s="1708"/>
      <c r="HLI5" s="1708"/>
      <c r="HLJ5" s="1708"/>
      <c r="HLK5" s="1708"/>
      <c r="HLL5" s="1708"/>
      <c r="HLM5" s="1708"/>
      <c r="HLN5" s="1708"/>
      <c r="HLO5" s="1708"/>
      <c r="HLP5" s="1708"/>
      <c r="HLQ5" s="1708"/>
      <c r="HLR5" s="1708"/>
      <c r="HLS5" s="1708"/>
      <c r="HLT5" s="1708"/>
      <c r="HLU5" s="1708"/>
      <c r="HLV5" s="1708"/>
      <c r="HLW5" s="1708"/>
      <c r="HLX5" s="1708"/>
      <c r="HLY5" s="1708"/>
      <c r="HLZ5" s="1708"/>
      <c r="HMA5" s="1708"/>
      <c r="HMB5" s="1708"/>
      <c r="HMC5" s="1708"/>
      <c r="HMD5" s="1708"/>
      <c r="HME5" s="1708"/>
      <c r="HMF5" s="1708"/>
      <c r="HMG5" s="1708"/>
      <c r="HMH5" s="1708"/>
      <c r="HMI5" s="1708"/>
      <c r="HMJ5" s="1708"/>
      <c r="HMK5" s="1708"/>
      <c r="HML5" s="1708"/>
      <c r="HMM5" s="1708"/>
      <c r="HMN5" s="1708"/>
      <c r="HMO5" s="1708"/>
      <c r="HMP5" s="1708"/>
      <c r="HMQ5" s="1708"/>
      <c r="HMR5" s="1708"/>
      <c r="HMS5" s="1708"/>
      <c r="HMT5" s="1708"/>
      <c r="HMU5" s="1708"/>
      <c r="HMV5" s="1708"/>
      <c r="HMW5" s="1708"/>
      <c r="HMX5" s="1708"/>
      <c r="HMY5" s="1708"/>
      <c r="HMZ5" s="1708"/>
      <c r="HNA5" s="1708"/>
      <c r="HNB5" s="1708"/>
      <c r="HNC5" s="1708"/>
      <c r="HND5" s="1708"/>
      <c r="HNE5" s="1708"/>
      <c r="HNF5" s="1708"/>
      <c r="HNG5" s="1708"/>
      <c r="HNH5" s="1708"/>
      <c r="HNI5" s="1708"/>
      <c r="HNJ5" s="1708"/>
      <c r="HNK5" s="1708"/>
      <c r="HNL5" s="1708"/>
      <c r="HNM5" s="1708"/>
      <c r="HNN5" s="1708"/>
      <c r="HNO5" s="1708"/>
      <c r="HNP5" s="1708"/>
      <c r="HNQ5" s="1708"/>
      <c r="HNR5" s="1708"/>
      <c r="HNS5" s="1708"/>
      <c r="HNT5" s="1708"/>
      <c r="HNU5" s="1708"/>
      <c r="HNV5" s="1708"/>
      <c r="HNW5" s="1708"/>
      <c r="HNX5" s="1708"/>
      <c r="HNY5" s="1708"/>
      <c r="HNZ5" s="1708"/>
      <c r="HOA5" s="1708"/>
      <c r="HOB5" s="1708"/>
      <c r="HOC5" s="1708"/>
      <c r="HOD5" s="1708"/>
      <c r="HOE5" s="1708"/>
      <c r="HOF5" s="1708"/>
      <c r="HOG5" s="1708"/>
      <c r="HOH5" s="1708"/>
      <c r="HOI5" s="1708"/>
      <c r="HOJ5" s="1708"/>
      <c r="HOK5" s="1708"/>
      <c r="HOL5" s="1708"/>
      <c r="HOM5" s="1708"/>
      <c r="HON5" s="1708"/>
      <c r="HOO5" s="1708"/>
      <c r="HOP5" s="1708"/>
      <c r="HOQ5" s="1708"/>
      <c r="HOR5" s="1708"/>
      <c r="HOS5" s="1708"/>
      <c r="HOT5" s="1708"/>
      <c r="HOU5" s="1708"/>
      <c r="HOV5" s="1708"/>
      <c r="HOW5" s="1708"/>
      <c r="HOX5" s="1708"/>
      <c r="HOY5" s="1708"/>
      <c r="HOZ5" s="1708"/>
      <c r="HPA5" s="1708"/>
      <c r="HPB5" s="1708"/>
      <c r="HPC5" s="1708"/>
      <c r="HPD5" s="1708"/>
      <c r="HPE5" s="1708"/>
      <c r="HPF5" s="1708"/>
      <c r="HPG5" s="1708"/>
      <c r="HPH5" s="1708"/>
      <c r="HPI5" s="1708"/>
      <c r="HPJ5" s="1708"/>
      <c r="HPK5" s="1708"/>
      <c r="HPL5" s="1708"/>
      <c r="HPM5" s="1708"/>
      <c r="HPN5" s="1708"/>
      <c r="HPO5" s="1708"/>
      <c r="HPP5" s="1708"/>
      <c r="HPQ5" s="1708"/>
      <c r="HPR5" s="1708"/>
      <c r="HPS5" s="1708"/>
      <c r="HPT5" s="1708"/>
      <c r="HPU5" s="1708"/>
      <c r="HPV5" s="1708"/>
      <c r="HPW5" s="1708"/>
      <c r="HPX5" s="1708"/>
      <c r="HPY5" s="1708"/>
      <c r="HPZ5" s="1708"/>
      <c r="HQA5" s="1708"/>
      <c r="HQB5" s="1708"/>
      <c r="HQC5" s="1708"/>
      <c r="HQD5" s="1708"/>
      <c r="HQE5" s="1708"/>
      <c r="HQF5" s="1708"/>
      <c r="HQG5" s="1708"/>
      <c r="HQH5" s="1708"/>
      <c r="HQI5" s="1708"/>
      <c r="HQJ5" s="1708"/>
      <c r="HQK5" s="1708"/>
      <c r="HQL5" s="1708"/>
      <c r="HQM5" s="1708"/>
      <c r="HQN5" s="1708"/>
      <c r="HQO5" s="1708"/>
      <c r="HQP5" s="1708"/>
      <c r="HQQ5" s="1708"/>
      <c r="HQR5" s="1708"/>
      <c r="HQS5" s="1708"/>
      <c r="HQT5" s="1708"/>
      <c r="HQU5" s="1708"/>
      <c r="HQV5" s="1708"/>
      <c r="HQW5" s="1708"/>
      <c r="HQX5" s="1708"/>
      <c r="HQY5" s="1708"/>
      <c r="HQZ5" s="1708"/>
      <c r="HRA5" s="1708"/>
      <c r="HRB5" s="1708"/>
      <c r="HRC5" s="1708"/>
      <c r="HRD5" s="1708"/>
      <c r="HRE5" s="1708"/>
      <c r="HRF5" s="1708"/>
      <c r="HRG5" s="1708"/>
      <c r="HRH5" s="1708"/>
      <c r="HRI5" s="1708"/>
      <c r="HRJ5" s="1708"/>
      <c r="HRK5" s="1708"/>
      <c r="HRL5" s="1708"/>
      <c r="HRM5" s="1708"/>
      <c r="HRN5" s="1708"/>
      <c r="HRO5" s="1708"/>
      <c r="HRP5" s="1708"/>
      <c r="HRQ5" s="1708"/>
      <c r="HRR5" s="1708"/>
      <c r="HRS5" s="1708"/>
      <c r="HRT5" s="1708"/>
      <c r="HRU5" s="1708"/>
      <c r="HRV5" s="1708"/>
      <c r="HRW5" s="1708"/>
      <c r="HRX5" s="1708"/>
      <c r="HRY5" s="1708"/>
      <c r="HRZ5" s="1708"/>
      <c r="HSA5" s="1708"/>
      <c r="HSB5" s="1708"/>
      <c r="HSC5" s="1708"/>
      <c r="HSD5" s="1708"/>
      <c r="HSE5" s="1708"/>
      <c r="HSF5" s="1708"/>
      <c r="HSG5" s="1708"/>
      <c r="HSH5" s="1708"/>
      <c r="HSI5" s="1708"/>
      <c r="HSJ5" s="1708"/>
      <c r="HSK5" s="1708"/>
      <c r="HSL5" s="1708"/>
      <c r="HSM5" s="1708"/>
      <c r="HSN5" s="1708"/>
      <c r="HSO5" s="1708"/>
      <c r="HSP5" s="1708"/>
      <c r="HSQ5" s="1708"/>
      <c r="HSR5" s="1708"/>
      <c r="HSS5" s="1708"/>
      <c r="HST5" s="1708"/>
      <c r="HSU5" s="1708"/>
      <c r="HSV5" s="1708"/>
      <c r="HSW5" s="1708"/>
      <c r="HSX5" s="1708"/>
      <c r="HSY5" s="1708"/>
      <c r="HSZ5" s="1708"/>
      <c r="HTA5" s="1708"/>
      <c r="HTB5" s="1708"/>
      <c r="HTC5" s="1708"/>
      <c r="HTD5" s="1708"/>
      <c r="HTE5" s="1708"/>
      <c r="HTF5" s="1708"/>
      <c r="HTG5" s="1708"/>
      <c r="HTH5" s="1708"/>
      <c r="HTI5" s="1708"/>
      <c r="HTJ5" s="1708"/>
      <c r="HTK5" s="1708"/>
      <c r="HTL5" s="1708"/>
      <c r="HTM5" s="1708"/>
      <c r="HTN5" s="1708"/>
      <c r="HTO5" s="1708"/>
      <c r="HTP5" s="1708"/>
      <c r="HTQ5" s="1708"/>
      <c r="HTR5" s="1708"/>
      <c r="HTS5" s="1708"/>
      <c r="HTT5" s="1708"/>
      <c r="HTU5" s="1708"/>
      <c r="HTV5" s="1708"/>
      <c r="HTW5" s="1708"/>
      <c r="HTX5" s="1708"/>
      <c r="HTY5" s="1708"/>
      <c r="HTZ5" s="1708"/>
      <c r="HUA5" s="1708"/>
      <c r="HUB5" s="1708"/>
      <c r="HUC5" s="1708"/>
      <c r="HUD5" s="1708"/>
      <c r="HUE5" s="1708"/>
      <c r="HUF5" s="1708"/>
      <c r="HUG5" s="1708"/>
      <c r="HUH5" s="1708"/>
      <c r="HUI5" s="1708"/>
      <c r="HUJ5" s="1708"/>
      <c r="HUK5" s="1708"/>
      <c r="HUL5" s="1708"/>
      <c r="HUM5" s="1708"/>
      <c r="HUN5" s="1708"/>
      <c r="HUO5" s="1708"/>
      <c r="HUP5" s="1708"/>
      <c r="HUQ5" s="1708"/>
      <c r="HUR5" s="1708"/>
      <c r="HUS5" s="1708"/>
      <c r="HUT5" s="1708"/>
      <c r="HUU5" s="1708"/>
      <c r="HUV5" s="1708"/>
      <c r="HUW5" s="1708"/>
      <c r="HUX5" s="1708"/>
      <c r="HUY5" s="1708"/>
      <c r="HUZ5" s="1708"/>
      <c r="HVA5" s="1708"/>
      <c r="HVB5" s="1708"/>
      <c r="HVC5" s="1708"/>
      <c r="HVD5" s="1708"/>
      <c r="HVE5" s="1708"/>
      <c r="HVF5" s="1708"/>
      <c r="HVG5" s="1708"/>
      <c r="HVH5" s="1708"/>
      <c r="HVI5" s="1708"/>
      <c r="HVJ5" s="1708"/>
      <c r="HVK5" s="1708"/>
      <c r="HVL5" s="1708"/>
      <c r="HVM5" s="1708"/>
      <c r="HVN5" s="1708"/>
      <c r="HVO5" s="1708"/>
      <c r="HVP5" s="1708"/>
      <c r="HVQ5" s="1708"/>
      <c r="HVR5" s="1708"/>
      <c r="HVS5" s="1708"/>
      <c r="HVT5" s="1708"/>
      <c r="HVU5" s="1708"/>
      <c r="HVV5" s="1708"/>
      <c r="HVW5" s="1708"/>
      <c r="HVX5" s="1708"/>
      <c r="HVY5" s="1708"/>
      <c r="HVZ5" s="1708"/>
      <c r="HWA5" s="1708"/>
      <c r="HWB5" s="1708"/>
      <c r="HWC5" s="1708"/>
      <c r="HWD5" s="1708"/>
      <c r="HWE5" s="1708"/>
      <c r="HWF5" s="1708"/>
      <c r="HWG5" s="1708"/>
      <c r="HWH5" s="1708"/>
      <c r="HWI5" s="1708"/>
      <c r="HWJ5" s="1708"/>
      <c r="HWK5" s="1708"/>
      <c r="HWL5" s="1708"/>
      <c r="HWM5" s="1708"/>
      <c r="HWN5" s="1708"/>
      <c r="HWO5" s="1708"/>
      <c r="HWP5" s="1708"/>
      <c r="HWQ5" s="1708"/>
      <c r="HWR5" s="1708"/>
      <c r="HWS5" s="1708"/>
      <c r="HWT5" s="1708"/>
      <c r="HWU5" s="1708"/>
      <c r="HWV5" s="1708"/>
      <c r="HWW5" s="1708"/>
      <c r="HWX5" s="1708"/>
      <c r="HWY5" s="1708"/>
      <c r="HWZ5" s="1708"/>
      <c r="HXA5" s="1708"/>
      <c r="HXB5" s="1708"/>
      <c r="HXC5" s="1708"/>
      <c r="HXD5" s="1708"/>
      <c r="HXE5" s="1708"/>
      <c r="HXF5" s="1708"/>
      <c r="HXG5" s="1708"/>
      <c r="HXH5" s="1708"/>
      <c r="HXI5" s="1708"/>
      <c r="HXJ5" s="1708"/>
      <c r="HXK5" s="1708"/>
      <c r="HXL5" s="1708"/>
      <c r="HXM5" s="1708"/>
      <c r="HXN5" s="1708"/>
      <c r="HXO5" s="1708"/>
      <c r="HXP5" s="1708"/>
      <c r="HXQ5" s="1708"/>
      <c r="HXR5" s="1708"/>
      <c r="HXS5" s="1708"/>
      <c r="HXT5" s="1708"/>
      <c r="HXU5" s="1708"/>
      <c r="HXV5" s="1708"/>
      <c r="HXW5" s="1708"/>
      <c r="HXX5" s="1708"/>
      <c r="HXY5" s="1708"/>
      <c r="HXZ5" s="1708"/>
      <c r="HYA5" s="1708"/>
      <c r="HYB5" s="1708"/>
      <c r="HYC5" s="1708"/>
      <c r="HYD5" s="1708"/>
      <c r="HYE5" s="1708"/>
      <c r="HYF5" s="1708"/>
      <c r="HYG5" s="1708"/>
      <c r="HYH5" s="1708"/>
      <c r="HYI5" s="1708"/>
      <c r="HYJ5" s="1708"/>
      <c r="HYK5" s="1708"/>
      <c r="HYL5" s="1708"/>
      <c r="HYM5" s="1708"/>
      <c r="HYN5" s="1708"/>
      <c r="HYO5" s="1708"/>
      <c r="HYP5" s="1708"/>
      <c r="HYQ5" s="1708"/>
      <c r="HYR5" s="1708"/>
      <c r="HYS5" s="1708"/>
      <c r="HYT5" s="1708"/>
      <c r="HYU5" s="1708"/>
      <c r="HYV5" s="1708"/>
      <c r="HYW5" s="1708"/>
      <c r="HYX5" s="1708"/>
      <c r="HYY5" s="1708"/>
      <c r="HYZ5" s="1708"/>
      <c r="HZA5" s="1708"/>
      <c r="HZB5" s="1708"/>
      <c r="HZC5" s="1708"/>
      <c r="HZD5" s="1708"/>
      <c r="HZE5" s="1708"/>
      <c r="HZF5" s="1708"/>
      <c r="HZG5" s="1708"/>
      <c r="HZH5" s="1708"/>
      <c r="HZI5" s="1708"/>
      <c r="HZJ5" s="1708"/>
      <c r="HZK5" s="1708"/>
      <c r="HZL5" s="1708"/>
      <c r="HZM5" s="1708"/>
      <c r="HZN5" s="1708"/>
      <c r="HZO5" s="1708"/>
      <c r="HZP5" s="1708"/>
      <c r="HZQ5" s="1708"/>
      <c r="HZR5" s="1708"/>
      <c r="HZS5" s="1708"/>
      <c r="HZT5" s="1708"/>
      <c r="HZU5" s="1708"/>
      <c r="HZV5" s="1708"/>
      <c r="HZW5" s="1708"/>
      <c r="HZX5" s="1708"/>
      <c r="HZY5" s="1708"/>
      <c r="HZZ5" s="1708"/>
      <c r="IAA5" s="1708"/>
      <c r="IAB5" s="1708"/>
      <c r="IAC5" s="1708"/>
      <c r="IAD5" s="1708"/>
      <c r="IAE5" s="1708"/>
      <c r="IAF5" s="1708"/>
      <c r="IAG5" s="1708"/>
      <c r="IAH5" s="1708"/>
      <c r="IAI5" s="1708"/>
      <c r="IAJ5" s="1708"/>
      <c r="IAK5" s="1708"/>
      <c r="IAL5" s="1708"/>
      <c r="IAM5" s="1708"/>
      <c r="IAN5" s="1708"/>
      <c r="IAO5" s="1708"/>
      <c r="IAP5" s="1708"/>
      <c r="IAQ5" s="1708"/>
      <c r="IAR5" s="1708"/>
      <c r="IAS5" s="1708"/>
      <c r="IAT5" s="1708"/>
      <c r="IAU5" s="1708"/>
      <c r="IAV5" s="1708"/>
      <c r="IAW5" s="1708"/>
      <c r="IAX5" s="1708"/>
      <c r="IAY5" s="1708"/>
      <c r="IAZ5" s="1708"/>
      <c r="IBA5" s="1708"/>
      <c r="IBB5" s="1708"/>
      <c r="IBC5" s="1708"/>
      <c r="IBD5" s="1708"/>
      <c r="IBE5" s="1708"/>
      <c r="IBF5" s="1708"/>
      <c r="IBG5" s="1708"/>
      <c r="IBH5" s="1708"/>
      <c r="IBI5" s="1708"/>
      <c r="IBJ5" s="1708"/>
      <c r="IBK5" s="1708"/>
      <c r="IBL5" s="1708"/>
      <c r="IBM5" s="1708"/>
      <c r="IBN5" s="1708"/>
      <c r="IBO5" s="1708"/>
      <c r="IBP5" s="1708"/>
      <c r="IBQ5" s="1708"/>
      <c r="IBR5" s="1708"/>
      <c r="IBS5" s="1708"/>
      <c r="IBT5" s="1708"/>
      <c r="IBU5" s="1708"/>
      <c r="IBV5" s="1708"/>
      <c r="IBW5" s="1708"/>
      <c r="IBX5" s="1708"/>
      <c r="IBY5" s="1708"/>
      <c r="IBZ5" s="1708"/>
      <c r="ICA5" s="1708"/>
      <c r="ICB5" s="1708"/>
      <c r="ICC5" s="1708"/>
      <c r="ICD5" s="1708"/>
      <c r="ICE5" s="1708"/>
      <c r="ICF5" s="1708"/>
      <c r="ICG5" s="1708"/>
      <c r="ICH5" s="1708"/>
      <c r="ICI5" s="1708"/>
      <c r="ICJ5" s="1708"/>
      <c r="ICK5" s="1708"/>
      <c r="ICL5" s="1708"/>
      <c r="ICM5" s="1708"/>
      <c r="ICN5" s="1708"/>
      <c r="ICO5" s="1708"/>
      <c r="ICP5" s="1708"/>
      <c r="ICQ5" s="1708"/>
      <c r="ICR5" s="1708"/>
      <c r="ICS5" s="1708"/>
      <c r="ICT5" s="1708"/>
      <c r="ICU5" s="1708"/>
      <c r="ICV5" s="1708"/>
      <c r="ICW5" s="1708"/>
      <c r="ICX5" s="1708"/>
      <c r="ICY5" s="1708"/>
      <c r="ICZ5" s="1708"/>
      <c r="IDA5" s="1708"/>
      <c r="IDB5" s="1708"/>
      <c r="IDC5" s="1708"/>
      <c r="IDD5" s="1708"/>
      <c r="IDE5" s="1708"/>
      <c r="IDF5" s="1708"/>
      <c r="IDG5" s="1708"/>
      <c r="IDH5" s="1708"/>
      <c r="IDI5" s="1708"/>
      <c r="IDJ5" s="1708"/>
      <c r="IDK5" s="1708"/>
      <c r="IDL5" s="1708"/>
      <c r="IDM5" s="1708"/>
      <c r="IDN5" s="1708"/>
      <c r="IDO5" s="1708"/>
      <c r="IDP5" s="1708"/>
      <c r="IDQ5" s="1708"/>
      <c r="IDR5" s="1708"/>
      <c r="IDS5" s="1708"/>
      <c r="IDT5" s="1708"/>
      <c r="IDU5" s="1708"/>
      <c r="IDV5" s="1708"/>
      <c r="IDW5" s="1708"/>
      <c r="IDX5" s="1708"/>
      <c r="IDY5" s="1708"/>
      <c r="IDZ5" s="1708"/>
      <c r="IEA5" s="1708"/>
      <c r="IEB5" s="1708"/>
      <c r="IEC5" s="1708"/>
      <c r="IED5" s="1708"/>
      <c r="IEE5" s="1708"/>
      <c r="IEF5" s="1708"/>
      <c r="IEG5" s="1708"/>
      <c r="IEH5" s="1708"/>
      <c r="IEI5" s="1708"/>
      <c r="IEJ5" s="1708"/>
      <c r="IEK5" s="1708"/>
      <c r="IEL5" s="1708"/>
      <c r="IEM5" s="1708"/>
      <c r="IEN5" s="1708"/>
      <c r="IEO5" s="1708"/>
      <c r="IEP5" s="1708"/>
      <c r="IEQ5" s="1708"/>
      <c r="IER5" s="1708"/>
      <c r="IES5" s="1708"/>
      <c r="IET5" s="1708"/>
      <c r="IEU5" s="1708"/>
      <c r="IEV5" s="1708"/>
      <c r="IEW5" s="1708"/>
      <c r="IEX5" s="1708"/>
      <c r="IEY5" s="1708"/>
      <c r="IEZ5" s="1708"/>
      <c r="IFA5" s="1708"/>
      <c r="IFB5" s="1708"/>
      <c r="IFC5" s="1708"/>
      <c r="IFD5" s="1708"/>
      <c r="IFE5" s="1708"/>
      <c r="IFF5" s="1708"/>
      <c r="IFG5" s="1708"/>
      <c r="IFH5" s="1708"/>
      <c r="IFI5" s="1708"/>
      <c r="IFJ5" s="1708"/>
      <c r="IFK5" s="1708"/>
      <c r="IFL5" s="1708"/>
      <c r="IFM5" s="1708"/>
      <c r="IFN5" s="1708"/>
      <c r="IFO5" s="1708"/>
      <c r="IFP5" s="1708"/>
      <c r="IFQ5" s="1708"/>
      <c r="IFR5" s="1708"/>
      <c r="IFS5" s="1708"/>
      <c r="IFT5" s="1708"/>
      <c r="IFU5" s="1708"/>
      <c r="IFV5" s="1708"/>
      <c r="IFW5" s="1708"/>
      <c r="IFX5" s="1708"/>
      <c r="IFY5" s="1708"/>
      <c r="IFZ5" s="1708"/>
      <c r="IGA5" s="1708"/>
      <c r="IGB5" s="1708"/>
      <c r="IGC5" s="1708"/>
      <c r="IGD5" s="1708"/>
      <c r="IGE5" s="1708"/>
      <c r="IGF5" s="1708"/>
      <c r="IGG5" s="1708"/>
      <c r="IGH5" s="1708"/>
      <c r="IGI5" s="1708"/>
      <c r="IGJ5" s="1708"/>
      <c r="IGK5" s="1708"/>
      <c r="IGL5" s="1708"/>
      <c r="IGM5" s="1708"/>
      <c r="IGN5" s="1708"/>
      <c r="IGO5" s="1708"/>
      <c r="IGP5" s="1708"/>
      <c r="IGQ5" s="1708"/>
      <c r="IGR5" s="1708"/>
      <c r="IGS5" s="1708"/>
      <c r="IGT5" s="1708"/>
      <c r="IGU5" s="1708"/>
      <c r="IGV5" s="1708"/>
      <c r="IGW5" s="1708"/>
      <c r="IGX5" s="1708"/>
      <c r="IGY5" s="1708"/>
      <c r="IGZ5" s="1708"/>
      <c r="IHA5" s="1708"/>
      <c r="IHB5" s="1708"/>
      <c r="IHC5" s="1708"/>
      <c r="IHD5" s="1708"/>
      <c r="IHE5" s="1708"/>
      <c r="IHF5" s="1708"/>
      <c r="IHG5" s="1708"/>
      <c r="IHH5" s="1708"/>
      <c r="IHI5" s="1708"/>
      <c r="IHJ5" s="1708"/>
      <c r="IHK5" s="1708"/>
      <c r="IHL5" s="1708"/>
      <c r="IHM5" s="1708"/>
      <c r="IHN5" s="1708"/>
      <c r="IHO5" s="1708"/>
      <c r="IHP5" s="1708"/>
      <c r="IHQ5" s="1708"/>
      <c r="IHR5" s="1708"/>
      <c r="IHS5" s="1708"/>
      <c r="IHT5" s="1708"/>
      <c r="IHU5" s="1708"/>
      <c r="IHV5" s="1708"/>
      <c r="IHW5" s="1708"/>
      <c r="IHX5" s="1708"/>
      <c r="IHY5" s="1708"/>
      <c r="IHZ5" s="1708"/>
      <c r="IIA5" s="1708"/>
      <c r="IIB5" s="1708"/>
      <c r="IIC5" s="1708"/>
      <c r="IID5" s="1708"/>
      <c r="IIE5" s="1708"/>
      <c r="IIF5" s="1708"/>
      <c r="IIG5" s="1708"/>
      <c r="IIH5" s="1708"/>
      <c r="III5" s="1708"/>
      <c r="IIJ5" s="1708"/>
      <c r="IIK5" s="1708"/>
      <c r="IIL5" s="1708"/>
      <c r="IIM5" s="1708"/>
      <c r="IIN5" s="1708"/>
      <c r="IIO5" s="1708"/>
      <c r="IIP5" s="1708"/>
      <c r="IIQ5" s="1708"/>
      <c r="IIR5" s="1708"/>
      <c r="IIS5" s="1708"/>
      <c r="IIT5" s="1708"/>
      <c r="IIU5" s="1708"/>
      <c r="IIV5" s="1708"/>
      <c r="IIW5" s="1708"/>
      <c r="IIX5" s="1708"/>
      <c r="IIY5" s="1708"/>
      <c r="IIZ5" s="1708"/>
      <c r="IJA5" s="1708"/>
      <c r="IJB5" s="1708"/>
      <c r="IJC5" s="1708"/>
      <c r="IJD5" s="1708"/>
      <c r="IJE5" s="1708"/>
      <c r="IJF5" s="1708"/>
      <c r="IJG5" s="1708"/>
      <c r="IJH5" s="1708"/>
      <c r="IJI5" s="1708"/>
      <c r="IJJ5" s="1708"/>
      <c r="IJK5" s="1708"/>
      <c r="IJL5" s="1708"/>
      <c r="IJM5" s="1708"/>
      <c r="IJN5" s="1708"/>
      <c r="IJO5" s="1708"/>
      <c r="IJP5" s="1708"/>
      <c r="IJQ5" s="1708"/>
      <c r="IJR5" s="1708"/>
      <c r="IJS5" s="1708"/>
      <c r="IJT5" s="1708"/>
      <c r="IJU5" s="1708"/>
      <c r="IJV5" s="1708"/>
      <c r="IJW5" s="1708"/>
      <c r="IJX5" s="1708"/>
      <c r="IJY5" s="1708"/>
      <c r="IJZ5" s="1708"/>
      <c r="IKA5" s="1708"/>
      <c r="IKB5" s="1708"/>
      <c r="IKC5" s="1708"/>
      <c r="IKD5" s="1708"/>
      <c r="IKE5" s="1708"/>
      <c r="IKF5" s="1708"/>
      <c r="IKG5" s="1708"/>
      <c r="IKH5" s="1708"/>
      <c r="IKI5" s="1708"/>
      <c r="IKJ5" s="1708"/>
      <c r="IKK5" s="1708"/>
      <c r="IKL5" s="1708"/>
      <c r="IKM5" s="1708"/>
      <c r="IKN5" s="1708"/>
      <c r="IKO5" s="1708"/>
      <c r="IKP5" s="1708"/>
      <c r="IKQ5" s="1708"/>
      <c r="IKR5" s="1708"/>
      <c r="IKS5" s="1708"/>
      <c r="IKT5" s="1708"/>
      <c r="IKU5" s="1708"/>
      <c r="IKV5" s="1708"/>
      <c r="IKW5" s="1708"/>
      <c r="IKX5" s="1708"/>
      <c r="IKY5" s="1708"/>
      <c r="IKZ5" s="1708"/>
      <c r="ILA5" s="1708"/>
      <c r="ILB5" s="1708"/>
      <c r="ILC5" s="1708"/>
      <c r="ILD5" s="1708"/>
      <c r="ILE5" s="1708"/>
      <c r="ILF5" s="1708"/>
      <c r="ILG5" s="1708"/>
      <c r="ILH5" s="1708"/>
      <c r="ILI5" s="1708"/>
      <c r="ILJ5" s="1708"/>
      <c r="ILK5" s="1708"/>
      <c r="ILL5" s="1708"/>
      <c r="ILM5" s="1708"/>
      <c r="ILN5" s="1708"/>
      <c r="ILO5" s="1708"/>
      <c r="ILP5" s="1708"/>
      <c r="ILQ5" s="1708"/>
      <c r="ILR5" s="1708"/>
      <c r="ILS5" s="1708"/>
      <c r="ILT5" s="1708"/>
      <c r="ILU5" s="1708"/>
      <c r="ILV5" s="1708"/>
      <c r="ILW5" s="1708"/>
      <c r="ILX5" s="1708"/>
      <c r="ILY5" s="1708"/>
      <c r="ILZ5" s="1708"/>
      <c r="IMA5" s="1708"/>
      <c r="IMB5" s="1708"/>
      <c r="IMC5" s="1708"/>
      <c r="IMD5" s="1708"/>
      <c r="IME5" s="1708"/>
      <c r="IMF5" s="1708"/>
      <c r="IMG5" s="1708"/>
      <c r="IMH5" s="1708"/>
      <c r="IMI5" s="1708"/>
      <c r="IMJ5" s="1708"/>
      <c r="IMK5" s="1708"/>
      <c r="IML5" s="1708"/>
      <c r="IMM5" s="1708"/>
      <c r="IMN5" s="1708"/>
      <c r="IMO5" s="1708"/>
      <c r="IMP5" s="1708"/>
      <c r="IMQ5" s="1708"/>
      <c r="IMR5" s="1708"/>
      <c r="IMS5" s="1708"/>
      <c r="IMT5" s="1708"/>
      <c r="IMU5" s="1708"/>
      <c r="IMV5" s="1708"/>
      <c r="IMW5" s="1708"/>
      <c r="IMX5" s="1708"/>
      <c r="IMY5" s="1708"/>
      <c r="IMZ5" s="1708"/>
      <c r="INA5" s="1708"/>
      <c r="INB5" s="1708"/>
      <c r="INC5" s="1708"/>
      <c r="IND5" s="1708"/>
      <c r="INE5" s="1708"/>
      <c r="INF5" s="1708"/>
      <c r="ING5" s="1708"/>
      <c r="INH5" s="1708"/>
      <c r="INI5" s="1708"/>
      <c r="INJ5" s="1708"/>
      <c r="INK5" s="1708"/>
      <c r="INL5" s="1708"/>
      <c r="INM5" s="1708"/>
      <c r="INN5" s="1708"/>
      <c r="INO5" s="1708"/>
      <c r="INP5" s="1708"/>
      <c r="INQ5" s="1708"/>
      <c r="INR5" s="1708"/>
      <c r="INS5" s="1708"/>
      <c r="INT5" s="1708"/>
      <c r="INU5" s="1708"/>
      <c r="INV5" s="1708"/>
      <c r="INW5" s="1708"/>
      <c r="INX5" s="1708"/>
      <c r="INY5" s="1708"/>
      <c r="INZ5" s="1708"/>
      <c r="IOA5" s="1708"/>
      <c r="IOB5" s="1708"/>
      <c r="IOC5" s="1708"/>
      <c r="IOD5" s="1708"/>
      <c r="IOE5" s="1708"/>
      <c r="IOF5" s="1708"/>
      <c r="IOG5" s="1708"/>
      <c r="IOH5" s="1708"/>
      <c r="IOI5" s="1708"/>
      <c r="IOJ5" s="1708"/>
      <c r="IOK5" s="1708"/>
      <c r="IOL5" s="1708"/>
      <c r="IOM5" s="1708"/>
      <c r="ION5" s="1708"/>
      <c r="IOO5" s="1708"/>
      <c r="IOP5" s="1708"/>
      <c r="IOQ5" s="1708"/>
      <c r="IOR5" s="1708"/>
      <c r="IOS5" s="1708"/>
      <c r="IOT5" s="1708"/>
      <c r="IOU5" s="1708"/>
      <c r="IOV5" s="1708"/>
      <c r="IOW5" s="1708"/>
      <c r="IOX5" s="1708"/>
      <c r="IOY5" s="1708"/>
      <c r="IOZ5" s="1708"/>
      <c r="IPA5" s="1708"/>
      <c r="IPB5" s="1708"/>
      <c r="IPC5" s="1708"/>
      <c r="IPD5" s="1708"/>
      <c r="IPE5" s="1708"/>
      <c r="IPF5" s="1708"/>
      <c r="IPG5" s="1708"/>
      <c r="IPH5" s="1708"/>
      <c r="IPI5" s="1708"/>
      <c r="IPJ5" s="1708"/>
      <c r="IPK5" s="1708"/>
      <c r="IPL5" s="1708"/>
      <c r="IPM5" s="1708"/>
      <c r="IPN5" s="1708"/>
      <c r="IPO5" s="1708"/>
      <c r="IPP5" s="1708"/>
      <c r="IPQ5" s="1708"/>
      <c r="IPR5" s="1708"/>
      <c r="IPS5" s="1708"/>
      <c r="IPT5" s="1708"/>
      <c r="IPU5" s="1708"/>
      <c r="IPV5" s="1708"/>
      <c r="IPW5" s="1708"/>
      <c r="IPX5" s="1708"/>
      <c r="IPY5" s="1708"/>
      <c r="IPZ5" s="1708"/>
      <c r="IQA5" s="1708"/>
      <c r="IQB5" s="1708"/>
      <c r="IQC5" s="1708"/>
      <c r="IQD5" s="1708"/>
      <c r="IQE5" s="1708"/>
      <c r="IQF5" s="1708"/>
      <c r="IQG5" s="1708"/>
      <c r="IQH5" s="1708"/>
      <c r="IQI5" s="1708"/>
      <c r="IQJ5" s="1708"/>
      <c r="IQK5" s="1708"/>
      <c r="IQL5" s="1708"/>
      <c r="IQM5" s="1708"/>
      <c r="IQN5" s="1708"/>
      <c r="IQO5" s="1708"/>
      <c r="IQP5" s="1708"/>
      <c r="IQQ5" s="1708"/>
      <c r="IQR5" s="1708"/>
      <c r="IQS5" s="1708"/>
      <c r="IQT5" s="1708"/>
      <c r="IQU5" s="1708"/>
      <c r="IQV5" s="1708"/>
      <c r="IQW5" s="1708"/>
      <c r="IQX5" s="1708"/>
      <c r="IQY5" s="1708"/>
      <c r="IQZ5" s="1708"/>
      <c r="IRA5" s="1708"/>
      <c r="IRB5" s="1708"/>
      <c r="IRC5" s="1708"/>
      <c r="IRD5" s="1708"/>
      <c r="IRE5" s="1708"/>
      <c r="IRF5" s="1708"/>
      <c r="IRG5" s="1708"/>
      <c r="IRH5" s="1708"/>
      <c r="IRI5" s="1708"/>
      <c r="IRJ5" s="1708"/>
      <c r="IRK5" s="1708"/>
      <c r="IRL5" s="1708"/>
      <c r="IRM5" s="1708"/>
      <c r="IRN5" s="1708"/>
      <c r="IRO5" s="1708"/>
      <c r="IRP5" s="1708"/>
      <c r="IRQ5" s="1708"/>
      <c r="IRR5" s="1708"/>
      <c r="IRS5" s="1708"/>
      <c r="IRT5" s="1708"/>
      <c r="IRU5" s="1708"/>
      <c r="IRV5" s="1708"/>
      <c r="IRW5" s="1708"/>
      <c r="IRX5" s="1708"/>
      <c r="IRY5" s="1708"/>
      <c r="IRZ5" s="1708"/>
      <c r="ISA5" s="1708"/>
      <c r="ISB5" s="1708"/>
      <c r="ISC5" s="1708"/>
      <c r="ISD5" s="1708"/>
      <c r="ISE5" s="1708"/>
      <c r="ISF5" s="1708"/>
      <c r="ISG5" s="1708"/>
      <c r="ISH5" s="1708"/>
      <c r="ISI5" s="1708"/>
      <c r="ISJ5" s="1708"/>
      <c r="ISK5" s="1708"/>
      <c r="ISL5" s="1708"/>
      <c r="ISM5" s="1708"/>
      <c r="ISN5" s="1708"/>
      <c r="ISO5" s="1708"/>
      <c r="ISP5" s="1708"/>
      <c r="ISQ5" s="1708"/>
      <c r="ISR5" s="1708"/>
      <c r="ISS5" s="1708"/>
      <c r="IST5" s="1708"/>
      <c r="ISU5" s="1708"/>
      <c r="ISV5" s="1708"/>
      <c r="ISW5" s="1708"/>
      <c r="ISX5" s="1708"/>
      <c r="ISY5" s="1708"/>
      <c r="ISZ5" s="1708"/>
      <c r="ITA5" s="1708"/>
      <c r="ITB5" s="1708"/>
      <c r="ITC5" s="1708"/>
      <c r="ITD5" s="1708"/>
      <c r="ITE5" s="1708"/>
      <c r="ITF5" s="1708"/>
      <c r="ITG5" s="1708"/>
      <c r="ITH5" s="1708"/>
      <c r="ITI5" s="1708"/>
      <c r="ITJ5" s="1708"/>
      <c r="ITK5" s="1708"/>
      <c r="ITL5" s="1708"/>
      <c r="ITM5" s="1708"/>
      <c r="ITN5" s="1708"/>
      <c r="ITO5" s="1708"/>
      <c r="ITP5" s="1708"/>
      <c r="ITQ5" s="1708"/>
      <c r="ITR5" s="1708"/>
      <c r="ITS5" s="1708"/>
      <c r="ITT5" s="1708"/>
      <c r="ITU5" s="1708"/>
      <c r="ITV5" s="1708"/>
      <c r="ITW5" s="1708"/>
      <c r="ITX5" s="1708"/>
      <c r="ITY5" s="1708"/>
      <c r="ITZ5" s="1708"/>
      <c r="IUA5" s="1708"/>
      <c r="IUB5" s="1708"/>
      <c r="IUC5" s="1708"/>
      <c r="IUD5" s="1708"/>
      <c r="IUE5" s="1708"/>
      <c r="IUF5" s="1708"/>
      <c r="IUG5" s="1708"/>
      <c r="IUH5" s="1708"/>
      <c r="IUI5" s="1708"/>
      <c r="IUJ5" s="1708"/>
      <c r="IUK5" s="1708"/>
      <c r="IUL5" s="1708"/>
      <c r="IUM5" s="1708"/>
      <c r="IUN5" s="1708"/>
      <c r="IUO5" s="1708"/>
      <c r="IUP5" s="1708"/>
      <c r="IUQ5" s="1708"/>
      <c r="IUR5" s="1708"/>
      <c r="IUS5" s="1708"/>
      <c r="IUT5" s="1708"/>
      <c r="IUU5" s="1708"/>
      <c r="IUV5" s="1708"/>
      <c r="IUW5" s="1708"/>
      <c r="IUX5" s="1708"/>
      <c r="IUY5" s="1708"/>
      <c r="IUZ5" s="1708"/>
      <c r="IVA5" s="1708"/>
      <c r="IVB5" s="1708"/>
      <c r="IVC5" s="1708"/>
      <c r="IVD5" s="1708"/>
      <c r="IVE5" s="1708"/>
      <c r="IVF5" s="1708"/>
      <c r="IVG5" s="1708"/>
      <c r="IVH5" s="1708"/>
      <c r="IVI5" s="1708"/>
      <c r="IVJ5" s="1708"/>
      <c r="IVK5" s="1708"/>
      <c r="IVL5" s="1708"/>
      <c r="IVM5" s="1708"/>
      <c r="IVN5" s="1708"/>
      <c r="IVO5" s="1708"/>
      <c r="IVP5" s="1708"/>
      <c r="IVQ5" s="1708"/>
      <c r="IVR5" s="1708"/>
      <c r="IVS5" s="1708"/>
      <c r="IVT5" s="1708"/>
      <c r="IVU5" s="1708"/>
      <c r="IVV5" s="1708"/>
      <c r="IVW5" s="1708"/>
      <c r="IVX5" s="1708"/>
      <c r="IVY5" s="1708"/>
      <c r="IVZ5" s="1708"/>
      <c r="IWA5" s="1708"/>
      <c r="IWB5" s="1708"/>
      <c r="IWC5" s="1708"/>
      <c r="IWD5" s="1708"/>
      <c r="IWE5" s="1708"/>
      <c r="IWF5" s="1708"/>
      <c r="IWG5" s="1708"/>
      <c r="IWH5" s="1708"/>
      <c r="IWI5" s="1708"/>
      <c r="IWJ5" s="1708"/>
      <c r="IWK5" s="1708"/>
      <c r="IWL5" s="1708"/>
      <c r="IWM5" s="1708"/>
      <c r="IWN5" s="1708"/>
      <c r="IWO5" s="1708"/>
      <c r="IWP5" s="1708"/>
      <c r="IWQ5" s="1708"/>
      <c r="IWR5" s="1708"/>
      <c r="IWS5" s="1708"/>
      <c r="IWT5" s="1708"/>
      <c r="IWU5" s="1708"/>
      <c r="IWV5" s="1708"/>
      <c r="IWW5" s="1708"/>
      <c r="IWX5" s="1708"/>
      <c r="IWY5" s="1708"/>
      <c r="IWZ5" s="1708"/>
      <c r="IXA5" s="1708"/>
      <c r="IXB5" s="1708"/>
      <c r="IXC5" s="1708"/>
      <c r="IXD5" s="1708"/>
      <c r="IXE5" s="1708"/>
      <c r="IXF5" s="1708"/>
      <c r="IXG5" s="1708"/>
      <c r="IXH5" s="1708"/>
      <c r="IXI5" s="1708"/>
      <c r="IXJ5" s="1708"/>
      <c r="IXK5" s="1708"/>
      <c r="IXL5" s="1708"/>
      <c r="IXM5" s="1708"/>
      <c r="IXN5" s="1708"/>
      <c r="IXO5" s="1708"/>
      <c r="IXP5" s="1708"/>
      <c r="IXQ5" s="1708"/>
      <c r="IXR5" s="1708"/>
      <c r="IXS5" s="1708"/>
      <c r="IXT5" s="1708"/>
      <c r="IXU5" s="1708"/>
      <c r="IXV5" s="1708"/>
      <c r="IXW5" s="1708"/>
      <c r="IXX5" s="1708"/>
      <c r="IXY5" s="1708"/>
      <c r="IXZ5" s="1708"/>
      <c r="IYA5" s="1708"/>
      <c r="IYB5" s="1708"/>
      <c r="IYC5" s="1708"/>
      <c r="IYD5" s="1708"/>
      <c r="IYE5" s="1708"/>
      <c r="IYF5" s="1708"/>
      <c r="IYG5" s="1708"/>
      <c r="IYH5" s="1708"/>
      <c r="IYI5" s="1708"/>
      <c r="IYJ5" s="1708"/>
      <c r="IYK5" s="1708"/>
      <c r="IYL5" s="1708"/>
      <c r="IYM5" s="1708"/>
      <c r="IYN5" s="1708"/>
      <c r="IYO5" s="1708"/>
      <c r="IYP5" s="1708"/>
      <c r="IYQ5" s="1708"/>
      <c r="IYR5" s="1708"/>
      <c r="IYS5" s="1708"/>
      <c r="IYT5" s="1708"/>
      <c r="IYU5" s="1708"/>
      <c r="IYV5" s="1708"/>
      <c r="IYW5" s="1708"/>
      <c r="IYX5" s="1708"/>
      <c r="IYY5" s="1708"/>
      <c r="IYZ5" s="1708"/>
      <c r="IZA5" s="1708"/>
      <c r="IZB5" s="1708"/>
      <c r="IZC5" s="1708"/>
      <c r="IZD5" s="1708"/>
      <c r="IZE5" s="1708"/>
      <c r="IZF5" s="1708"/>
      <c r="IZG5" s="1708"/>
      <c r="IZH5" s="1708"/>
      <c r="IZI5" s="1708"/>
      <c r="IZJ5" s="1708"/>
      <c r="IZK5" s="1708"/>
      <c r="IZL5" s="1708"/>
      <c r="IZM5" s="1708"/>
      <c r="IZN5" s="1708"/>
      <c r="IZO5" s="1708"/>
      <c r="IZP5" s="1708"/>
      <c r="IZQ5" s="1708"/>
      <c r="IZR5" s="1708"/>
      <c r="IZS5" s="1708"/>
      <c r="IZT5" s="1708"/>
      <c r="IZU5" s="1708"/>
      <c r="IZV5" s="1708"/>
      <c r="IZW5" s="1708"/>
      <c r="IZX5" s="1708"/>
      <c r="IZY5" s="1708"/>
      <c r="IZZ5" s="1708"/>
      <c r="JAA5" s="1708"/>
      <c r="JAB5" s="1708"/>
      <c r="JAC5" s="1708"/>
      <c r="JAD5" s="1708"/>
      <c r="JAE5" s="1708"/>
      <c r="JAF5" s="1708"/>
      <c r="JAG5" s="1708"/>
      <c r="JAH5" s="1708"/>
      <c r="JAI5" s="1708"/>
      <c r="JAJ5" s="1708"/>
      <c r="JAK5" s="1708"/>
      <c r="JAL5" s="1708"/>
      <c r="JAM5" s="1708"/>
      <c r="JAN5" s="1708"/>
      <c r="JAO5" s="1708"/>
      <c r="JAP5" s="1708"/>
      <c r="JAQ5" s="1708"/>
      <c r="JAR5" s="1708"/>
      <c r="JAS5" s="1708"/>
      <c r="JAT5" s="1708"/>
      <c r="JAU5" s="1708"/>
      <c r="JAV5" s="1708"/>
      <c r="JAW5" s="1708"/>
      <c r="JAX5" s="1708"/>
      <c r="JAY5" s="1708"/>
      <c r="JAZ5" s="1708"/>
      <c r="JBA5" s="1708"/>
      <c r="JBB5" s="1708"/>
      <c r="JBC5" s="1708"/>
      <c r="JBD5" s="1708"/>
      <c r="JBE5" s="1708"/>
      <c r="JBF5" s="1708"/>
      <c r="JBG5" s="1708"/>
      <c r="JBH5" s="1708"/>
      <c r="JBI5" s="1708"/>
      <c r="JBJ5" s="1708"/>
      <c r="JBK5" s="1708"/>
      <c r="JBL5" s="1708"/>
      <c r="JBM5" s="1708"/>
      <c r="JBN5" s="1708"/>
      <c r="JBO5" s="1708"/>
      <c r="JBP5" s="1708"/>
      <c r="JBQ5" s="1708"/>
      <c r="JBR5" s="1708"/>
      <c r="JBS5" s="1708"/>
      <c r="JBT5" s="1708"/>
      <c r="JBU5" s="1708"/>
      <c r="JBV5" s="1708"/>
      <c r="JBW5" s="1708"/>
      <c r="JBX5" s="1708"/>
      <c r="JBY5" s="1708"/>
      <c r="JBZ5" s="1708"/>
      <c r="JCA5" s="1708"/>
      <c r="JCB5" s="1708"/>
      <c r="JCC5" s="1708"/>
      <c r="JCD5" s="1708"/>
      <c r="JCE5" s="1708"/>
      <c r="JCF5" s="1708"/>
      <c r="JCG5" s="1708"/>
      <c r="JCH5" s="1708"/>
      <c r="JCI5" s="1708"/>
      <c r="JCJ5" s="1708"/>
      <c r="JCK5" s="1708"/>
      <c r="JCL5" s="1708"/>
      <c r="JCM5" s="1708"/>
      <c r="JCN5" s="1708"/>
      <c r="JCO5" s="1708"/>
      <c r="JCP5" s="1708"/>
      <c r="JCQ5" s="1708"/>
      <c r="JCR5" s="1708"/>
      <c r="JCS5" s="1708"/>
      <c r="JCT5" s="1708"/>
      <c r="JCU5" s="1708"/>
      <c r="JCV5" s="1708"/>
      <c r="JCW5" s="1708"/>
      <c r="JCX5" s="1708"/>
      <c r="JCY5" s="1708"/>
      <c r="JCZ5" s="1708"/>
      <c r="JDA5" s="1708"/>
      <c r="JDB5" s="1708"/>
      <c r="JDC5" s="1708"/>
      <c r="JDD5" s="1708"/>
      <c r="JDE5" s="1708"/>
      <c r="JDF5" s="1708"/>
      <c r="JDG5" s="1708"/>
      <c r="JDH5" s="1708"/>
      <c r="JDI5" s="1708"/>
      <c r="JDJ5" s="1708"/>
      <c r="JDK5" s="1708"/>
      <c r="JDL5" s="1708"/>
      <c r="JDM5" s="1708"/>
      <c r="JDN5" s="1708"/>
      <c r="JDO5" s="1708"/>
      <c r="JDP5" s="1708"/>
      <c r="JDQ5" s="1708"/>
      <c r="JDR5" s="1708"/>
      <c r="JDS5" s="1708"/>
      <c r="JDT5" s="1708"/>
      <c r="JDU5" s="1708"/>
      <c r="JDV5" s="1708"/>
      <c r="JDW5" s="1708"/>
      <c r="JDX5" s="1708"/>
      <c r="JDY5" s="1708"/>
      <c r="JDZ5" s="1708"/>
      <c r="JEA5" s="1708"/>
      <c r="JEB5" s="1708"/>
      <c r="JEC5" s="1708"/>
      <c r="JED5" s="1708"/>
      <c r="JEE5" s="1708"/>
      <c r="JEF5" s="1708"/>
      <c r="JEG5" s="1708"/>
      <c r="JEH5" s="1708"/>
      <c r="JEI5" s="1708"/>
      <c r="JEJ5" s="1708"/>
      <c r="JEK5" s="1708"/>
      <c r="JEL5" s="1708"/>
      <c r="JEM5" s="1708"/>
      <c r="JEN5" s="1708"/>
      <c r="JEO5" s="1708"/>
      <c r="JEP5" s="1708"/>
      <c r="JEQ5" s="1708"/>
      <c r="JER5" s="1708"/>
      <c r="JES5" s="1708"/>
      <c r="JET5" s="1708"/>
      <c r="JEU5" s="1708"/>
      <c r="JEV5" s="1708"/>
      <c r="JEW5" s="1708"/>
      <c r="JEX5" s="1708"/>
      <c r="JEY5" s="1708"/>
      <c r="JEZ5" s="1708"/>
      <c r="JFA5" s="1708"/>
      <c r="JFB5" s="1708"/>
      <c r="JFC5" s="1708"/>
      <c r="JFD5" s="1708"/>
      <c r="JFE5" s="1708"/>
      <c r="JFF5" s="1708"/>
      <c r="JFG5" s="1708"/>
      <c r="JFH5" s="1708"/>
      <c r="JFI5" s="1708"/>
      <c r="JFJ5" s="1708"/>
      <c r="JFK5" s="1708"/>
      <c r="JFL5" s="1708"/>
      <c r="JFM5" s="1708"/>
      <c r="JFN5" s="1708"/>
      <c r="JFO5" s="1708"/>
      <c r="JFP5" s="1708"/>
      <c r="JFQ5" s="1708"/>
      <c r="JFR5" s="1708"/>
      <c r="JFS5" s="1708"/>
      <c r="JFT5" s="1708"/>
      <c r="JFU5" s="1708"/>
      <c r="JFV5" s="1708"/>
      <c r="JFW5" s="1708"/>
      <c r="JFX5" s="1708"/>
      <c r="JFY5" s="1708"/>
      <c r="JFZ5" s="1708"/>
      <c r="JGA5" s="1708"/>
      <c r="JGB5" s="1708"/>
      <c r="JGC5" s="1708"/>
      <c r="JGD5" s="1708"/>
      <c r="JGE5" s="1708"/>
      <c r="JGF5" s="1708"/>
      <c r="JGG5" s="1708"/>
      <c r="JGH5" s="1708"/>
      <c r="JGI5" s="1708"/>
      <c r="JGJ5" s="1708"/>
      <c r="JGK5" s="1708"/>
      <c r="JGL5" s="1708"/>
      <c r="JGM5" s="1708"/>
      <c r="JGN5" s="1708"/>
      <c r="JGO5" s="1708"/>
      <c r="JGP5" s="1708"/>
      <c r="JGQ5" s="1708"/>
      <c r="JGR5" s="1708"/>
      <c r="JGS5" s="1708"/>
      <c r="JGT5" s="1708"/>
      <c r="JGU5" s="1708"/>
      <c r="JGV5" s="1708"/>
      <c r="JGW5" s="1708"/>
      <c r="JGX5" s="1708"/>
      <c r="JGY5" s="1708"/>
      <c r="JGZ5" s="1708"/>
      <c r="JHA5" s="1708"/>
      <c r="JHB5" s="1708"/>
      <c r="JHC5" s="1708"/>
      <c r="JHD5" s="1708"/>
      <c r="JHE5" s="1708"/>
      <c r="JHF5" s="1708"/>
      <c r="JHG5" s="1708"/>
      <c r="JHH5" s="1708"/>
      <c r="JHI5" s="1708"/>
      <c r="JHJ5" s="1708"/>
      <c r="JHK5" s="1708"/>
      <c r="JHL5" s="1708"/>
      <c r="JHM5" s="1708"/>
      <c r="JHN5" s="1708"/>
      <c r="JHO5" s="1708"/>
      <c r="JHP5" s="1708"/>
      <c r="JHQ5" s="1708"/>
      <c r="JHR5" s="1708"/>
      <c r="JHS5" s="1708"/>
      <c r="JHT5" s="1708"/>
      <c r="JHU5" s="1708"/>
      <c r="JHV5" s="1708"/>
      <c r="JHW5" s="1708"/>
      <c r="JHX5" s="1708"/>
      <c r="JHY5" s="1708"/>
      <c r="JHZ5" s="1708"/>
      <c r="JIA5" s="1708"/>
      <c r="JIB5" s="1708"/>
      <c r="JIC5" s="1708"/>
      <c r="JID5" s="1708"/>
      <c r="JIE5" s="1708"/>
      <c r="JIF5" s="1708"/>
      <c r="JIG5" s="1708"/>
      <c r="JIH5" s="1708"/>
      <c r="JII5" s="1708"/>
      <c r="JIJ5" s="1708"/>
      <c r="JIK5" s="1708"/>
      <c r="JIL5" s="1708"/>
      <c r="JIM5" s="1708"/>
      <c r="JIN5" s="1708"/>
      <c r="JIO5" s="1708"/>
      <c r="JIP5" s="1708"/>
      <c r="JIQ5" s="1708"/>
      <c r="JIR5" s="1708"/>
      <c r="JIS5" s="1708"/>
      <c r="JIT5" s="1708"/>
      <c r="JIU5" s="1708"/>
      <c r="JIV5" s="1708"/>
      <c r="JIW5" s="1708"/>
      <c r="JIX5" s="1708"/>
      <c r="JIY5" s="1708"/>
      <c r="JIZ5" s="1708"/>
      <c r="JJA5" s="1708"/>
      <c r="JJB5" s="1708"/>
      <c r="JJC5" s="1708"/>
      <c r="JJD5" s="1708"/>
      <c r="JJE5" s="1708"/>
      <c r="JJF5" s="1708"/>
      <c r="JJG5" s="1708"/>
      <c r="JJH5" s="1708"/>
      <c r="JJI5" s="1708"/>
      <c r="JJJ5" s="1708"/>
      <c r="JJK5" s="1708"/>
      <c r="JJL5" s="1708"/>
      <c r="JJM5" s="1708"/>
      <c r="JJN5" s="1708"/>
      <c r="JJO5" s="1708"/>
      <c r="JJP5" s="1708"/>
      <c r="JJQ5" s="1708"/>
      <c r="JJR5" s="1708"/>
      <c r="JJS5" s="1708"/>
      <c r="JJT5" s="1708"/>
      <c r="JJU5" s="1708"/>
      <c r="JJV5" s="1708"/>
      <c r="JJW5" s="1708"/>
      <c r="JJX5" s="1708"/>
      <c r="JJY5" s="1708"/>
      <c r="JJZ5" s="1708"/>
      <c r="JKA5" s="1708"/>
      <c r="JKB5" s="1708"/>
      <c r="JKC5" s="1708"/>
      <c r="JKD5" s="1708"/>
      <c r="JKE5" s="1708"/>
      <c r="JKF5" s="1708"/>
      <c r="JKG5" s="1708"/>
      <c r="JKH5" s="1708"/>
      <c r="JKI5" s="1708"/>
      <c r="JKJ5" s="1708"/>
      <c r="JKK5" s="1708"/>
      <c r="JKL5" s="1708"/>
      <c r="JKM5" s="1708"/>
      <c r="JKN5" s="1708"/>
      <c r="JKO5" s="1708"/>
      <c r="JKP5" s="1708"/>
      <c r="JKQ5" s="1708"/>
      <c r="JKR5" s="1708"/>
      <c r="JKS5" s="1708"/>
      <c r="JKT5" s="1708"/>
      <c r="JKU5" s="1708"/>
      <c r="JKV5" s="1708"/>
      <c r="JKW5" s="1708"/>
      <c r="JKX5" s="1708"/>
      <c r="JKY5" s="1708"/>
      <c r="JKZ5" s="1708"/>
      <c r="JLA5" s="1708"/>
      <c r="JLB5" s="1708"/>
      <c r="JLC5" s="1708"/>
      <c r="JLD5" s="1708"/>
      <c r="JLE5" s="1708"/>
      <c r="JLF5" s="1708"/>
      <c r="JLG5" s="1708"/>
      <c r="JLH5" s="1708"/>
      <c r="JLI5" s="1708"/>
      <c r="JLJ5" s="1708"/>
      <c r="JLK5" s="1708"/>
      <c r="JLL5" s="1708"/>
      <c r="JLM5" s="1708"/>
      <c r="JLN5" s="1708"/>
      <c r="JLO5" s="1708"/>
      <c r="JLP5" s="1708"/>
      <c r="JLQ5" s="1708"/>
      <c r="JLR5" s="1708"/>
      <c r="JLS5" s="1708"/>
      <c r="JLT5" s="1708"/>
      <c r="JLU5" s="1708"/>
      <c r="JLV5" s="1708"/>
      <c r="JLW5" s="1708"/>
      <c r="JLX5" s="1708"/>
      <c r="JLY5" s="1708"/>
      <c r="JLZ5" s="1708"/>
      <c r="JMA5" s="1708"/>
      <c r="JMB5" s="1708"/>
      <c r="JMC5" s="1708"/>
      <c r="JMD5" s="1708"/>
      <c r="JME5" s="1708"/>
      <c r="JMF5" s="1708"/>
      <c r="JMG5" s="1708"/>
      <c r="JMH5" s="1708"/>
      <c r="JMI5" s="1708"/>
      <c r="JMJ5" s="1708"/>
      <c r="JMK5" s="1708"/>
      <c r="JML5" s="1708"/>
      <c r="JMM5" s="1708"/>
      <c r="JMN5" s="1708"/>
      <c r="JMO5" s="1708"/>
      <c r="JMP5" s="1708"/>
      <c r="JMQ5" s="1708"/>
      <c r="JMR5" s="1708"/>
      <c r="JMS5" s="1708"/>
      <c r="JMT5" s="1708"/>
      <c r="JMU5" s="1708"/>
      <c r="JMV5" s="1708"/>
      <c r="JMW5" s="1708"/>
      <c r="JMX5" s="1708"/>
      <c r="JMY5" s="1708"/>
      <c r="JMZ5" s="1708"/>
      <c r="JNA5" s="1708"/>
      <c r="JNB5" s="1708"/>
      <c r="JNC5" s="1708"/>
      <c r="JND5" s="1708"/>
      <c r="JNE5" s="1708"/>
      <c r="JNF5" s="1708"/>
      <c r="JNG5" s="1708"/>
      <c r="JNH5" s="1708"/>
      <c r="JNI5" s="1708"/>
      <c r="JNJ5" s="1708"/>
      <c r="JNK5" s="1708"/>
      <c r="JNL5" s="1708"/>
      <c r="JNM5" s="1708"/>
      <c r="JNN5" s="1708"/>
      <c r="JNO5" s="1708"/>
      <c r="JNP5" s="1708"/>
      <c r="JNQ5" s="1708"/>
      <c r="JNR5" s="1708"/>
      <c r="JNS5" s="1708"/>
      <c r="JNT5" s="1708"/>
      <c r="JNU5" s="1708"/>
      <c r="JNV5" s="1708"/>
      <c r="JNW5" s="1708"/>
      <c r="JNX5" s="1708"/>
      <c r="JNY5" s="1708"/>
      <c r="JNZ5" s="1708"/>
      <c r="JOA5" s="1708"/>
      <c r="JOB5" s="1708"/>
      <c r="JOC5" s="1708"/>
      <c r="JOD5" s="1708"/>
      <c r="JOE5" s="1708"/>
      <c r="JOF5" s="1708"/>
      <c r="JOG5" s="1708"/>
      <c r="JOH5" s="1708"/>
      <c r="JOI5" s="1708"/>
      <c r="JOJ5" s="1708"/>
      <c r="JOK5" s="1708"/>
      <c r="JOL5" s="1708"/>
      <c r="JOM5" s="1708"/>
      <c r="JON5" s="1708"/>
      <c r="JOO5" s="1708"/>
      <c r="JOP5" s="1708"/>
      <c r="JOQ5" s="1708"/>
      <c r="JOR5" s="1708"/>
      <c r="JOS5" s="1708"/>
      <c r="JOT5" s="1708"/>
      <c r="JOU5" s="1708"/>
      <c r="JOV5" s="1708"/>
      <c r="JOW5" s="1708"/>
      <c r="JOX5" s="1708"/>
      <c r="JOY5" s="1708"/>
      <c r="JOZ5" s="1708"/>
      <c r="JPA5" s="1708"/>
      <c r="JPB5" s="1708"/>
      <c r="JPC5" s="1708"/>
      <c r="JPD5" s="1708"/>
      <c r="JPE5" s="1708"/>
      <c r="JPF5" s="1708"/>
      <c r="JPG5" s="1708"/>
      <c r="JPH5" s="1708"/>
      <c r="JPI5" s="1708"/>
      <c r="JPJ5" s="1708"/>
      <c r="JPK5" s="1708"/>
      <c r="JPL5" s="1708"/>
      <c r="JPM5" s="1708"/>
      <c r="JPN5" s="1708"/>
      <c r="JPO5" s="1708"/>
      <c r="JPP5" s="1708"/>
      <c r="JPQ5" s="1708"/>
      <c r="JPR5" s="1708"/>
      <c r="JPS5" s="1708"/>
      <c r="JPT5" s="1708"/>
      <c r="JPU5" s="1708"/>
      <c r="JPV5" s="1708"/>
      <c r="JPW5" s="1708"/>
      <c r="JPX5" s="1708"/>
      <c r="JPY5" s="1708"/>
      <c r="JPZ5" s="1708"/>
      <c r="JQA5" s="1708"/>
      <c r="JQB5" s="1708"/>
      <c r="JQC5" s="1708"/>
      <c r="JQD5" s="1708"/>
      <c r="JQE5" s="1708"/>
      <c r="JQF5" s="1708"/>
      <c r="JQG5" s="1708"/>
      <c r="JQH5" s="1708"/>
      <c r="JQI5" s="1708"/>
      <c r="JQJ5" s="1708"/>
      <c r="JQK5" s="1708"/>
      <c r="JQL5" s="1708"/>
      <c r="JQM5" s="1708"/>
      <c r="JQN5" s="1708"/>
      <c r="JQO5" s="1708"/>
      <c r="JQP5" s="1708"/>
      <c r="JQQ5" s="1708"/>
      <c r="JQR5" s="1708"/>
      <c r="JQS5" s="1708"/>
      <c r="JQT5" s="1708"/>
      <c r="JQU5" s="1708"/>
      <c r="JQV5" s="1708"/>
      <c r="JQW5" s="1708"/>
      <c r="JQX5" s="1708"/>
      <c r="JQY5" s="1708"/>
      <c r="JQZ5" s="1708"/>
      <c r="JRA5" s="1708"/>
      <c r="JRB5" s="1708"/>
      <c r="JRC5" s="1708"/>
      <c r="JRD5" s="1708"/>
      <c r="JRE5" s="1708"/>
      <c r="JRF5" s="1708"/>
      <c r="JRG5" s="1708"/>
      <c r="JRH5" s="1708"/>
      <c r="JRI5" s="1708"/>
      <c r="JRJ5" s="1708"/>
      <c r="JRK5" s="1708"/>
      <c r="JRL5" s="1708"/>
      <c r="JRM5" s="1708"/>
      <c r="JRN5" s="1708"/>
      <c r="JRO5" s="1708"/>
      <c r="JRP5" s="1708"/>
      <c r="JRQ5" s="1708"/>
      <c r="JRR5" s="1708"/>
      <c r="JRS5" s="1708"/>
      <c r="JRT5" s="1708"/>
      <c r="JRU5" s="1708"/>
      <c r="JRV5" s="1708"/>
      <c r="JRW5" s="1708"/>
      <c r="JRX5" s="1708"/>
      <c r="JRY5" s="1708"/>
      <c r="JRZ5" s="1708"/>
      <c r="JSA5" s="1708"/>
      <c r="JSB5" s="1708"/>
      <c r="JSC5" s="1708"/>
      <c r="JSD5" s="1708"/>
      <c r="JSE5" s="1708"/>
      <c r="JSF5" s="1708"/>
      <c r="JSG5" s="1708"/>
      <c r="JSH5" s="1708"/>
      <c r="JSI5" s="1708"/>
      <c r="JSJ5" s="1708"/>
      <c r="JSK5" s="1708"/>
      <c r="JSL5" s="1708"/>
      <c r="JSM5" s="1708"/>
      <c r="JSN5" s="1708"/>
      <c r="JSO5" s="1708"/>
      <c r="JSP5" s="1708"/>
      <c r="JSQ5" s="1708"/>
      <c r="JSR5" s="1708"/>
      <c r="JSS5" s="1708"/>
      <c r="JST5" s="1708"/>
      <c r="JSU5" s="1708"/>
      <c r="JSV5" s="1708"/>
      <c r="JSW5" s="1708"/>
      <c r="JSX5" s="1708"/>
      <c r="JSY5" s="1708"/>
      <c r="JSZ5" s="1708"/>
      <c r="JTA5" s="1708"/>
      <c r="JTB5" s="1708"/>
      <c r="JTC5" s="1708"/>
      <c r="JTD5" s="1708"/>
      <c r="JTE5" s="1708"/>
      <c r="JTF5" s="1708"/>
      <c r="JTG5" s="1708"/>
      <c r="JTH5" s="1708"/>
      <c r="JTI5" s="1708"/>
      <c r="JTJ5" s="1708"/>
      <c r="JTK5" s="1708"/>
      <c r="JTL5" s="1708"/>
      <c r="JTM5" s="1708"/>
      <c r="JTN5" s="1708"/>
      <c r="JTO5" s="1708"/>
      <c r="JTP5" s="1708"/>
      <c r="JTQ5" s="1708"/>
      <c r="JTR5" s="1708"/>
      <c r="JTS5" s="1708"/>
      <c r="JTT5" s="1708"/>
      <c r="JTU5" s="1708"/>
      <c r="JTV5" s="1708"/>
      <c r="JTW5" s="1708"/>
      <c r="JTX5" s="1708"/>
      <c r="JTY5" s="1708"/>
      <c r="JTZ5" s="1708"/>
      <c r="JUA5" s="1708"/>
      <c r="JUB5" s="1708"/>
      <c r="JUC5" s="1708"/>
      <c r="JUD5" s="1708"/>
      <c r="JUE5" s="1708"/>
      <c r="JUF5" s="1708"/>
      <c r="JUG5" s="1708"/>
      <c r="JUH5" s="1708"/>
      <c r="JUI5" s="1708"/>
      <c r="JUJ5" s="1708"/>
      <c r="JUK5" s="1708"/>
      <c r="JUL5" s="1708"/>
      <c r="JUM5" s="1708"/>
      <c r="JUN5" s="1708"/>
      <c r="JUO5" s="1708"/>
      <c r="JUP5" s="1708"/>
      <c r="JUQ5" s="1708"/>
      <c r="JUR5" s="1708"/>
      <c r="JUS5" s="1708"/>
      <c r="JUT5" s="1708"/>
      <c r="JUU5" s="1708"/>
      <c r="JUV5" s="1708"/>
      <c r="JUW5" s="1708"/>
      <c r="JUX5" s="1708"/>
      <c r="JUY5" s="1708"/>
      <c r="JUZ5" s="1708"/>
      <c r="JVA5" s="1708"/>
      <c r="JVB5" s="1708"/>
      <c r="JVC5" s="1708"/>
      <c r="JVD5" s="1708"/>
      <c r="JVE5" s="1708"/>
      <c r="JVF5" s="1708"/>
      <c r="JVG5" s="1708"/>
      <c r="JVH5" s="1708"/>
      <c r="JVI5" s="1708"/>
      <c r="JVJ5" s="1708"/>
      <c r="JVK5" s="1708"/>
      <c r="JVL5" s="1708"/>
      <c r="JVM5" s="1708"/>
      <c r="JVN5" s="1708"/>
      <c r="JVO5" s="1708"/>
      <c r="JVP5" s="1708"/>
      <c r="JVQ5" s="1708"/>
      <c r="JVR5" s="1708"/>
      <c r="JVS5" s="1708"/>
      <c r="JVT5" s="1708"/>
      <c r="JVU5" s="1708"/>
      <c r="JVV5" s="1708"/>
      <c r="JVW5" s="1708"/>
      <c r="JVX5" s="1708"/>
      <c r="JVY5" s="1708"/>
      <c r="JVZ5" s="1708"/>
      <c r="JWA5" s="1708"/>
      <c r="JWB5" s="1708"/>
      <c r="JWC5" s="1708"/>
      <c r="JWD5" s="1708"/>
      <c r="JWE5" s="1708"/>
      <c r="JWF5" s="1708"/>
      <c r="JWG5" s="1708"/>
      <c r="JWH5" s="1708"/>
      <c r="JWI5" s="1708"/>
      <c r="JWJ5" s="1708"/>
      <c r="JWK5" s="1708"/>
      <c r="JWL5" s="1708"/>
      <c r="JWM5" s="1708"/>
      <c r="JWN5" s="1708"/>
      <c r="JWO5" s="1708"/>
      <c r="JWP5" s="1708"/>
      <c r="JWQ5" s="1708"/>
      <c r="JWR5" s="1708"/>
      <c r="JWS5" s="1708"/>
      <c r="JWT5" s="1708"/>
      <c r="JWU5" s="1708"/>
      <c r="JWV5" s="1708"/>
      <c r="JWW5" s="1708"/>
      <c r="JWX5" s="1708"/>
      <c r="JWY5" s="1708"/>
      <c r="JWZ5" s="1708"/>
      <c r="JXA5" s="1708"/>
      <c r="JXB5" s="1708"/>
      <c r="JXC5" s="1708"/>
      <c r="JXD5" s="1708"/>
      <c r="JXE5" s="1708"/>
      <c r="JXF5" s="1708"/>
      <c r="JXG5" s="1708"/>
      <c r="JXH5" s="1708"/>
      <c r="JXI5" s="1708"/>
      <c r="JXJ5" s="1708"/>
      <c r="JXK5" s="1708"/>
      <c r="JXL5" s="1708"/>
      <c r="JXM5" s="1708"/>
      <c r="JXN5" s="1708"/>
      <c r="JXO5" s="1708"/>
      <c r="JXP5" s="1708"/>
      <c r="JXQ5" s="1708"/>
      <c r="JXR5" s="1708"/>
      <c r="JXS5" s="1708"/>
      <c r="JXT5" s="1708"/>
      <c r="JXU5" s="1708"/>
      <c r="JXV5" s="1708"/>
      <c r="JXW5" s="1708"/>
      <c r="JXX5" s="1708"/>
      <c r="JXY5" s="1708"/>
      <c r="JXZ5" s="1708"/>
      <c r="JYA5" s="1708"/>
      <c r="JYB5" s="1708"/>
      <c r="JYC5" s="1708"/>
      <c r="JYD5" s="1708"/>
      <c r="JYE5" s="1708"/>
      <c r="JYF5" s="1708"/>
      <c r="JYG5" s="1708"/>
      <c r="JYH5" s="1708"/>
      <c r="JYI5" s="1708"/>
      <c r="JYJ5" s="1708"/>
      <c r="JYK5" s="1708"/>
      <c r="JYL5" s="1708"/>
      <c r="JYM5" s="1708"/>
      <c r="JYN5" s="1708"/>
      <c r="JYO5" s="1708"/>
      <c r="JYP5" s="1708"/>
      <c r="JYQ5" s="1708"/>
      <c r="JYR5" s="1708"/>
      <c r="JYS5" s="1708"/>
      <c r="JYT5" s="1708"/>
      <c r="JYU5" s="1708"/>
      <c r="JYV5" s="1708"/>
      <c r="JYW5" s="1708"/>
      <c r="JYX5" s="1708"/>
      <c r="JYY5" s="1708"/>
      <c r="JYZ5" s="1708"/>
      <c r="JZA5" s="1708"/>
      <c r="JZB5" s="1708"/>
      <c r="JZC5" s="1708"/>
      <c r="JZD5" s="1708"/>
      <c r="JZE5" s="1708"/>
      <c r="JZF5" s="1708"/>
      <c r="JZG5" s="1708"/>
      <c r="JZH5" s="1708"/>
      <c r="JZI5" s="1708"/>
      <c r="JZJ5" s="1708"/>
      <c r="JZK5" s="1708"/>
      <c r="JZL5" s="1708"/>
      <c r="JZM5" s="1708"/>
      <c r="JZN5" s="1708"/>
      <c r="JZO5" s="1708"/>
      <c r="JZP5" s="1708"/>
      <c r="JZQ5" s="1708"/>
      <c r="JZR5" s="1708"/>
      <c r="JZS5" s="1708"/>
      <c r="JZT5" s="1708"/>
      <c r="JZU5" s="1708"/>
      <c r="JZV5" s="1708"/>
      <c r="JZW5" s="1708"/>
      <c r="JZX5" s="1708"/>
      <c r="JZY5" s="1708"/>
      <c r="JZZ5" s="1708"/>
      <c r="KAA5" s="1708"/>
      <c r="KAB5" s="1708"/>
      <c r="KAC5" s="1708"/>
      <c r="KAD5" s="1708"/>
      <c r="KAE5" s="1708"/>
      <c r="KAF5" s="1708"/>
      <c r="KAG5" s="1708"/>
      <c r="KAH5" s="1708"/>
      <c r="KAI5" s="1708"/>
      <c r="KAJ5" s="1708"/>
      <c r="KAK5" s="1708"/>
      <c r="KAL5" s="1708"/>
      <c r="KAM5" s="1708"/>
      <c r="KAN5" s="1708"/>
      <c r="KAO5" s="1708"/>
      <c r="KAP5" s="1708"/>
      <c r="KAQ5" s="1708"/>
      <c r="KAR5" s="1708"/>
      <c r="KAS5" s="1708"/>
      <c r="KAT5" s="1708"/>
      <c r="KAU5" s="1708"/>
      <c r="KAV5" s="1708"/>
      <c r="KAW5" s="1708"/>
      <c r="KAX5" s="1708"/>
      <c r="KAY5" s="1708"/>
      <c r="KAZ5" s="1708"/>
      <c r="KBA5" s="1708"/>
      <c r="KBB5" s="1708"/>
      <c r="KBC5" s="1708"/>
      <c r="KBD5" s="1708"/>
      <c r="KBE5" s="1708"/>
      <c r="KBF5" s="1708"/>
      <c r="KBG5" s="1708"/>
      <c r="KBH5" s="1708"/>
      <c r="KBI5" s="1708"/>
      <c r="KBJ5" s="1708"/>
      <c r="KBK5" s="1708"/>
      <c r="KBL5" s="1708"/>
      <c r="KBM5" s="1708"/>
      <c r="KBN5" s="1708"/>
      <c r="KBO5" s="1708"/>
      <c r="KBP5" s="1708"/>
      <c r="KBQ5" s="1708"/>
      <c r="KBR5" s="1708"/>
      <c r="KBS5" s="1708"/>
      <c r="KBT5" s="1708"/>
      <c r="KBU5" s="1708"/>
      <c r="KBV5" s="1708"/>
      <c r="KBW5" s="1708"/>
      <c r="KBX5" s="1708"/>
      <c r="KBY5" s="1708"/>
      <c r="KBZ5" s="1708"/>
      <c r="KCA5" s="1708"/>
      <c r="KCB5" s="1708"/>
      <c r="KCC5" s="1708"/>
      <c r="KCD5" s="1708"/>
      <c r="KCE5" s="1708"/>
      <c r="KCF5" s="1708"/>
      <c r="KCG5" s="1708"/>
      <c r="KCH5" s="1708"/>
      <c r="KCI5" s="1708"/>
      <c r="KCJ5" s="1708"/>
      <c r="KCK5" s="1708"/>
      <c r="KCL5" s="1708"/>
      <c r="KCM5" s="1708"/>
      <c r="KCN5" s="1708"/>
      <c r="KCO5" s="1708"/>
      <c r="KCP5" s="1708"/>
      <c r="KCQ5" s="1708"/>
      <c r="KCR5" s="1708"/>
      <c r="KCS5" s="1708"/>
      <c r="KCT5" s="1708"/>
      <c r="KCU5" s="1708"/>
      <c r="KCV5" s="1708"/>
      <c r="KCW5" s="1708"/>
      <c r="KCX5" s="1708"/>
      <c r="KCY5" s="1708"/>
      <c r="KCZ5" s="1708"/>
      <c r="KDA5" s="1708"/>
      <c r="KDB5" s="1708"/>
      <c r="KDC5" s="1708"/>
      <c r="KDD5" s="1708"/>
      <c r="KDE5" s="1708"/>
      <c r="KDF5" s="1708"/>
      <c r="KDG5" s="1708"/>
      <c r="KDH5" s="1708"/>
      <c r="KDI5" s="1708"/>
      <c r="KDJ5" s="1708"/>
      <c r="KDK5" s="1708"/>
      <c r="KDL5" s="1708"/>
      <c r="KDM5" s="1708"/>
      <c r="KDN5" s="1708"/>
      <c r="KDO5" s="1708"/>
      <c r="KDP5" s="1708"/>
      <c r="KDQ5" s="1708"/>
      <c r="KDR5" s="1708"/>
      <c r="KDS5" s="1708"/>
      <c r="KDT5" s="1708"/>
      <c r="KDU5" s="1708"/>
      <c r="KDV5" s="1708"/>
      <c r="KDW5" s="1708"/>
      <c r="KDX5" s="1708"/>
      <c r="KDY5" s="1708"/>
      <c r="KDZ5" s="1708"/>
      <c r="KEA5" s="1708"/>
      <c r="KEB5" s="1708"/>
      <c r="KEC5" s="1708"/>
      <c r="KED5" s="1708"/>
      <c r="KEE5" s="1708"/>
      <c r="KEF5" s="1708"/>
      <c r="KEG5" s="1708"/>
      <c r="KEH5" s="1708"/>
      <c r="KEI5" s="1708"/>
      <c r="KEJ5" s="1708"/>
      <c r="KEK5" s="1708"/>
      <c r="KEL5" s="1708"/>
      <c r="KEM5" s="1708"/>
      <c r="KEN5" s="1708"/>
      <c r="KEO5" s="1708"/>
      <c r="KEP5" s="1708"/>
      <c r="KEQ5" s="1708"/>
      <c r="KER5" s="1708"/>
      <c r="KES5" s="1708"/>
      <c r="KET5" s="1708"/>
      <c r="KEU5" s="1708"/>
      <c r="KEV5" s="1708"/>
      <c r="KEW5" s="1708"/>
      <c r="KEX5" s="1708"/>
      <c r="KEY5" s="1708"/>
      <c r="KEZ5" s="1708"/>
      <c r="KFA5" s="1708"/>
      <c r="KFB5" s="1708"/>
      <c r="KFC5" s="1708"/>
      <c r="KFD5" s="1708"/>
      <c r="KFE5" s="1708"/>
      <c r="KFF5" s="1708"/>
      <c r="KFG5" s="1708"/>
      <c r="KFH5" s="1708"/>
      <c r="KFI5" s="1708"/>
      <c r="KFJ5" s="1708"/>
      <c r="KFK5" s="1708"/>
      <c r="KFL5" s="1708"/>
      <c r="KFM5" s="1708"/>
      <c r="KFN5" s="1708"/>
      <c r="KFO5" s="1708"/>
      <c r="KFP5" s="1708"/>
      <c r="KFQ5" s="1708"/>
      <c r="KFR5" s="1708"/>
      <c r="KFS5" s="1708"/>
      <c r="KFT5" s="1708"/>
      <c r="KFU5" s="1708"/>
      <c r="KFV5" s="1708"/>
      <c r="KFW5" s="1708"/>
      <c r="KFX5" s="1708"/>
      <c r="KFY5" s="1708"/>
      <c r="KFZ5" s="1708"/>
      <c r="KGA5" s="1708"/>
      <c r="KGB5" s="1708"/>
      <c r="KGC5" s="1708"/>
      <c r="KGD5" s="1708"/>
      <c r="KGE5" s="1708"/>
      <c r="KGF5" s="1708"/>
      <c r="KGG5" s="1708"/>
      <c r="KGH5" s="1708"/>
      <c r="KGI5" s="1708"/>
      <c r="KGJ5" s="1708"/>
      <c r="KGK5" s="1708"/>
      <c r="KGL5" s="1708"/>
      <c r="KGM5" s="1708"/>
      <c r="KGN5" s="1708"/>
      <c r="KGO5" s="1708"/>
      <c r="KGP5" s="1708"/>
      <c r="KGQ5" s="1708"/>
      <c r="KGR5" s="1708"/>
      <c r="KGS5" s="1708"/>
      <c r="KGT5" s="1708"/>
      <c r="KGU5" s="1708"/>
      <c r="KGV5" s="1708"/>
      <c r="KGW5" s="1708"/>
      <c r="KGX5" s="1708"/>
      <c r="KGY5" s="1708"/>
      <c r="KGZ5" s="1708"/>
      <c r="KHA5" s="1708"/>
      <c r="KHB5" s="1708"/>
      <c r="KHC5" s="1708"/>
      <c r="KHD5" s="1708"/>
      <c r="KHE5" s="1708"/>
      <c r="KHF5" s="1708"/>
      <c r="KHG5" s="1708"/>
      <c r="KHH5" s="1708"/>
      <c r="KHI5" s="1708"/>
      <c r="KHJ5" s="1708"/>
      <c r="KHK5" s="1708"/>
      <c r="KHL5" s="1708"/>
      <c r="KHM5" s="1708"/>
      <c r="KHN5" s="1708"/>
      <c r="KHO5" s="1708"/>
      <c r="KHP5" s="1708"/>
      <c r="KHQ5" s="1708"/>
      <c r="KHR5" s="1708"/>
      <c r="KHS5" s="1708"/>
      <c r="KHT5" s="1708"/>
      <c r="KHU5" s="1708"/>
      <c r="KHV5" s="1708"/>
      <c r="KHW5" s="1708"/>
      <c r="KHX5" s="1708"/>
      <c r="KHY5" s="1708"/>
      <c r="KHZ5" s="1708"/>
      <c r="KIA5" s="1708"/>
      <c r="KIB5" s="1708"/>
      <c r="KIC5" s="1708"/>
      <c r="KID5" s="1708"/>
      <c r="KIE5" s="1708"/>
      <c r="KIF5" s="1708"/>
      <c r="KIG5" s="1708"/>
      <c r="KIH5" s="1708"/>
      <c r="KII5" s="1708"/>
      <c r="KIJ5" s="1708"/>
      <c r="KIK5" s="1708"/>
      <c r="KIL5" s="1708"/>
      <c r="KIM5" s="1708"/>
      <c r="KIN5" s="1708"/>
      <c r="KIO5" s="1708"/>
      <c r="KIP5" s="1708"/>
      <c r="KIQ5" s="1708"/>
      <c r="KIR5" s="1708"/>
      <c r="KIS5" s="1708"/>
      <c r="KIT5" s="1708"/>
      <c r="KIU5" s="1708"/>
      <c r="KIV5" s="1708"/>
      <c r="KIW5" s="1708"/>
      <c r="KIX5" s="1708"/>
      <c r="KIY5" s="1708"/>
      <c r="KIZ5" s="1708"/>
      <c r="KJA5" s="1708"/>
      <c r="KJB5" s="1708"/>
      <c r="KJC5" s="1708"/>
      <c r="KJD5" s="1708"/>
      <c r="KJE5" s="1708"/>
      <c r="KJF5" s="1708"/>
      <c r="KJG5" s="1708"/>
      <c r="KJH5" s="1708"/>
      <c r="KJI5" s="1708"/>
      <c r="KJJ5" s="1708"/>
      <c r="KJK5" s="1708"/>
      <c r="KJL5" s="1708"/>
      <c r="KJM5" s="1708"/>
      <c r="KJN5" s="1708"/>
      <c r="KJO5" s="1708"/>
      <c r="KJP5" s="1708"/>
      <c r="KJQ5" s="1708"/>
      <c r="KJR5" s="1708"/>
      <c r="KJS5" s="1708"/>
      <c r="KJT5" s="1708"/>
      <c r="KJU5" s="1708"/>
      <c r="KJV5" s="1708"/>
      <c r="KJW5" s="1708"/>
      <c r="KJX5" s="1708"/>
      <c r="KJY5" s="1708"/>
      <c r="KJZ5" s="1708"/>
      <c r="KKA5" s="1708"/>
      <c r="KKB5" s="1708"/>
      <c r="KKC5" s="1708"/>
      <c r="KKD5" s="1708"/>
      <c r="KKE5" s="1708"/>
      <c r="KKF5" s="1708"/>
      <c r="KKG5" s="1708"/>
      <c r="KKH5" s="1708"/>
      <c r="KKI5" s="1708"/>
      <c r="KKJ5" s="1708"/>
      <c r="KKK5" s="1708"/>
      <c r="KKL5" s="1708"/>
      <c r="KKM5" s="1708"/>
      <c r="KKN5" s="1708"/>
      <c r="KKO5" s="1708"/>
      <c r="KKP5" s="1708"/>
      <c r="KKQ5" s="1708"/>
      <c r="KKR5" s="1708"/>
      <c r="KKS5" s="1708"/>
      <c r="KKT5" s="1708"/>
      <c r="KKU5" s="1708"/>
      <c r="KKV5" s="1708"/>
      <c r="KKW5" s="1708"/>
      <c r="KKX5" s="1708"/>
      <c r="KKY5" s="1708"/>
      <c r="KKZ5" s="1708"/>
      <c r="KLA5" s="1708"/>
      <c r="KLB5" s="1708"/>
      <c r="KLC5" s="1708"/>
      <c r="KLD5" s="1708"/>
      <c r="KLE5" s="1708"/>
      <c r="KLF5" s="1708"/>
      <c r="KLG5" s="1708"/>
      <c r="KLH5" s="1708"/>
      <c r="KLI5" s="1708"/>
      <c r="KLJ5" s="1708"/>
      <c r="KLK5" s="1708"/>
      <c r="KLL5" s="1708"/>
      <c r="KLM5" s="1708"/>
      <c r="KLN5" s="1708"/>
      <c r="KLO5" s="1708"/>
      <c r="KLP5" s="1708"/>
      <c r="KLQ5" s="1708"/>
      <c r="KLR5" s="1708"/>
      <c r="KLS5" s="1708"/>
      <c r="KLT5" s="1708"/>
      <c r="KLU5" s="1708"/>
      <c r="KLV5" s="1708"/>
      <c r="KLW5" s="1708"/>
      <c r="KLX5" s="1708"/>
      <c r="KLY5" s="1708"/>
      <c r="KLZ5" s="1708"/>
      <c r="KMA5" s="1708"/>
      <c r="KMB5" s="1708"/>
      <c r="KMC5" s="1708"/>
      <c r="KMD5" s="1708"/>
      <c r="KME5" s="1708"/>
      <c r="KMF5" s="1708"/>
      <c r="KMG5" s="1708"/>
      <c r="KMH5" s="1708"/>
      <c r="KMI5" s="1708"/>
      <c r="KMJ5" s="1708"/>
      <c r="KMK5" s="1708"/>
      <c r="KML5" s="1708"/>
      <c r="KMM5" s="1708"/>
      <c r="KMN5" s="1708"/>
      <c r="KMO5" s="1708"/>
      <c r="KMP5" s="1708"/>
      <c r="KMQ5" s="1708"/>
      <c r="KMR5" s="1708"/>
      <c r="KMS5" s="1708"/>
      <c r="KMT5" s="1708"/>
      <c r="KMU5" s="1708"/>
      <c r="KMV5" s="1708"/>
      <c r="KMW5" s="1708"/>
      <c r="KMX5" s="1708"/>
      <c r="KMY5" s="1708"/>
      <c r="KMZ5" s="1708"/>
      <c r="KNA5" s="1708"/>
      <c r="KNB5" s="1708"/>
      <c r="KNC5" s="1708"/>
      <c r="KND5" s="1708"/>
      <c r="KNE5" s="1708"/>
      <c r="KNF5" s="1708"/>
      <c r="KNG5" s="1708"/>
      <c r="KNH5" s="1708"/>
      <c r="KNI5" s="1708"/>
      <c r="KNJ5" s="1708"/>
      <c r="KNK5" s="1708"/>
      <c r="KNL5" s="1708"/>
      <c r="KNM5" s="1708"/>
      <c r="KNN5" s="1708"/>
      <c r="KNO5" s="1708"/>
      <c r="KNP5" s="1708"/>
      <c r="KNQ5" s="1708"/>
      <c r="KNR5" s="1708"/>
      <c r="KNS5" s="1708"/>
      <c r="KNT5" s="1708"/>
      <c r="KNU5" s="1708"/>
      <c r="KNV5" s="1708"/>
      <c r="KNW5" s="1708"/>
      <c r="KNX5" s="1708"/>
      <c r="KNY5" s="1708"/>
      <c r="KNZ5" s="1708"/>
      <c r="KOA5" s="1708"/>
      <c r="KOB5" s="1708"/>
      <c r="KOC5" s="1708"/>
      <c r="KOD5" s="1708"/>
      <c r="KOE5" s="1708"/>
      <c r="KOF5" s="1708"/>
      <c r="KOG5" s="1708"/>
      <c r="KOH5" s="1708"/>
      <c r="KOI5" s="1708"/>
      <c r="KOJ5" s="1708"/>
      <c r="KOK5" s="1708"/>
      <c r="KOL5" s="1708"/>
      <c r="KOM5" s="1708"/>
      <c r="KON5" s="1708"/>
      <c r="KOO5" s="1708"/>
      <c r="KOP5" s="1708"/>
      <c r="KOQ5" s="1708"/>
      <c r="KOR5" s="1708"/>
      <c r="KOS5" s="1708"/>
      <c r="KOT5" s="1708"/>
      <c r="KOU5" s="1708"/>
      <c r="KOV5" s="1708"/>
      <c r="KOW5" s="1708"/>
      <c r="KOX5" s="1708"/>
      <c r="KOY5" s="1708"/>
      <c r="KOZ5" s="1708"/>
      <c r="KPA5" s="1708"/>
      <c r="KPB5" s="1708"/>
      <c r="KPC5" s="1708"/>
      <c r="KPD5" s="1708"/>
      <c r="KPE5" s="1708"/>
      <c r="KPF5" s="1708"/>
      <c r="KPG5" s="1708"/>
      <c r="KPH5" s="1708"/>
      <c r="KPI5" s="1708"/>
      <c r="KPJ5" s="1708"/>
      <c r="KPK5" s="1708"/>
      <c r="KPL5" s="1708"/>
      <c r="KPM5" s="1708"/>
      <c r="KPN5" s="1708"/>
      <c r="KPO5" s="1708"/>
      <c r="KPP5" s="1708"/>
      <c r="KPQ5" s="1708"/>
      <c r="KPR5" s="1708"/>
      <c r="KPS5" s="1708"/>
      <c r="KPT5" s="1708"/>
      <c r="KPU5" s="1708"/>
      <c r="KPV5" s="1708"/>
      <c r="KPW5" s="1708"/>
      <c r="KPX5" s="1708"/>
      <c r="KPY5" s="1708"/>
      <c r="KPZ5" s="1708"/>
      <c r="KQA5" s="1708"/>
      <c r="KQB5" s="1708"/>
      <c r="KQC5" s="1708"/>
      <c r="KQD5" s="1708"/>
      <c r="KQE5" s="1708"/>
      <c r="KQF5" s="1708"/>
      <c r="KQG5" s="1708"/>
      <c r="KQH5" s="1708"/>
      <c r="KQI5" s="1708"/>
      <c r="KQJ5" s="1708"/>
      <c r="KQK5" s="1708"/>
      <c r="KQL5" s="1708"/>
      <c r="KQM5" s="1708"/>
      <c r="KQN5" s="1708"/>
      <c r="KQO5" s="1708"/>
      <c r="KQP5" s="1708"/>
      <c r="KQQ5" s="1708"/>
      <c r="KQR5" s="1708"/>
      <c r="KQS5" s="1708"/>
      <c r="KQT5" s="1708"/>
      <c r="KQU5" s="1708"/>
      <c r="KQV5" s="1708"/>
      <c r="KQW5" s="1708"/>
      <c r="KQX5" s="1708"/>
      <c r="KQY5" s="1708"/>
      <c r="KQZ5" s="1708"/>
      <c r="KRA5" s="1708"/>
      <c r="KRB5" s="1708"/>
      <c r="KRC5" s="1708"/>
      <c r="KRD5" s="1708"/>
      <c r="KRE5" s="1708"/>
      <c r="KRF5" s="1708"/>
      <c r="KRG5" s="1708"/>
      <c r="KRH5" s="1708"/>
      <c r="KRI5" s="1708"/>
      <c r="KRJ5" s="1708"/>
      <c r="KRK5" s="1708"/>
      <c r="KRL5" s="1708"/>
      <c r="KRM5" s="1708"/>
      <c r="KRN5" s="1708"/>
      <c r="KRO5" s="1708"/>
      <c r="KRP5" s="1708"/>
      <c r="KRQ5" s="1708"/>
      <c r="KRR5" s="1708"/>
      <c r="KRS5" s="1708"/>
      <c r="KRT5" s="1708"/>
      <c r="KRU5" s="1708"/>
      <c r="KRV5" s="1708"/>
      <c r="KRW5" s="1708"/>
      <c r="KRX5" s="1708"/>
      <c r="KRY5" s="1708"/>
      <c r="KRZ5" s="1708"/>
      <c r="KSA5" s="1708"/>
      <c r="KSB5" s="1708"/>
      <c r="KSC5" s="1708"/>
      <c r="KSD5" s="1708"/>
      <c r="KSE5" s="1708"/>
      <c r="KSF5" s="1708"/>
      <c r="KSG5" s="1708"/>
      <c r="KSH5" s="1708"/>
      <c r="KSI5" s="1708"/>
      <c r="KSJ5" s="1708"/>
      <c r="KSK5" s="1708"/>
      <c r="KSL5" s="1708"/>
      <c r="KSM5" s="1708"/>
      <c r="KSN5" s="1708"/>
      <c r="KSO5" s="1708"/>
      <c r="KSP5" s="1708"/>
      <c r="KSQ5" s="1708"/>
      <c r="KSR5" s="1708"/>
      <c r="KSS5" s="1708"/>
      <c r="KST5" s="1708"/>
      <c r="KSU5" s="1708"/>
      <c r="KSV5" s="1708"/>
      <c r="KSW5" s="1708"/>
      <c r="KSX5" s="1708"/>
      <c r="KSY5" s="1708"/>
      <c r="KSZ5" s="1708"/>
      <c r="KTA5" s="1708"/>
      <c r="KTB5" s="1708"/>
      <c r="KTC5" s="1708"/>
      <c r="KTD5" s="1708"/>
      <c r="KTE5" s="1708"/>
      <c r="KTF5" s="1708"/>
      <c r="KTG5" s="1708"/>
      <c r="KTH5" s="1708"/>
      <c r="KTI5" s="1708"/>
      <c r="KTJ5" s="1708"/>
      <c r="KTK5" s="1708"/>
      <c r="KTL5" s="1708"/>
      <c r="KTM5" s="1708"/>
      <c r="KTN5" s="1708"/>
      <c r="KTO5" s="1708"/>
      <c r="KTP5" s="1708"/>
      <c r="KTQ5" s="1708"/>
      <c r="KTR5" s="1708"/>
      <c r="KTS5" s="1708"/>
      <c r="KTT5" s="1708"/>
      <c r="KTU5" s="1708"/>
      <c r="KTV5" s="1708"/>
      <c r="KTW5" s="1708"/>
      <c r="KTX5" s="1708"/>
      <c r="KTY5" s="1708"/>
      <c r="KTZ5" s="1708"/>
      <c r="KUA5" s="1708"/>
      <c r="KUB5" s="1708"/>
      <c r="KUC5" s="1708"/>
      <c r="KUD5" s="1708"/>
      <c r="KUE5" s="1708"/>
      <c r="KUF5" s="1708"/>
      <c r="KUG5" s="1708"/>
      <c r="KUH5" s="1708"/>
      <c r="KUI5" s="1708"/>
      <c r="KUJ5" s="1708"/>
      <c r="KUK5" s="1708"/>
      <c r="KUL5" s="1708"/>
      <c r="KUM5" s="1708"/>
      <c r="KUN5" s="1708"/>
      <c r="KUO5" s="1708"/>
      <c r="KUP5" s="1708"/>
      <c r="KUQ5" s="1708"/>
      <c r="KUR5" s="1708"/>
      <c r="KUS5" s="1708"/>
      <c r="KUT5" s="1708"/>
      <c r="KUU5" s="1708"/>
      <c r="KUV5" s="1708"/>
      <c r="KUW5" s="1708"/>
      <c r="KUX5" s="1708"/>
      <c r="KUY5" s="1708"/>
      <c r="KUZ5" s="1708"/>
      <c r="KVA5" s="1708"/>
      <c r="KVB5" s="1708"/>
      <c r="KVC5" s="1708"/>
      <c r="KVD5" s="1708"/>
      <c r="KVE5" s="1708"/>
      <c r="KVF5" s="1708"/>
      <c r="KVG5" s="1708"/>
      <c r="KVH5" s="1708"/>
      <c r="KVI5" s="1708"/>
      <c r="KVJ5" s="1708"/>
      <c r="KVK5" s="1708"/>
      <c r="KVL5" s="1708"/>
      <c r="KVM5" s="1708"/>
      <c r="KVN5" s="1708"/>
      <c r="KVO5" s="1708"/>
      <c r="KVP5" s="1708"/>
      <c r="KVQ5" s="1708"/>
      <c r="KVR5" s="1708"/>
      <c r="KVS5" s="1708"/>
      <c r="KVT5" s="1708"/>
      <c r="KVU5" s="1708"/>
      <c r="KVV5" s="1708"/>
      <c r="KVW5" s="1708"/>
      <c r="KVX5" s="1708"/>
      <c r="KVY5" s="1708"/>
      <c r="KVZ5" s="1708"/>
      <c r="KWA5" s="1708"/>
      <c r="KWB5" s="1708"/>
      <c r="KWC5" s="1708"/>
      <c r="KWD5" s="1708"/>
      <c r="KWE5" s="1708"/>
      <c r="KWF5" s="1708"/>
      <c r="KWG5" s="1708"/>
      <c r="KWH5" s="1708"/>
      <c r="KWI5" s="1708"/>
      <c r="KWJ5" s="1708"/>
      <c r="KWK5" s="1708"/>
      <c r="KWL5" s="1708"/>
      <c r="KWM5" s="1708"/>
      <c r="KWN5" s="1708"/>
      <c r="KWO5" s="1708"/>
      <c r="KWP5" s="1708"/>
      <c r="KWQ5" s="1708"/>
      <c r="KWR5" s="1708"/>
      <c r="KWS5" s="1708"/>
      <c r="KWT5" s="1708"/>
      <c r="KWU5" s="1708"/>
      <c r="KWV5" s="1708"/>
      <c r="KWW5" s="1708"/>
      <c r="KWX5" s="1708"/>
      <c r="KWY5" s="1708"/>
      <c r="KWZ5" s="1708"/>
      <c r="KXA5" s="1708"/>
      <c r="KXB5" s="1708"/>
      <c r="KXC5" s="1708"/>
      <c r="KXD5" s="1708"/>
      <c r="KXE5" s="1708"/>
      <c r="KXF5" s="1708"/>
      <c r="KXG5" s="1708"/>
      <c r="KXH5" s="1708"/>
      <c r="KXI5" s="1708"/>
      <c r="KXJ5" s="1708"/>
      <c r="KXK5" s="1708"/>
      <c r="KXL5" s="1708"/>
      <c r="KXM5" s="1708"/>
      <c r="KXN5" s="1708"/>
      <c r="KXO5" s="1708"/>
      <c r="KXP5" s="1708"/>
      <c r="KXQ5" s="1708"/>
      <c r="KXR5" s="1708"/>
      <c r="KXS5" s="1708"/>
      <c r="KXT5" s="1708"/>
      <c r="KXU5" s="1708"/>
      <c r="KXV5" s="1708"/>
      <c r="KXW5" s="1708"/>
      <c r="KXX5" s="1708"/>
      <c r="KXY5" s="1708"/>
      <c r="KXZ5" s="1708"/>
      <c r="KYA5" s="1708"/>
      <c r="KYB5" s="1708"/>
      <c r="KYC5" s="1708"/>
      <c r="KYD5" s="1708"/>
      <c r="KYE5" s="1708"/>
      <c r="KYF5" s="1708"/>
      <c r="KYG5" s="1708"/>
      <c r="KYH5" s="1708"/>
      <c r="KYI5" s="1708"/>
      <c r="KYJ5" s="1708"/>
      <c r="KYK5" s="1708"/>
      <c r="KYL5" s="1708"/>
      <c r="KYM5" s="1708"/>
      <c r="KYN5" s="1708"/>
      <c r="KYO5" s="1708"/>
      <c r="KYP5" s="1708"/>
      <c r="KYQ5" s="1708"/>
      <c r="KYR5" s="1708"/>
      <c r="KYS5" s="1708"/>
      <c r="KYT5" s="1708"/>
      <c r="KYU5" s="1708"/>
      <c r="KYV5" s="1708"/>
      <c r="KYW5" s="1708"/>
      <c r="KYX5" s="1708"/>
      <c r="KYY5" s="1708"/>
      <c r="KYZ5" s="1708"/>
      <c r="KZA5" s="1708"/>
      <c r="KZB5" s="1708"/>
      <c r="KZC5" s="1708"/>
      <c r="KZD5" s="1708"/>
      <c r="KZE5" s="1708"/>
      <c r="KZF5" s="1708"/>
      <c r="KZG5" s="1708"/>
      <c r="KZH5" s="1708"/>
      <c r="KZI5" s="1708"/>
      <c r="KZJ5" s="1708"/>
      <c r="KZK5" s="1708"/>
      <c r="KZL5" s="1708"/>
      <c r="KZM5" s="1708"/>
      <c r="KZN5" s="1708"/>
      <c r="KZO5" s="1708"/>
      <c r="KZP5" s="1708"/>
      <c r="KZQ5" s="1708"/>
      <c r="KZR5" s="1708"/>
      <c r="KZS5" s="1708"/>
      <c r="KZT5" s="1708"/>
      <c r="KZU5" s="1708"/>
      <c r="KZV5" s="1708"/>
      <c r="KZW5" s="1708"/>
      <c r="KZX5" s="1708"/>
      <c r="KZY5" s="1708"/>
      <c r="KZZ5" s="1708"/>
      <c r="LAA5" s="1708"/>
      <c r="LAB5" s="1708"/>
      <c r="LAC5" s="1708"/>
      <c r="LAD5" s="1708"/>
      <c r="LAE5" s="1708"/>
      <c r="LAF5" s="1708"/>
      <c r="LAG5" s="1708"/>
      <c r="LAH5" s="1708"/>
      <c r="LAI5" s="1708"/>
      <c r="LAJ5" s="1708"/>
      <c r="LAK5" s="1708"/>
      <c r="LAL5" s="1708"/>
      <c r="LAM5" s="1708"/>
      <c r="LAN5" s="1708"/>
      <c r="LAO5" s="1708"/>
      <c r="LAP5" s="1708"/>
      <c r="LAQ5" s="1708"/>
      <c r="LAR5" s="1708"/>
      <c r="LAS5" s="1708"/>
      <c r="LAT5" s="1708"/>
      <c r="LAU5" s="1708"/>
      <c r="LAV5" s="1708"/>
      <c r="LAW5" s="1708"/>
      <c r="LAX5" s="1708"/>
      <c r="LAY5" s="1708"/>
      <c r="LAZ5" s="1708"/>
      <c r="LBA5" s="1708"/>
      <c r="LBB5" s="1708"/>
      <c r="LBC5" s="1708"/>
      <c r="LBD5" s="1708"/>
      <c r="LBE5" s="1708"/>
      <c r="LBF5" s="1708"/>
      <c r="LBG5" s="1708"/>
      <c r="LBH5" s="1708"/>
      <c r="LBI5" s="1708"/>
      <c r="LBJ5" s="1708"/>
      <c r="LBK5" s="1708"/>
      <c r="LBL5" s="1708"/>
      <c r="LBM5" s="1708"/>
      <c r="LBN5" s="1708"/>
      <c r="LBO5" s="1708"/>
      <c r="LBP5" s="1708"/>
      <c r="LBQ5" s="1708"/>
      <c r="LBR5" s="1708"/>
      <c r="LBS5" s="1708"/>
      <c r="LBT5" s="1708"/>
      <c r="LBU5" s="1708"/>
      <c r="LBV5" s="1708"/>
      <c r="LBW5" s="1708"/>
      <c r="LBX5" s="1708"/>
      <c r="LBY5" s="1708"/>
      <c r="LBZ5" s="1708"/>
      <c r="LCA5" s="1708"/>
      <c r="LCB5" s="1708"/>
      <c r="LCC5" s="1708"/>
      <c r="LCD5" s="1708"/>
      <c r="LCE5" s="1708"/>
      <c r="LCF5" s="1708"/>
      <c r="LCG5" s="1708"/>
      <c r="LCH5" s="1708"/>
      <c r="LCI5" s="1708"/>
      <c r="LCJ5" s="1708"/>
      <c r="LCK5" s="1708"/>
      <c r="LCL5" s="1708"/>
      <c r="LCM5" s="1708"/>
      <c r="LCN5" s="1708"/>
      <c r="LCO5" s="1708"/>
      <c r="LCP5" s="1708"/>
      <c r="LCQ5" s="1708"/>
      <c r="LCR5" s="1708"/>
      <c r="LCS5" s="1708"/>
      <c r="LCT5" s="1708"/>
      <c r="LCU5" s="1708"/>
      <c r="LCV5" s="1708"/>
      <c r="LCW5" s="1708"/>
      <c r="LCX5" s="1708"/>
      <c r="LCY5" s="1708"/>
      <c r="LCZ5" s="1708"/>
      <c r="LDA5" s="1708"/>
      <c r="LDB5" s="1708"/>
      <c r="LDC5" s="1708"/>
      <c r="LDD5" s="1708"/>
      <c r="LDE5" s="1708"/>
      <c r="LDF5" s="1708"/>
      <c r="LDG5" s="1708"/>
      <c r="LDH5" s="1708"/>
      <c r="LDI5" s="1708"/>
      <c r="LDJ5" s="1708"/>
      <c r="LDK5" s="1708"/>
      <c r="LDL5" s="1708"/>
      <c r="LDM5" s="1708"/>
      <c r="LDN5" s="1708"/>
      <c r="LDO5" s="1708"/>
      <c r="LDP5" s="1708"/>
      <c r="LDQ5" s="1708"/>
      <c r="LDR5" s="1708"/>
      <c r="LDS5" s="1708"/>
      <c r="LDT5" s="1708"/>
      <c r="LDU5" s="1708"/>
      <c r="LDV5" s="1708"/>
      <c r="LDW5" s="1708"/>
      <c r="LDX5" s="1708"/>
      <c r="LDY5" s="1708"/>
      <c r="LDZ5" s="1708"/>
      <c r="LEA5" s="1708"/>
      <c r="LEB5" s="1708"/>
      <c r="LEC5" s="1708"/>
      <c r="LED5" s="1708"/>
      <c r="LEE5" s="1708"/>
      <c r="LEF5" s="1708"/>
      <c r="LEG5" s="1708"/>
      <c r="LEH5" s="1708"/>
      <c r="LEI5" s="1708"/>
      <c r="LEJ5" s="1708"/>
      <c r="LEK5" s="1708"/>
      <c r="LEL5" s="1708"/>
      <c r="LEM5" s="1708"/>
      <c r="LEN5" s="1708"/>
      <c r="LEO5" s="1708"/>
      <c r="LEP5" s="1708"/>
      <c r="LEQ5" s="1708"/>
      <c r="LER5" s="1708"/>
      <c r="LES5" s="1708"/>
      <c r="LET5" s="1708"/>
      <c r="LEU5" s="1708"/>
      <c r="LEV5" s="1708"/>
      <c r="LEW5" s="1708"/>
      <c r="LEX5" s="1708"/>
      <c r="LEY5" s="1708"/>
      <c r="LEZ5" s="1708"/>
      <c r="LFA5" s="1708"/>
      <c r="LFB5" s="1708"/>
      <c r="LFC5" s="1708"/>
      <c r="LFD5" s="1708"/>
      <c r="LFE5" s="1708"/>
      <c r="LFF5" s="1708"/>
      <c r="LFG5" s="1708"/>
      <c r="LFH5" s="1708"/>
      <c r="LFI5" s="1708"/>
      <c r="LFJ5" s="1708"/>
      <c r="LFK5" s="1708"/>
      <c r="LFL5" s="1708"/>
      <c r="LFM5" s="1708"/>
      <c r="LFN5" s="1708"/>
      <c r="LFO5" s="1708"/>
      <c r="LFP5" s="1708"/>
      <c r="LFQ5" s="1708"/>
      <c r="LFR5" s="1708"/>
      <c r="LFS5" s="1708"/>
      <c r="LFT5" s="1708"/>
      <c r="LFU5" s="1708"/>
      <c r="LFV5" s="1708"/>
      <c r="LFW5" s="1708"/>
      <c r="LFX5" s="1708"/>
      <c r="LFY5" s="1708"/>
      <c r="LFZ5" s="1708"/>
      <c r="LGA5" s="1708"/>
      <c r="LGB5" s="1708"/>
      <c r="LGC5" s="1708"/>
      <c r="LGD5" s="1708"/>
      <c r="LGE5" s="1708"/>
      <c r="LGF5" s="1708"/>
      <c r="LGG5" s="1708"/>
      <c r="LGH5" s="1708"/>
      <c r="LGI5" s="1708"/>
      <c r="LGJ5" s="1708"/>
      <c r="LGK5" s="1708"/>
      <c r="LGL5" s="1708"/>
      <c r="LGM5" s="1708"/>
      <c r="LGN5" s="1708"/>
      <c r="LGO5" s="1708"/>
      <c r="LGP5" s="1708"/>
      <c r="LGQ5" s="1708"/>
      <c r="LGR5" s="1708"/>
      <c r="LGS5" s="1708"/>
      <c r="LGT5" s="1708"/>
      <c r="LGU5" s="1708"/>
      <c r="LGV5" s="1708"/>
      <c r="LGW5" s="1708"/>
      <c r="LGX5" s="1708"/>
      <c r="LGY5" s="1708"/>
      <c r="LGZ5" s="1708"/>
      <c r="LHA5" s="1708"/>
      <c r="LHB5" s="1708"/>
      <c r="LHC5" s="1708"/>
      <c r="LHD5" s="1708"/>
      <c r="LHE5" s="1708"/>
      <c r="LHF5" s="1708"/>
      <c r="LHG5" s="1708"/>
      <c r="LHH5" s="1708"/>
      <c r="LHI5" s="1708"/>
      <c r="LHJ5" s="1708"/>
      <c r="LHK5" s="1708"/>
      <c r="LHL5" s="1708"/>
      <c r="LHM5" s="1708"/>
      <c r="LHN5" s="1708"/>
      <c r="LHO5" s="1708"/>
      <c r="LHP5" s="1708"/>
      <c r="LHQ5" s="1708"/>
      <c r="LHR5" s="1708"/>
      <c r="LHS5" s="1708"/>
      <c r="LHT5" s="1708"/>
      <c r="LHU5" s="1708"/>
      <c r="LHV5" s="1708"/>
      <c r="LHW5" s="1708"/>
      <c r="LHX5" s="1708"/>
      <c r="LHY5" s="1708"/>
      <c r="LHZ5" s="1708"/>
      <c r="LIA5" s="1708"/>
      <c r="LIB5" s="1708"/>
      <c r="LIC5" s="1708"/>
      <c r="LID5" s="1708"/>
      <c r="LIE5" s="1708"/>
      <c r="LIF5" s="1708"/>
      <c r="LIG5" s="1708"/>
      <c r="LIH5" s="1708"/>
      <c r="LII5" s="1708"/>
      <c r="LIJ5" s="1708"/>
      <c r="LIK5" s="1708"/>
      <c r="LIL5" s="1708"/>
      <c r="LIM5" s="1708"/>
      <c r="LIN5" s="1708"/>
      <c r="LIO5" s="1708"/>
      <c r="LIP5" s="1708"/>
      <c r="LIQ5" s="1708"/>
      <c r="LIR5" s="1708"/>
      <c r="LIS5" s="1708"/>
      <c r="LIT5" s="1708"/>
      <c r="LIU5" s="1708"/>
      <c r="LIV5" s="1708"/>
      <c r="LIW5" s="1708"/>
      <c r="LIX5" s="1708"/>
      <c r="LIY5" s="1708"/>
      <c r="LIZ5" s="1708"/>
      <c r="LJA5" s="1708"/>
      <c r="LJB5" s="1708"/>
      <c r="LJC5" s="1708"/>
      <c r="LJD5" s="1708"/>
      <c r="LJE5" s="1708"/>
      <c r="LJF5" s="1708"/>
      <c r="LJG5" s="1708"/>
      <c r="LJH5" s="1708"/>
      <c r="LJI5" s="1708"/>
      <c r="LJJ5" s="1708"/>
      <c r="LJK5" s="1708"/>
      <c r="LJL5" s="1708"/>
      <c r="LJM5" s="1708"/>
      <c r="LJN5" s="1708"/>
      <c r="LJO5" s="1708"/>
      <c r="LJP5" s="1708"/>
      <c r="LJQ5" s="1708"/>
      <c r="LJR5" s="1708"/>
      <c r="LJS5" s="1708"/>
      <c r="LJT5" s="1708"/>
      <c r="LJU5" s="1708"/>
      <c r="LJV5" s="1708"/>
      <c r="LJW5" s="1708"/>
      <c r="LJX5" s="1708"/>
      <c r="LJY5" s="1708"/>
      <c r="LJZ5" s="1708"/>
      <c r="LKA5" s="1708"/>
      <c r="LKB5" s="1708"/>
      <c r="LKC5" s="1708"/>
      <c r="LKD5" s="1708"/>
      <c r="LKE5" s="1708"/>
      <c r="LKF5" s="1708"/>
      <c r="LKG5" s="1708"/>
      <c r="LKH5" s="1708"/>
      <c r="LKI5" s="1708"/>
      <c r="LKJ5" s="1708"/>
      <c r="LKK5" s="1708"/>
      <c r="LKL5" s="1708"/>
      <c r="LKM5" s="1708"/>
      <c r="LKN5" s="1708"/>
      <c r="LKO5" s="1708"/>
      <c r="LKP5" s="1708"/>
      <c r="LKQ5" s="1708"/>
      <c r="LKR5" s="1708"/>
      <c r="LKS5" s="1708"/>
      <c r="LKT5" s="1708"/>
      <c r="LKU5" s="1708"/>
      <c r="LKV5" s="1708"/>
      <c r="LKW5" s="1708"/>
      <c r="LKX5" s="1708"/>
      <c r="LKY5" s="1708"/>
      <c r="LKZ5" s="1708"/>
      <c r="LLA5" s="1708"/>
      <c r="LLB5" s="1708"/>
      <c r="LLC5" s="1708"/>
      <c r="LLD5" s="1708"/>
      <c r="LLE5" s="1708"/>
      <c r="LLF5" s="1708"/>
      <c r="LLG5" s="1708"/>
      <c r="LLH5" s="1708"/>
      <c r="LLI5" s="1708"/>
      <c r="LLJ5" s="1708"/>
      <c r="LLK5" s="1708"/>
      <c r="LLL5" s="1708"/>
      <c r="LLM5" s="1708"/>
      <c r="LLN5" s="1708"/>
      <c r="LLO5" s="1708"/>
      <c r="LLP5" s="1708"/>
      <c r="LLQ5" s="1708"/>
      <c r="LLR5" s="1708"/>
      <c r="LLS5" s="1708"/>
      <c r="LLT5" s="1708"/>
      <c r="LLU5" s="1708"/>
      <c r="LLV5" s="1708"/>
      <c r="LLW5" s="1708"/>
      <c r="LLX5" s="1708"/>
      <c r="LLY5" s="1708"/>
      <c r="LLZ5" s="1708"/>
      <c r="LMA5" s="1708"/>
      <c r="LMB5" s="1708"/>
      <c r="LMC5" s="1708"/>
      <c r="LMD5" s="1708"/>
      <c r="LME5" s="1708"/>
      <c r="LMF5" s="1708"/>
      <c r="LMG5" s="1708"/>
      <c r="LMH5" s="1708"/>
      <c r="LMI5" s="1708"/>
      <c r="LMJ5" s="1708"/>
      <c r="LMK5" s="1708"/>
      <c r="LML5" s="1708"/>
      <c r="LMM5" s="1708"/>
      <c r="LMN5" s="1708"/>
      <c r="LMO5" s="1708"/>
      <c r="LMP5" s="1708"/>
      <c r="LMQ5" s="1708"/>
      <c r="LMR5" s="1708"/>
      <c r="LMS5" s="1708"/>
      <c r="LMT5" s="1708"/>
      <c r="LMU5" s="1708"/>
      <c r="LMV5" s="1708"/>
      <c r="LMW5" s="1708"/>
      <c r="LMX5" s="1708"/>
      <c r="LMY5" s="1708"/>
      <c r="LMZ5" s="1708"/>
      <c r="LNA5" s="1708"/>
      <c r="LNB5" s="1708"/>
      <c r="LNC5" s="1708"/>
      <c r="LND5" s="1708"/>
      <c r="LNE5" s="1708"/>
      <c r="LNF5" s="1708"/>
      <c r="LNG5" s="1708"/>
      <c r="LNH5" s="1708"/>
      <c r="LNI5" s="1708"/>
      <c r="LNJ5" s="1708"/>
      <c r="LNK5" s="1708"/>
      <c r="LNL5" s="1708"/>
      <c r="LNM5" s="1708"/>
      <c r="LNN5" s="1708"/>
      <c r="LNO5" s="1708"/>
      <c r="LNP5" s="1708"/>
      <c r="LNQ5" s="1708"/>
      <c r="LNR5" s="1708"/>
      <c r="LNS5" s="1708"/>
      <c r="LNT5" s="1708"/>
      <c r="LNU5" s="1708"/>
      <c r="LNV5" s="1708"/>
      <c r="LNW5" s="1708"/>
      <c r="LNX5" s="1708"/>
      <c r="LNY5" s="1708"/>
      <c r="LNZ5" s="1708"/>
      <c r="LOA5" s="1708"/>
      <c r="LOB5" s="1708"/>
      <c r="LOC5" s="1708"/>
      <c r="LOD5" s="1708"/>
      <c r="LOE5" s="1708"/>
      <c r="LOF5" s="1708"/>
      <c r="LOG5" s="1708"/>
      <c r="LOH5" s="1708"/>
      <c r="LOI5" s="1708"/>
      <c r="LOJ5" s="1708"/>
      <c r="LOK5" s="1708"/>
      <c r="LOL5" s="1708"/>
      <c r="LOM5" s="1708"/>
      <c r="LON5" s="1708"/>
      <c r="LOO5" s="1708"/>
      <c r="LOP5" s="1708"/>
      <c r="LOQ5" s="1708"/>
      <c r="LOR5" s="1708"/>
      <c r="LOS5" s="1708"/>
      <c r="LOT5" s="1708"/>
      <c r="LOU5" s="1708"/>
      <c r="LOV5" s="1708"/>
      <c r="LOW5" s="1708"/>
      <c r="LOX5" s="1708"/>
      <c r="LOY5" s="1708"/>
      <c r="LOZ5" s="1708"/>
      <c r="LPA5" s="1708"/>
      <c r="LPB5" s="1708"/>
      <c r="LPC5" s="1708"/>
      <c r="LPD5" s="1708"/>
      <c r="LPE5" s="1708"/>
      <c r="LPF5" s="1708"/>
      <c r="LPG5" s="1708"/>
      <c r="LPH5" s="1708"/>
      <c r="LPI5" s="1708"/>
      <c r="LPJ5" s="1708"/>
      <c r="LPK5" s="1708"/>
      <c r="LPL5" s="1708"/>
      <c r="LPM5" s="1708"/>
      <c r="LPN5" s="1708"/>
      <c r="LPO5" s="1708"/>
      <c r="LPP5" s="1708"/>
      <c r="LPQ5" s="1708"/>
      <c r="LPR5" s="1708"/>
      <c r="LPS5" s="1708"/>
      <c r="LPT5" s="1708"/>
      <c r="LPU5" s="1708"/>
      <c r="LPV5" s="1708"/>
      <c r="LPW5" s="1708"/>
      <c r="LPX5" s="1708"/>
      <c r="LPY5" s="1708"/>
      <c r="LPZ5" s="1708"/>
      <c r="LQA5" s="1708"/>
      <c r="LQB5" s="1708"/>
      <c r="LQC5" s="1708"/>
      <c r="LQD5" s="1708"/>
      <c r="LQE5" s="1708"/>
      <c r="LQF5" s="1708"/>
      <c r="LQG5" s="1708"/>
      <c r="LQH5" s="1708"/>
      <c r="LQI5" s="1708"/>
      <c r="LQJ5" s="1708"/>
      <c r="LQK5" s="1708"/>
      <c r="LQL5" s="1708"/>
      <c r="LQM5" s="1708"/>
      <c r="LQN5" s="1708"/>
      <c r="LQO5" s="1708"/>
      <c r="LQP5" s="1708"/>
      <c r="LQQ5" s="1708"/>
      <c r="LQR5" s="1708"/>
      <c r="LQS5" s="1708"/>
      <c r="LQT5" s="1708"/>
      <c r="LQU5" s="1708"/>
      <c r="LQV5" s="1708"/>
      <c r="LQW5" s="1708"/>
      <c r="LQX5" s="1708"/>
      <c r="LQY5" s="1708"/>
      <c r="LQZ5" s="1708"/>
      <c r="LRA5" s="1708"/>
      <c r="LRB5" s="1708"/>
      <c r="LRC5" s="1708"/>
      <c r="LRD5" s="1708"/>
      <c r="LRE5" s="1708"/>
      <c r="LRF5" s="1708"/>
      <c r="LRG5" s="1708"/>
      <c r="LRH5" s="1708"/>
      <c r="LRI5" s="1708"/>
      <c r="LRJ5" s="1708"/>
      <c r="LRK5" s="1708"/>
      <c r="LRL5" s="1708"/>
      <c r="LRM5" s="1708"/>
      <c r="LRN5" s="1708"/>
      <c r="LRO5" s="1708"/>
      <c r="LRP5" s="1708"/>
      <c r="LRQ5" s="1708"/>
      <c r="LRR5" s="1708"/>
      <c r="LRS5" s="1708"/>
      <c r="LRT5" s="1708"/>
      <c r="LRU5" s="1708"/>
      <c r="LRV5" s="1708"/>
      <c r="LRW5" s="1708"/>
      <c r="LRX5" s="1708"/>
      <c r="LRY5" s="1708"/>
      <c r="LRZ5" s="1708"/>
      <c r="LSA5" s="1708"/>
      <c r="LSB5" s="1708"/>
      <c r="LSC5" s="1708"/>
      <c r="LSD5" s="1708"/>
      <c r="LSE5" s="1708"/>
      <c r="LSF5" s="1708"/>
      <c r="LSG5" s="1708"/>
      <c r="LSH5" s="1708"/>
      <c r="LSI5" s="1708"/>
      <c r="LSJ5" s="1708"/>
      <c r="LSK5" s="1708"/>
      <c r="LSL5" s="1708"/>
      <c r="LSM5" s="1708"/>
      <c r="LSN5" s="1708"/>
      <c r="LSO5" s="1708"/>
      <c r="LSP5" s="1708"/>
      <c r="LSQ5" s="1708"/>
      <c r="LSR5" s="1708"/>
      <c r="LSS5" s="1708"/>
      <c r="LST5" s="1708"/>
      <c r="LSU5" s="1708"/>
      <c r="LSV5" s="1708"/>
      <c r="LSW5" s="1708"/>
      <c r="LSX5" s="1708"/>
      <c r="LSY5" s="1708"/>
      <c r="LSZ5" s="1708"/>
      <c r="LTA5" s="1708"/>
      <c r="LTB5" s="1708"/>
      <c r="LTC5" s="1708"/>
      <c r="LTD5" s="1708"/>
      <c r="LTE5" s="1708"/>
      <c r="LTF5" s="1708"/>
      <c r="LTG5" s="1708"/>
      <c r="LTH5" s="1708"/>
      <c r="LTI5" s="1708"/>
      <c r="LTJ5" s="1708"/>
      <c r="LTK5" s="1708"/>
      <c r="LTL5" s="1708"/>
      <c r="LTM5" s="1708"/>
      <c r="LTN5" s="1708"/>
      <c r="LTO5" s="1708"/>
      <c r="LTP5" s="1708"/>
      <c r="LTQ5" s="1708"/>
      <c r="LTR5" s="1708"/>
      <c r="LTS5" s="1708"/>
      <c r="LTT5" s="1708"/>
      <c r="LTU5" s="1708"/>
      <c r="LTV5" s="1708"/>
      <c r="LTW5" s="1708"/>
      <c r="LTX5" s="1708"/>
      <c r="LTY5" s="1708"/>
      <c r="LTZ5" s="1708"/>
      <c r="LUA5" s="1708"/>
      <c r="LUB5" s="1708"/>
      <c r="LUC5" s="1708"/>
      <c r="LUD5" s="1708"/>
      <c r="LUE5" s="1708"/>
      <c r="LUF5" s="1708"/>
      <c r="LUG5" s="1708"/>
      <c r="LUH5" s="1708"/>
      <c r="LUI5" s="1708"/>
      <c r="LUJ5" s="1708"/>
      <c r="LUK5" s="1708"/>
      <c r="LUL5" s="1708"/>
      <c r="LUM5" s="1708"/>
      <c r="LUN5" s="1708"/>
      <c r="LUO5" s="1708"/>
      <c r="LUP5" s="1708"/>
      <c r="LUQ5" s="1708"/>
      <c r="LUR5" s="1708"/>
      <c r="LUS5" s="1708"/>
      <c r="LUT5" s="1708"/>
      <c r="LUU5" s="1708"/>
      <c r="LUV5" s="1708"/>
      <c r="LUW5" s="1708"/>
      <c r="LUX5" s="1708"/>
      <c r="LUY5" s="1708"/>
      <c r="LUZ5" s="1708"/>
      <c r="LVA5" s="1708"/>
      <c r="LVB5" s="1708"/>
      <c r="LVC5" s="1708"/>
      <c r="LVD5" s="1708"/>
      <c r="LVE5" s="1708"/>
      <c r="LVF5" s="1708"/>
      <c r="LVG5" s="1708"/>
      <c r="LVH5" s="1708"/>
      <c r="LVI5" s="1708"/>
      <c r="LVJ5" s="1708"/>
      <c r="LVK5" s="1708"/>
      <c r="LVL5" s="1708"/>
      <c r="LVM5" s="1708"/>
      <c r="LVN5" s="1708"/>
      <c r="LVO5" s="1708"/>
      <c r="LVP5" s="1708"/>
      <c r="LVQ5" s="1708"/>
      <c r="LVR5" s="1708"/>
      <c r="LVS5" s="1708"/>
      <c r="LVT5" s="1708"/>
      <c r="LVU5" s="1708"/>
      <c r="LVV5" s="1708"/>
      <c r="LVW5" s="1708"/>
      <c r="LVX5" s="1708"/>
      <c r="LVY5" s="1708"/>
      <c r="LVZ5" s="1708"/>
      <c r="LWA5" s="1708"/>
      <c r="LWB5" s="1708"/>
      <c r="LWC5" s="1708"/>
      <c r="LWD5" s="1708"/>
      <c r="LWE5" s="1708"/>
      <c r="LWF5" s="1708"/>
      <c r="LWG5" s="1708"/>
      <c r="LWH5" s="1708"/>
      <c r="LWI5" s="1708"/>
      <c r="LWJ5" s="1708"/>
      <c r="LWK5" s="1708"/>
      <c r="LWL5" s="1708"/>
      <c r="LWM5" s="1708"/>
      <c r="LWN5" s="1708"/>
      <c r="LWO5" s="1708"/>
      <c r="LWP5" s="1708"/>
      <c r="LWQ5" s="1708"/>
      <c r="LWR5" s="1708"/>
      <c r="LWS5" s="1708"/>
      <c r="LWT5" s="1708"/>
      <c r="LWU5" s="1708"/>
      <c r="LWV5" s="1708"/>
      <c r="LWW5" s="1708"/>
      <c r="LWX5" s="1708"/>
      <c r="LWY5" s="1708"/>
      <c r="LWZ5" s="1708"/>
      <c r="LXA5" s="1708"/>
      <c r="LXB5" s="1708"/>
      <c r="LXC5" s="1708"/>
      <c r="LXD5" s="1708"/>
      <c r="LXE5" s="1708"/>
      <c r="LXF5" s="1708"/>
      <c r="LXG5" s="1708"/>
      <c r="LXH5" s="1708"/>
      <c r="LXI5" s="1708"/>
      <c r="LXJ5" s="1708"/>
      <c r="LXK5" s="1708"/>
      <c r="LXL5" s="1708"/>
      <c r="LXM5" s="1708"/>
      <c r="LXN5" s="1708"/>
      <c r="LXO5" s="1708"/>
      <c r="LXP5" s="1708"/>
      <c r="LXQ5" s="1708"/>
      <c r="LXR5" s="1708"/>
      <c r="LXS5" s="1708"/>
      <c r="LXT5" s="1708"/>
      <c r="LXU5" s="1708"/>
      <c r="LXV5" s="1708"/>
      <c r="LXW5" s="1708"/>
      <c r="LXX5" s="1708"/>
      <c r="LXY5" s="1708"/>
      <c r="LXZ5" s="1708"/>
      <c r="LYA5" s="1708"/>
      <c r="LYB5" s="1708"/>
      <c r="LYC5" s="1708"/>
      <c r="LYD5" s="1708"/>
      <c r="LYE5" s="1708"/>
      <c r="LYF5" s="1708"/>
      <c r="LYG5" s="1708"/>
      <c r="LYH5" s="1708"/>
      <c r="LYI5" s="1708"/>
      <c r="LYJ5" s="1708"/>
      <c r="LYK5" s="1708"/>
      <c r="LYL5" s="1708"/>
      <c r="LYM5" s="1708"/>
      <c r="LYN5" s="1708"/>
      <c r="LYO5" s="1708"/>
      <c r="LYP5" s="1708"/>
      <c r="LYQ5" s="1708"/>
      <c r="LYR5" s="1708"/>
      <c r="LYS5" s="1708"/>
      <c r="LYT5" s="1708"/>
      <c r="LYU5" s="1708"/>
      <c r="LYV5" s="1708"/>
      <c r="LYW5" s="1708"/>
      <c r="LYX5" s="1708"/>
      <c r="LYY5" s="1708"/>
      <c r="LYZ5" s="1708"/>
      <c r="LZA5" s="1708"/>
      <c r="LZB5" s="1708"/>
      <c r="LZC5" s="1708"/>
      <c r="LZD5" s="1708"/>
      <c r="LZE5" s="1708"/>
      <c r="LZF5" s="1708"/>
      <c r="LZG5" s="1708"/>
      <c r="LZH5" s="1708"/>
      <c r="LZI5" s="1708"/>
      <c r="LZJ5" s="1708"/>
      <c r="LZK5" s="1708"/>
      <c r="LZL5" s="1708"/>
      <c r="LZM5" s="1708"/>
      <c r="LZN5" s="1708"/>
      <c r="LZO5" s="1708"/>
      <c r="LZP5" s="1708"/>
      <c r="LZQ5" s="1708"/>
      <c r="LZR5" s="1708"/>
      <c r="LZS5" s="1708"/>
      <c r="LZT5" s="1708"/>
      <c r="LZU5" s="1708"/>
      <c r="LZV5" s="1708"/>
      <c r="LZW5" s="1708"/>
      <c r="LZX5" s="1708"/>
      <c r="LZY5" s="1708"/>
      <c r="LZZ5" s="1708"/>
      <c r="MAA5" s="1708"/>
      <c r="MAB5" s="1708"/>
      <c r="MAC5" s="1708"/>
      <c r="MAD5" s="1708"/>
      <c r="MAE5" s="1708"/>
      <c r="MAF5" s="1708"/>
      <c r="MAG5" s="1708"/>
      <c r="MAH5" s="1708"/>
      <c r="MAI5" s="1708"/>
      <c r="MAJ5" s="1708"/>
      <c r="MAK5" s="1708"/>
      <c r="MAL5" s="1708"/>
      <c r="MAM5" s="1708"/>
      <c r="MAN5" s="1708"/>
      <c r="MAO5" s="1708"/>
      <c r="MAP5" s="1708"/>
      <c r="MAQ5" s="1708"/>
      <c r="MAR5" s="1708"/>
      <c r="MAS5" s="1708"/>
      <c r="MAT5" s="1708"/>
      <c r="MAU5" s="1708"/>
      <c r="MAV5" s="1708"/>
      <c r="MAW5" s="1708"/>
      <c r="MAX5" s="1708"/>
      <c r="MAY5" s="1708"/>
      <c r="MAZ5" s="1708"/>
      <c r="MBA5" s="1708"/>
      <c r="MBB5" s="1708"/>
      <c r="MBC5" s="1708"/>
      <c r="MBD5" s="1708"/>
      <c r="MBE5" s="1708"/>
      <c r="MBF5" s="1708"/>
      <c r="MBG5" s="1708"/>
      <c r="MBH5" s="1708"/>
      <c r="MBI5" s="1708"/>
      <c r="MBJ5" s="1708"/>
      <c r="MBK5" s="1708"/>
      <c r="MBL5" s="1708"/>
      <c r="MBM5" s="1708"/>
      <c r="MBN5" s="1708"/>
      <c r="MBO5" s="1708"/>
      <c r="MBP5" s="1708"/>
      <c r="MBQ5" s="1708"/>
      <c r="MBR5" s="1708"/>
      <c r="MBS5" s="1708"/>
      <c r="MBT5" s="1708"/>
      <c r="MBU5" s="1708"/>
      <c r="MBV5" s="1708"/>
      <c r="MBW5" s="1708"/>
      <c r="MBX5" s="1708"/>
      <c r="MBY5" s="1708"/>
      <c r="MBZ5" s="1708"/>
      <c r="MCA5" s="1708"/>
      <c r="MCB5" s="1708"/>
      <c r="MCC5" s="1708"/>
      <c r="MCD5" s="1708"/>
      <c r="MCE5" s="1708"/>
      <c r="MCF5" s="1708"/>
      <c r="MCG5" s="1708"/>
      <c r="MCH5" s="1708"/>
      <c r="MCI5" s="1708"/>
      <c r="MCJ5" s="1708"/>
      <c r="MCK5" s="1708"/>
      <c r="MCL5" s="1708"/>
      <c r="MCM5" s="1708"/>
      <c r="MCN5" s="1708"/>
      <c r="MCO5" s="1708"/>
      <c r="MCP5" s="1708"/>
      <c r="MCQ5" s="1708"/>
      <c r="MCR5" s="1708"/>
      <c r="MCS5" s="1708"/>
      <c r="MCT5" s="1708"/>
      <c r="MCU5" s="1708"/>
      <c r="MCV5" s="1708"/>
      <c r="MCW5" s="1708"/>
      <c r="MCX5" s="1708"/>
      <c r="MCY5" s="1708"/>
      <c r="MCZ5" s="1708"/>
      <c r="MDA5" s="1708"/>
      <c r="MDB5" s="1708"/>
      <c r="MDC5" s="1708"/>
      <c r="MDD5" s="1708"/>
      <c r="MDE5" s="1708"/>
      <c r="MDF5" s="1708"/>
      <c r="MDG5" s="1708"/>
      <c r="MDH5" s="1708"/>
      <c r="MDI5" s="1708"/>
      <c r="MDJ5" s="1708"/>
      <c r="MDK5" s="1708"/>
      <c r="MDL5" s="1708"/>
      <c r="MDM5" s="1708"/>
      <c r="MDN5" s="1708"/>
      <c r="MDO5" s="1708"/>
      <c r="MDP5" s="1708"/>
      <c r="MDQ5" s="1708"/>
      <c r="MDR5" s="1708"/>
      <c r="MDS5" s="1708"/>
      <c r="MDT5" s="1708"/>
      <c r="MDU5" s="1708"/>
      <c r="MDV5" s="1708"/>
      <c r="MDW5" s="1708"/>
      <c r="MDX5" s="1708"/>
      <c r="MDY5" s="1708"/>
      <c r="MDZ5" s="1708"/>
      <c r="MEA5" s="1708"/>
      <c r="MEB5" s="1708"/>
      <c r="MEC5" s="1708"/>
      <c r="MED5" s="1708"/>
      <c r="MEE5" s="1708"/>
      <c r="MEF5" s="1708"/>
      <c r="MEG5" s="1708"/>
      <c r="MEH5" s="1708"/>
      <c r="MEI5" s="1708"/>
      <c r="MEJ5" s="1708"/>
      <c r="MEK5" s="1708"/>
      <c r="MEL5" s="1708"/>
      <c r="MEM5" s="1708"/>
      <c r="MEN5" s="1708"/>
      <c r="MEO5" s="1708"/>
      <c r="MEP5" s="1708"/>
      <c r="MEQ5" s="1708"/>
      <c r="MER5" s="1708"/>
      <c r="MES5" s="1708"/>
      <c r="MET5" s="1708"/>
      <c r="MEU5" s="1708"/>
      <c r="MEV5" s="1708"/>
      <c r="MEW5" s="1708"/>
      <c r="MEX5" s="1708"/>
      <c r="MEY5" s="1708"/>
      <c r="MEZ5" s="1708"/>
      <c r="MFA5" s="1708"/>
      <c r="MFB5" s="1708"/>
      <c r="MFC5" s="1708"/>
      <c r="MFD5" s="1708"/>
      <c r="MFE5" s="1708"/>
      <c r="MFF5" s="1708"/>
      <c r="MFG5" s="1708"/>
      <c r="MFH5" s="1708"/>
      <c r="MFI5" s="1708"/>
      <c r="MFJ5" s="1708"/>
      <c r="MFK5" s="1708"/>
      <c r="MFL5" s="1708"/>
      <c r="MFM5" s="1708"/>
      <c r="MFN5" s="1708"/>
      <c r="MFO5" s="1708"/>
      <c r="MFP5" s="1708"/>
      <c r="MFQ5" s="1708"/>
      <c r="MFR5" s="1708"/>
      <c r="MFS5" s="1708"/>
      <c r="MFT5" s="1708"/>
      <c r="MFU5" s="1708"/>
      <c r="MFV5" s="1708"/>
      <c r="MFW5" s="1708"/>
      <c r="MFX5" s="1708"/>
      <c r="MFY5" s="1708"/>
      <c r="MFZ5" s="1708"/>
      <c r="MGA5" s="1708"/>
      <c r="MGB5" s="1708"/>
      <c r="MGC5" s="1708"/>
      <c r="MGD5" s="1708"/>
      <c r="MGE5" s="1708"/>
      <c r="MGF5" s="1708"/>
      <c r="MGG5" s="1708"/>
      <c r="MGH5" s="1708"/>
      <c r="MGI5" s="1708"/>
      <c r="MGJ5" s="1708"/>
      <c r="MGK5" s="1708"/>
      <c r="MGL5" s="1708"/>
      <c r="MGM5" s="1708"/>
      <c r="MGN5" s="1708"/>
      <c r="MGO5" s="1708"/>
      <c r="MGP5" s="1708"/>
      <c r="MGQ5" s="1708"/>
      <c r="MGR5" s="1708"/>
      <c r="MGS5" s="1708"/>
      <c r="MGT5" s="1708"/>
      <c r="MGU5" s="1708"/>
      <c r="MGV5" s="1708"/>
      <c r="MGW5" s="1708"/>
      <c r="MGX5" s="1708"/>
      <c r="MGY5" s="1708"/>
      <c r="MGZ5" s="1708"/>
      <c r="MHA5" s="1708"/>
      <c r="MHB5" s="1708"/>
      <c r="MHC5" s="1708"/>
      <c r="MHD5" s="1708"/>
      <c r="MHE5" s="1708"/>
      <c r="MHF5" s="1708"/>
      <c r="MHG5" s="1708"/>
      <c r="MHH5" s="1708"/>
      <c r="MHI5" s="1708"/>
      <c r="MHJ5" s="1708"/>
      <c r="MHK5" s="1708"/>
      <c r="MHL5" s="1708"/>
      <c r="MHM5" s="1708"/>
      <c r="MHN5" s="1708"/>
      <c r="MHO5" s="1708"/>
      <c r="MHP5" s="1708"/>
      <c r="MHQ5" s="1708"/>
      <c r="MHR5" s="1708"/>
      <c r="MHS5" s="1708"/>
      <c r="MHT5" s="1708"/>
      <c r="MHU5" s="1708"/>
      <c r="MHV5" s="1708"/>
      <c r="MHW5" s="1708"/>
      <c r="MHX5" s="1708"/>
      <c r="MHY5" s="1708"/>
      <c r="MHZ5" s="1708"/>
      <c r="MIA5" s="1708"/>
      <c r="MIB5" s="1708"/>
      <c r="MIC5" s="1708"/>
      <c r="MID5" s="1708"/>
      <c r="MIE5" s="1708"/>
      <c r="MIF5" s="1708"/>
      <c r="MIG5" s="1708"/>
      <c r="MIH5" s="1708"/>
      <c r="MII5" s="1708"/>
      <c r="MIJ5" s="1708"/>
      <c r="MIK5" s="1708"/>
      <c r="MIL5" s="1708"/>
      <c r="MIM5" s="1708"/>
      <c r="MIN5" s="1708"/>
      <c r="MIO5" s="1708"/>
      <c r="MIP5" s="1708"/>
      <c r="MIQ5" s="1708"/>
      <c r="MIR5" s="1708"/>
      <c r="MIS5" s="1708"/>
      <c r="MIT5" s="1708"/>
      <c r="MIU5" s="1708"/>
      <c r="MIV5" s="1708"/>
      <c r="MIW5" s="1708"/>
      <c r="MIX5" s="1708"/>
      <c r="MIY5" s="1708"/>
      <c r="MIZ5" s="1708"/>
      <c r="MJA5" s="1708"/>
      <c r="MJB5" s="1708"/>
      <c r="MJC5" s="1708"/>
      <c r="MJD5" s="1708"/>
      <c r="MJE5" s="1708"/>
      <c r="MJF5" s="1708"/>
      <c r="MJG5" s="1708"/>
      <c r="MJH5" s="1708"/>
      <c r="MJI5" s="1708"/>
      <c r="MJJ5" s="1708"/>
      <c r="MJK5" s="1708"/>
      <c r="MJL5" s="1708"/>
      <c r="MJM5" s="1708"/>
      <c r="MJN5" s="1708"/>
      <c r="MJO5" s="1708"/>
      <c r="MJP5" s="1708"/>
      <c r="MJQ5" s="1708"/>
      <c r="MJR5" s="1708"/>
      <c r="MJS5" s="1708"/>
      <c r="MJT5" s="1708"/>
      <c r="MJU5" s="1708"/>
      <c r="MJV5" s="1708"/>
      <c r="MJW5" s="1708"/>
      <c r="MJX5" s="1708"/>
      <c r="MJY5" s="1708"/>
      <c r="MJZ5" s="1708"/>
      <c r="MKA5" s="1708"/>
      <c r="MKB5" s="1708"/>
      <c r="MKC5" s="1708"/>
      <c r="MKD5" s="1708"/>
      <c r="MKE5" s="1708"/>
      <c r="MKF5" s="1708"/>
      <c r="MKG5" s="1708"/>
      <c r="MKH5" s="1708"/>
      <c r="MKI5" s="1708"/>
      <c r="MKJ5" s="1708"/>
      <c r="MKK5" s="1708"/>
      <c r="MKL5" s="1708"/>
      <c r="MKM5" s="1708"/>
      <c r="MKN5" s="1708"/>
      <c r="MKO5" s="1708"/>
      <c r="MKP5" s="1708"/>
      <c r="MKQ5" s="1708"/>
      <c r="MKR5" s="1708"/>
      <c r="MKS5" s="1708"/>
      <c r="MKT5" s="1708"/>
      <c r="MKU5" s="1708"/>
      <c r="MKV5" s="1708"/>
      <c r="MKW5" s="1708"/>
      <c r="MKX5" s="1708"/>
      <c r="MKY5" s="1708"/>
      <c r="MKZ5" s="1708"/>
      <c r="MLA5" s="1708"/>
      <c r="MLB5" s="1708"/>
      <c r="MLC5" s="1708"/>
      <c r="MLD5" s="1708"/>
      <c r="MLE5" s="1708"/>
      <c r="MLF5" s="1708"/>
      <c r="MLG5" s="1708"/>
      <c r="MLH5" s="1708"/>
      <c r="MLI5" s="1708"/>
      <c r="MLJ5" s="1708"/>
      <c r="MLK5" s="1708"/>
      <c r="MLL5" s="1708"/>
      <c r="MLM5" s="1708"/>
      <c r="MLN5" s="1708"/>
      <c r="MLO5" s="1708"/>
      <c r="MLP5" s="1708"/>
      <c r="MLQ5" s="1708"/>
      <c r="MLR5" s="1708"/>
      <c r="MLS5" s="1708"/>
      <c r="MLT5" s="1708"/>
      <c r="MLU5" s="1708"/>
      <c r="MLV5" s="1708"/>
      <c r="MLW5" s="1708"/>
      <c r="MLX5" s="1708"/>
      <c r="MLY5" s="1708"/>
      <c r="MLZ5" s="1708"/>
      <c r="MMA5" s="1708"/>
      <c r="MMB5" s="1708"/>
      <c r="MMC5" s="1708"/>
      <c r="MMD5" s="1708"/>
      <c r="MME5" s="1708"/>
      <c r="MMF5" s="1708"/>
      <c r="MMG5" s="1708"/>
      <c r="MMH5" s="1708"/>
      <c r="MMI5" s="1708"/>
      <c r="MMJ5" s="1708"/>
      <c r="MMK5" s="1708"/>
      <c r="MML5" s="1708"/>
      <c r="MMM5" s="1708"/>
      <c r="MMN5" s="1708"/>
      <c r="MMO5" s="1708"/>
      <c r="MMP5" s="1708"/>
      <c r="MMQ5" s="1708"/>
      <c r="MMR5" s="1708"/>
      <c r="MMS5" s="1708"/>
      <c r="MMT5" s="1708"/>
      <c r="MMU5" s="1708"/>
      <c r="MMV5" s="1708"/>
      <c r="MMW5" s="1708"/>
      <c r="MMX5" s="1708"/>
      <c r="MMY5" s="1708"/>
      <c r="MMZ5" s="1708"/>
      <c r="MNA5" s="1708"/>
      <c r="MNB5" s="1708"/>
      <c r="MNC5" s="1708"/>
      <c r="MND5" s="1708"/>
      <c r="MNE5" s="1708"/>
      <c r="MNF5" s="1708"/>
      <c r="MNG5" s="1708"/>
      <c r="MNH5" s="1708"/>
      <c r="MNI5" s="1708"/>
      <c r="MNJ5" s="1708"/>
      <c r="MNK5" s="1708"/>
      <c r="MNL5" s="1708"/>
      <c r="MNM5" s="1708"/>
      <c r="MNN5" s="1708"/>
      <c r="MNO5" s="1708"/>
      <c r="MNP5" s="1708"/>
      <c r="MNQ5" s="1708"/>
      <c r="MNR5" s="1708"/>
      <c r="MNS5" s="1708"/>
      <c r="MNT5" s="1708"/>
      <c r="MNU5" s="1708"/>
      <c r="MNV5" s="1708"/>
      <c r="MNW5" s="1708"/>
      <c r="MNX5" s="1708"/>
      <c r="MNY5" s="1708"/>
      <c r="MNZ5" s="1708"/>
      <c r="MOA5" s="1708"/>
      <c r="MOB5" s="1708"/>
      <c r="MOC5" s="1708"/>
      <c r="MOD5" s="1708"/>
      <c r="MOE5" s="1708"/>
      <c r="MOF5" s="1708"/>
      <c r="MOG5" s="1708"/>
      <c r="MOH5" s="1708"/>
      <c r="MOI5" s="1708"/>
      <c r="MOJ5" s="1708"/>
      <c r="MOK5" s="1708"/>
      <c r="MOL5" s="1708"/>
      <c r="MOM5" s="1708"/>
      <c r="MON5" s="1708"/>
      <c r="MOO5" s="1708"/>
      <c r="MOP5" s="1708"/>
      <c r="MOQ5" s="1708"/>
      <c r="MOR5" s="1708"/>
      <c r="MOS5" s="1708"/>
      <c r="MOT5" s="1708"/>
      <c r="MOU5" s="1708"/>
      <c r="MOV5" s="1708"/>
      <c r="MOW5" s="1708"/>
      <c r="MOX5" s="1708"/>
      <c r="MOY5" s="1708"/>
      <c r="MOZ5" s="1708"/>
      <c r="MPA5" s="1708"/>
      <c r="MPB5" s="1708"/>
      <c r="MPC5" s="1708"/>
      <c r="MPD5" s="1708"/>
      <c r="MPE5" s="1708"/>
      <c r="MPF5" s="1708"/>
      <c r="MPG5" s="1708"/>
      <c r="MPH5" s="1708"/>
      <c r="MPI5" s="1708"/>
      <c r="MPJ5" s="1708"/>
      <c r="MPK5" s="1708"/>
      <c r="MPL5" s="1708"/>
      <c r="MPM5" s="1708"/>
      <c r="MPN5" s="1708"/>
      <c r="MPO5" s="1708"/>
      <c r="MPP5" s="1708"/>
      <c r="MPQ5" s="1708"/>
      <c r="MPR5" s="1708"/>
      <c r="MPS5" s="1708"/>
      <c r="MPT5" s="1708"/>
      <c r="MPU5" s="1708"/>
      <c r="MPV5" s="1708"/>
      <c r="MPW5" s="1708"/>
      <c r="MPX5" s="1708"/>
      <c r="MPY5" s="1708"/>
      <c r="MPZ5" s="1708"/>
      <c r="MQA5" s="1708"/>
      <c r="MQB5" s="1708"/>
      <c r="MQC5" s="1708"/>
      <c r="MQD5" s="1708"/>
      <c r="MQE5" s="1708"/>
      <c r="MQF5" s="1708"/>
      <c r="MQG5" s="1708"/>
      <c r="MQH5" s="1708"/>
      <c r="MQI5" s="1708"/>
      <c r="MQJ5" s="1708"/>
      <c r="MQK5" s="1708"/>
      <c r="MQL5" s="1708"/>
      <c r="MQM5" s="1708"/>
      <c r="MQN5" s="1708"/>
      <c r="MQO5" s="1708"/>
      <c r="MQP5" s="1708"/>
      <c r="MQQ5" s="1708"/>
      <c r="MQR5" s="1708"/>
      <c r="MQS5" s="1708"/>
      <c r="MQT5" s="1708"/>
      <c r="MQU5" s="1708"/>
      <c r="MQV5" s="1708"/>
      <c r="MQW5" s="1708"/>
      <c r="MQX5" s="1708"/>
      <c r="MQY5" s="1708"/>
      <c r="MQZ5" s="1708"/>
      <c r="MRA5" s="1708"/>
      <c r="MRB5" s="1708"/>
      <c r="MRC5" s="1708"/>
      <c r="MRD5" s="1708"/>
      <c r="MRE5" s="1708"/>
      <c r="MRF5" s="1708"/>
      <c r="MRG5" s="1708"/>
      <c r="MRH5" s="1708"/>
      <c r="MRI5" s="1708"/>
      <c r="MRJ5" s="1708"/>
      <c r="MRK5" s="1708"/>
      <c r="MRL5" s="1708"/>
      <c r="MRM5" s="1708"/>
      <c r="MRN5" s="1708"/>
      <c r="MRO5" s="1708"/>
      <c r="MRP5" s="1708"/>
      <c r="MRQ5" s="1708"/>
      <c r="MRR5" s="1708"/>
      <c r="MRS5" s="1708"/>
      <c r="MRT5" s="1708"/>
      <c r="MRU5" s="1708"/>
      <c r="MRV5" s="1708"/>
      <c r="MRW5" s="1708"/>
      <c r="MRX5" s="1708"/>
      <c r="MRY5" s="1708"/>
      <c r="MRZ5" s="1708"/>
      <c r="MSA5" s="1708"/>
      <c r="MSB5" s="1708"/>
      <c r="MSC5" s="1708"/>
      <c r="MSD5" s="1708"/>
      <c r="MSE5" s="1708"/>
      <c r="MSF5" s="1708"/>
      <c r="MSG5" s="1708"/>
      <c r="MSH5" s="1708"/>
      <c r="MSI5" s="1708"/>
      <c r="MSJ5" s="1708"/>
      <c r="MSK5" s="1708"/>
      <c r="MSL5" s="1708"/>
      <c r="MSM5" s="1708"/>
      <c r="MSN5" s="1708"/>
      <c r="MSO5" s="1708"/>
      <c r="MSP5" s="1708"/>
      <c r="MSQ5" s="1708"/>
      <c r="MSR5" s="1708"/>
      <c r="MSS5" s="1708"/>
      <c r="MST5" s="1708"/>
      <c r="MSU5" s="1708"/>
      <c r="MSV5" s="1708"/>
      <c r="MSW5" s="1708"/>
      <c r="MSX5" s="1708"/>
      <c r="MSY5" s="1708"/>
      <c r="MSZ5" s="1708"/>
      <c r="MTA5" s="1708"/>
      <c r="MTB5" s="1708"/>
      <c r="MTC5" s="1708"/>
      <c r="MTD5" s="1708"/>
      <c r="MTE5" s="1708"/>
      <c r="MTF5" s="1708"/>
      <c r="MTG5" s="1708"/>
      <c r="MTH5" s="1708"/>
      <c r="MTI5" s="1708"/>
      <c r="MTJ5" s="1708"/>
      <c r="MTK5" s="1708"/>
      <c r="MTL5" s="1708"/>
      <c r="MTM5" s="1708"/>
      <c r="MTN5" s="1708"/>
      <c r="MTO5" s="1708"/>
      <c r="MTP5" s="1708"/>
      <c r="MTQ5" s="1708"/>
      <c r="MTR5" s="1708"/>
      <c r="MTS5" s="1708"/>
      <c r="MTT5" s="1708"/>
      <c r="MTU5" s="1708"/>
      <c r="MTV5" s="1708"/>
      <c r="MTW5" s="1708"/>
      <c r="MTX5" s="1708"/>
      <c r="MTY5" s="1708"/>
      <c r="MTZ5" s="1708"/>
      <c r="MUA5" s="1708"/>
      <c r="MUB5" s="1708"/>
      <c r="MUC5" s="1708"/>
      <c r="MUD5" s="1708"/>
      <c r="MUE5" s="1708"/>
      <c r="MUF5" s="1708"/>
      <c r="MUG5" s="1708"/>
      <c r="MUH5" s="1708"/>
      <c r="MUI5" s="1708"/>
      <c r="MUJ5" s="1708"/>
      <c r="MUK5" s="1708"/>
      <c r="MUL5" s="1708"/>
      <c r="MUM5" s="1708"/>
      <c r="MUN5" s="1708"/>
      <c r="MUO5" s="1708"/>
      <c r="MUP5" s="1708"/>
      <c r="MUQ5" s="1708"/>
      <c r="MUR5" s="1708"/>
      <c r="MUS5" s="1708"/>
      <c r="MUT5" s="1708"/>
      <c r="MUU5" s="1708"/>
      <c r="MUV5" s="1708"/>
      <c r="MUW5" s="1708"/>
      <c r="MUX5" s="1708"/>
      <c r="MUY5" s="1708"/>
      <c r="MUZ5" s="1708"/>
      <c r="MVA5" s="1708"/>
      <c r="MVB5" s="1708"/>
      <c r="MVC5" s="1708"/>
      <c r="MVD5" s="1708"/>
      <c r="MVE5" s="1708"/>
      <c r="MVF5" s="1708"/>
      <c r="MVG5" s="1708"/>
      <c r="MVH5" s="1708"/>
      <c r="MVI5" s="1708"/>
      <c r="MVJ5" s="1708"/>
      <c r="MVK5" s="1708"/>
      <c r="MVL5" s="1708"/>
      <c r="MVM5" s="1708"/>
      <c r="MVN5" s="1708"/>
      <c r="MVO5" s="1708"/>
      <c r="MVP5" s="1708"/>
      <c r="MVQ5" s="1708"/>
      <c r="MVR5" s="1708"/>
      <c r="MVS5" s="1708"/>
      <c r="MVT5" s="1708"/>
      <c r="MVU5" s="1708"/>
      <c r="MVV5" s="1708"/>
      <c r="MVW5" s="1708"/>
      <c r="MVX5" s="1708"/>
      <c r="MVY5" s="1708"/>
      <c r="MVZ5" s="1708"/>
      <c r="MWA5" s="1708"/>
      <c r="MWB5" s="1708"/>
      <c r="MWC5" s="1708"/>
      <c r="MWD5" s="1708"/>
      <c r="MWE5" s="1708"/>
      <c r="MWF5" s="1708"/>
      <c r="MWG5" s="1708"/>
      <c r="MWH5" s="1708"/>
      <c r="MWI5" s="1708"/>
      <c r="MWJ5" s="1708"/>
      <c r="MWK5" s="1708"/>
      <c r="MWL5" s="1708"/>
      <c r="MWM5" s="1708"/>
      <c r="MWN5" s="1708"/>
      <c r="MWO5" s="1708"/>
      <c r="MWP5" s="1708"/>
      <c r="MWQ5" s="1708"/>
      <c r="MWR5" s="1708"/>
      <c r="MWS5" s="1708"/>
      <c r="MWT5" s="1708"/>
      <c r="MWU5" s="1708"/>
      <c r="MWV5" s="1708"/>
      <c r="MWW5" s="1708"/>
      <c r="MWX5" s="1708"/>
      <c r="MWY5" s="1708"/>
      <c r="MWZ5" s="1708"/>
      <c r="MXA5" s="1708"/>
      <c r="MXB5" s="1708"/>
      <c r="MXC5" s="1708"/>
      <c r="MXD5" s="1708"/>
      <c r="MXE5" s="1708"/>
      <c r="MXF5" s="1708"/>
      <c r="MXG5" s="1708"/>
      <c r="MXH5" s="1708"/>
      <c r="MXI5" s="1708"/>
      <c r="MXJ5" s="1708"/>
      <c r="MXK5" s="1708"/>
      <c r="MXL5" s="1708"/>
      <c r="MXM5" s="1708"/>
      <c r="MXN5" s="1708"/>
      <c r="MXO5" s="1708"/>
      <c r="MXP5" s="1708"/>
      <c r="MXQ5" s="1708"/>
      <c r="MXR5" s="1708"/>
      <c r="MXS5" s="1708"/>
      <c r="MXT5" s="1708"/>
      <c r="MXU5" s="1708"/>
      <c r="MXV5" s="1708"/>
      <c r="MXW5" s="1708"/>
      <c r="MXX5" s="1708"/>
      <c r="MXY5" s="1708"/>
      <c r="MXZ5" s="1708"/>
      <c r="MYA5" s="1708"/>
      <c r="MYB5" s="1708"/>
      <c r="MYC5" s="1708"/>
      <c r="MYD5" s="1708"/>
      <c r="MYE5" s="1708"/>
      <c r="MYF5" s="1708"/>
      <c r="MYG5" s="1708"/>
      <c r="MYH5" s="1708"/>
      <c r="MYI5" s="1708"/>
      <c r="MYJ5" s="1708"/>
      <c r="MYK5" s="1708"/>
      <c r="MYL5" s="1708"/>
      <c r="MYM5" s="1708"/>
      <c r="MYN5" s="1708"/>
      <c r="MYO5" s="1708"/>
      <c r="MYP5" s="1708"/>
      <c r="MYQ5" s="1708"/>
      <c r="MYR5" s="1708"/>
      <c r="MYS5" s="1708"/>
      <c r="MYT5" s="1708"/>
      <c r="MYU5" s="1708"/>
      <c r="MYV5" s="1708"/>
      <c r="MYW5" s="1708"/>
      <c r="MYX5" s="1708"/>
      <c r="MYY5" s="1708"/>
      <c r="MYZ5" s="1708"/>
      <c r="MZA5" s="1708"/>
      <c r="MZB5" s="1708"/>
      <c r="MZC5" s="1708"/>
      <c r="MZD5" s="1708"/>
      <c r="MZE5" s="1708"/>
      <c r="MZF5" s="1708"/>
      <c r="MZG5" s="1708"/>
      <c r="MZH5" s="1708"/>
      <c r="MZI5" s="1708"/>
      <c r="MZJ5" s="1708"/>
      <c r="MZK5" s="1708"/>
      <c r="MZL5" s="1708"/>
      <c r="MZM5" s="1708"/>
      <c r="MZN5" s="1708"/>
      <c r="MZO5" s="1708"/>
      <c r="MZP5" s="1708"/>
      <c r="MZQ5" s="1708"/>
      <c r="MZR5" s="1708"/>
      <c r="MZS5" s="1708"/>
      <c r="MZT5" s="1708"/>
      <c r="MZU5" s="1708"/>
      <c r="MZV5" s="1708"/>
      <c r="MZW5" s="1708"/>
      <c r="MZX5" s="1708"/>
      <c r="MZY5" s="1708"/>
      <c r="MZZ5" s="1708"/>
      <c r="NAA5" s="1708"/>
      <c r="NAB5" s="1708"/>
      <c r="NAC5" s="1708"/>
      <c r="NAD5" s="1708"/>
      <c r="NAE5" s="1708"/>
      <c r="NAF5" s="1708"/>
      <c r="NAG5" s="1708"/>
      <c r="NAH5" s="1708"/>
      <c r="NAI5" s="1708"/>
      <c r="NAJ5" s="1708"/>
      <c r="NAK5" s="1708"/>
      <c r="NAL5" s="1708"/>
      <c r="NAM5" s="1708"/>
      <c r="NAN5" s="1708"/>
      <c r="NAO5" s="1708"/>
      <c r="NAP5" s="1708"/>
      <c r="NAQ5" s="1708"/>
      <c r="NAR5" s="1708"/>
      <c r="NAS5" s="1708"/>
      <c r="NAT5" s="1708"/>
      <c r="NAU5" s="1708"/>
      <c r="NAV5" s="1708"/>
      <c r="NAW5" s="1708"/>
      <c r="NAX5" s="1708"/>
      <c r="NAY5" s="1708"/>
      <c r="NAZ5" s="1708"/>
      <c r="NBA5" s="1708"/>
      <c r="NBB5" s="1708"/>
      <c r="NBC5" s="1708"/>
      <c r="NBD5" s="1708"/>
      <c r="NBE5" s="1708"/>
      <c r="NBF5" s="1708"/>
      <c r="NBG5" s="1708"/>
      <c r="NBH5" s="1708"/>
      <c r="NBI5" s="1708"/>
      <c r="NBJ5" s="1708"/>
      <c r="NBK5" s="1708"/>
      <c r="NBL5" s="1708"/>
      <c r="NBM5" s="1708"/>
      <c r="NBN5" s="1708"/>
      <c r="NBO5" s="1708"/>
      <c r="NBP5" s="1708"/>
      <c r="NBQ5" s="1708"/>
      <c r="NBR5" s="1708"/>
      <c r="NBS5" s="1708"/>
      <c r="NBT5" s="1708"/>
      <c r="NBU5" s="1708"/>
      <c r="NBV5" s="1708"/>
      <c r="NBW5" s="1708"/>
      <c r="NBX5" s="1708"/>
      <c r="NBY5" s="1708"/>
      <c r="NBZ5" s="1708"/>
      <c r="NCA5" s="1708"/>
      <c r="NCB5" s="1708"/>
      <c r="NCC5" s="1708"/>
      <c r="NCD5" s="1708"/>
      <c r="NCE5" s="1708"/>
      <c r="NCF5" s="1708"/>
      <c r="NCG5" s="1708"/>
      <c r="NCH5" s="1708"/>
      <c r="NCI5" s="1708"/>
      <c r="NCJ5" s="1708"/>
      <c r="NCK5" s="1708"/>
      <c r="NCL5" s="1708"/>
      <c r="NCM5" s="1708"/>
      <c r="NCN5" s="1708"/>
      <c r="NCO5" s="1708"/>
      <c r="NCP5" s="1708"/>
      <c r="NCQ5" s="1708"/>
      <c r="NCR5" s="1708"/>
      <c r="NCS5" s="1708"/>
      <c r="NCT5" s="1708"/>
      <c r="NCU5" s="1708"/>
      <c r="NCV5" s="1708"/>
      <c r="NCW5" s="1708"/>
      <c r="NCX5" s="1708"/>
      <c r="NCY5" s="1708"/>
      <c r="NCZ5" s="1708"/>
      <c r="NDA5" s="1708"/>
      <c r="NDB5" s="1708"/>
      <c r="NDC5" s="1708"/>
      <c r="NDD5" s="1708"/>
      <c r="NDE5" s="1708"/>
      <c r="NDF5" s="1708"/>
      <c r="NDG5" s="1708"/>
      <c r="NDH5" s="1708"/>
      <c r="NDI5" s="1708"/>
      <c r="NDJ5" s="1708"/>
      <c r="NDK5" s="1708"/>
      <c r="NDL5" s="1708"/>
      <c r="NDM5" s="1708"/>
      <c r="NDN5" s="1708"/>
      <c r="NDO5" s="1708"/>
      <c r="NDP5" s="1708"/>
      <c r="NDQ5" s="1708"/>
      <c r="NDR5" s="1708"/>
      <c r="NDS5" s="1708"/>
      <c r="NDT5" s="1708"/>
      <c r="NDU5" s="1708"/>
      <c r="NDV5" s="1708"/>
      <c r="NDW5" s="1708"/>
      <c r="NDX5" s="1708"/>
      <c r="NDY5" s="1708"/>
      <c r="NDZ5" s="1708"/>
      <c r="NEA5" s="1708"/>
      <c r="NEB5" s="1708"/>
      <c r="NEC5" s="1708"/>
      <c r="NED5" s="1708"/>
      <c r="NEE5" s="1708"/>
      <c r="NEF5" s="1708"/>
      <c r="NEG5" s="1708"/>
      <c r="NEH5" s="1708"/>
      <c r="NEI5" s="1708"/>
      <c r="NEJ5" s="1708"/>
      <c r="NEK5" s="1708"/>
      <c r="NEL5" s="1708"/>
      <c r="NEM5" s="1708"/>
      <c r="NEN5" s="1708"/>
      <c r="NEO5" s="1708"/>
      <c r="NEP5" s="1708"/>
      <c r="NEQ5" s="1708"/>
      <c r="NER5" s="1708"/>
      <c r="NES5" s="1708"/>
      <c r="NET5" s="1708"/>
      <c r="NEU5" s="1708"/>
      <c r="NEV5" s="1708"/>
      <c r="NEW5" s="1708"/>
      <c r="NEX5" s="1708"/>
      <c r="NEY5" s="1708"/>
      <c r="NEZ5" s="1708"/>
      <c r="NFA5" s="1708"/>
      <c r="NFB5" s="1708"/>
      <c r="NFC5" s="1708"/>
      <c r="NFD5" s="1708"/>
      <c r="NFE5" s="1708"/>
      <c r="NFF5" s="1708"/>
      <c r="NFG5" s="1708"/>
      <c r="NFH5" s="1708"/>
      <c r="NFI5" s="1708"/>
      <c r="NFJ5" s="1708"/>
      <c r="NFK5" s="1708"/>
      <c r="NFL5" s="1708"/>
      <c r="NFM5" s="1708"/>
      <c r="NFN5" s="1708"/>
      <c r="NFO5" s="1708"/>
      <c r="NFP5" s="1708"/>
      <c r="NFQ5" s="1708"/>
      <c r="NFR5" s="1708"/>
      <c r="NFS5" s="1708"/>
      <c r="NFT5" s="1708"/>
      <c r="NFU5" s="1708"/>
      <c r="NFV5" s="1708"/>
      <c r="NFW5" s="1708"/>
      <c r="NFX5" s="1708"/>
      <c r="NFY5" s="1708"/>
      <c r="NFZ5" s="1708"/>
      <c r="NGA5" s="1708"/>
      <c r="NGB5" s="1708"/>
      <c r="NGC5" s="1708"/>
      <c r="NGD5" s="1708"/>
      <c r="NGE5" s="1708"/>
      <c r="NGF5" s="1708"/>
      <c r="NGG5" s="1708"/>
      <c r="NGH5" s="1708"/>
      <c r="NGI5" s="1708"/>
      <c r="NGJ5" s="1708"/>
      <c r="NGK5" s="1708"/>
      <c r="NGL5" s="1708"/>
      <c r="NGM5" s="1708"/>
      <c r="NGN5" s="1708"/>
      <c r="NGO5" s="1708"/>
      <c r="NGP5" s="1708"/>
      <c r="NGQ5" s="1708"/>
      <c r="NGR5" s="1708"/>
      <c r="NGS5" s="1708"/>
      <c r="NGT5" s="1708"/>
      <c r="NGU5" s="1708"/>
      <c r="NGV5" s="1708"/>
      <c r="NGW5" s="1708"/>
      <c r="NGX5" s="1708"/>
      <c r="NGY5" s="1708"/>
      <c r="NGZ5" s="1708"/>
      <c r="NHA5" s="1708"/>
      <c r="NHB5" s="1708"/>
      <c r="NHC5" s="1708"/>
      <c r="NHD5" s="1708"/>
      <c r="NHE5" s="1708"/>
      <c r="NHF5" s="1708"/>
      <c r="NHG5" s="1708"/>
      <c r="NHH5" s="1708"/>
      <c r="NHI5" s="1708"/>
      <c r="NHJ5" s="1708"/>
      <c r="NHK5" s="1708"/>
      <c r="NHL5" s="1708"/>
      <c r="NHM5" s="1708"/>
      <c r="NHN5" s="1708"/>
      <c r="NHO5" s="1708"/>
      <c r="NHP5" s="1708"/>
      <c r="NHQ5" s="1708"/>
      <c r="NHR5" s="1708"/>
      <c r="NHS5" s="1708"/>
      <c r="NHT5" s="1708"/>
      <c r="NHU5" s="1708"/>
      <c r="NHV5" s="1708"/>
      <c r="NHW5" s="1708"/>
      <c r="NHX5" s="1708"/>
      <c r="NHY5" s="1708"/>
      <c r="NHZ5" s="1708"/>
      <c r="NIA5" s="1708"/>
      <c r="NIB5" s="1708"/>
      <c r="NIC5" s="1708"/>
      <c r="NID5" s="1708"/>
      <c r="NIE5" s="1708"/>
      <c r="NIF5" s="1708"/>
      <c r="NIG5" s="1708"/>
      <c r="NIH5" s="1708"/>
      <c r="NII5" s="1708"/>
      <c r="NIJ5" s="1708"/>
      <c r="NIK5" s="1708"/>
      <c r="NIL5" s="1708"/>
      <c r="NIM5" s="1708"/>
      <c r="NIN5" s="1708"/>
      <c r="NIO5" s="1708"/>
      <c r="NIP5" s="1708"/>
      <c r="NIQ5" s="1708"/>
      <c r="NIR5" s="1708"/>
      <c r="NIS5" s="1708"/>
      <c r="NIT5" s="1708"/>
      <c r="NIU5" s="1708"/>
      <c r="NIV5" s="1708"/>
      <c r="NIW5" s="1708"/>
      <c r="NIX5" s="1708"/>
      <c r="NIY5" s="1708"/>
      <c r="NIZ5" s="1708"/>
      <c r="NJA5" s="1708"/>
      <c r="NJB5" s="1708"/>
      <c r="NJC5" s="1708"/>
      <c r="NJD5" s="1708"/>
      <c r="NJE5" s="1708"/>
      <c r="NJF5" s="1708"/>
      <c r="NJG5" s="1708"/>
      <c r="NJH5" s="1708"/>
      <c r="NJI5" s="1708"/>
      <c r="NJJ5" s="1708"/>
      <c r="NJK5" s="1708"/>
      <c r="NJL5" s="1708"/>
      <c r="NJM5" s="1708"/>
      <c r="NJN5" s="1708"/>
      <c r="NJO5" s="1708"/>
      <c r="NJP5" s="1708"/>
      <c r="NJQ5" s="1708"/>
      <c r="NJR5" s="1708"/>
      <c r="NJS5" s="1708"/>
      <c r="NJT5" s="1708"/>
      <c r="NJU5" s="1708"/>
      <c r="NJV5" s="1708"/>
      <c r="NJW5" s="1708"/>
      <c r="NJX5" s="1708"/>
      <c r="NJY5" s="1708"/>
      <c r="NJZ5" s="1708"/>
      <c r="NKA5" s="1708"/>
      <c r="NKB5" s="1708"/>
      <c r="NKC5" s="1708"/>
      <c r="NKD5" s="1708"/>
      <c r="NKE5" s="1708"/>
      <c r="NKF5" s="1708"/>
      <c r="NKG5" s="1708"/>
      <c r="NKH5" s="1708"/>
      <c r="NKI5" s="1708"/>
      <c r="NKJ5" s="1708"/>
      <c r="NKK5" s="1708"/>
      <c r="NKL5" s="1708"/>
      <c r="NKM5" s="1708"/>
      <c r="NKN5" s="1708"/>
      <c r="NKO5" s="1708"/>
      <c r="NKP5" s="1708"/>
      <c r="NKQ5" s="1708"/>
      <c r="NKR5" s="1708"/>
      <c r="NKS5" s="1708"/>
      <c r="NKT5" s="1708"/>
      <c r="NKU5" s="1708"/>
      <c r="NKV5" s="1708"/>
      <c r="NKW5" s="1708"/>
      <c r="NKX5" s="1708"/>
      <c r="NKY5" s="1708"/>
      <c r="NKZ5" s="1708"/>
      <c r="NLA5" s="1708"/>
      <c r="NLB5" s="1708"/>
      <c r="NLC5" s="1708"/>
      <c r="NLD5" s="1708"/>
      <c r="NLE5" s="1708"/>
      <c r="NLF5" s="1708"/>
      <c r="NLG5" s="1708"/>
      <c r="NLH5" s="1708"/>
      <c r="NLI5" s="1708"/>
      <c r="NLJ5" s="1708"/>
      <c r="NLK5" s="1708"/>
      <c r="NLL5" s="1708"/>
      <c r="NLM5" s="1708"/>
      <c r="NLN5" s="1708"/>
      <c r="NLO5" s="1708"/>
      <c r="NLP5" s="1708"/>
      <c r="NLQ5" s="1708"/>
      <c r="NLR5" s="1708"/>
      <c r="NLS5" s="1708"/>
      <c r="NLT5" s="1708"/>
      <c r="NLU5" s="1708"/>
      <c r="NLV5" s="1708"/>
      <c r="NLW5" s="1708"/>
      <c r="NLX5" s="1708"/>
      <c r="NLY5" s="1708"/>
      <c r="NLZ5" s="1708"/>
      <c r="NMA5" s="1708"/>
      <c r="NMB5" s="1708"/>
      <c r="NMC5" s="1708"/>
      <c r="NMD5" s="1708"/>
      <c r="NME5" s="1708"/>
      <c r="NMF5" s="1708"/>
      <c r="NMG5" s="1708"/>
      <c r="NMH5" s="1708"/>
      <c r="NMI5" s="1708"/>
      <c r="NMJ5" s="1708"/>
      <c r="NMK5" s="1708"/>
      <c r="NML5" s="1708"/>
      <c r="NMM5" s="1708"/>
      <c r="NMN5" s="1708"/>
      <c r="NMO5" s="1708"/>
      <c r="NMP5" s="1708"/>
      <c r="NMQ5" s="1708"/>
      <c r="NMR5" s="1708"/>
      <c r="NMS5" s="1708"/>
      <c r="NMT5" s="1708"/>
      <c r="NMU5" s="1708"/>
      <c r="NMV5" s="1708"/>
      <c r="NMW5" s="1708"/>
      <c r="NMX5" s="1708"/>
      <c r="NMY5" s="1708"/>
      <c r="NMZ5" s="1708"/>
      <c r="NNA5" s="1708"/>
      <c r="NNB5" s="1708"/>
      <c r="NNC5" s="1708"/>
      <c r="NND5" s="1708"/>
      <c r="NNE5" s="1708"/>
      <c r="NNF5" s="1708"/>
      <c r="NNG5" s="1708"/>
      <c r="NNH5" s="1708"/>
      <c r="NNI5" s="1708"/>
      <c r="NNJ5" s="1708"/>
      <c r="NNK5" s="1708"/>
      <c r="NNL5" s="1708"/>
      <c r="NNM5" s="1708"/>
      <c r="NNN5" s="1708"/>
      <c r="NNO5" s="1708"/>
      <c r="NNP5" s="1708"/>
      <c r="NNQ5" s="1708"/>
      <c r="NNR5" s="1708"/>
      <c r="NNS5" s="1708"/>
      <c r="NNT5" s="1708"/>
      <c r="NNU5" s="1708"/>
      <c r="NNV5" s="1708"/>
      <c r="NNW5" s="1708"/>
      <c r="NNX5" s="1708"/>
      <c r="NNY5" s="1708"/>
      <c r="NNZ5" s="1708"/>
      <c r="NOA5" s="1708"/>
      <c r="NOB5" s="1708"/>
      <c r="NOC5" s="1708"/>
      <c r="NOD5" s="1708"/>
      <c r="NOE5" s="1708"/>
      <c r="NOF5" s="1708"/>
      <c r="NOG5" s="1708"/>
      <c r="NOH5" s="1708"/>
      <c r="NOI5" s="1708"/>
      <c r="NOJ5" s="1708"/>
      <c r="NOK5" s="1708"/>
      <c r="NOL5" s="1708"/>
      <c r="NOM5" s="1708"/>
      <c r="NON5" s="1708"/>
      <c r="NOO5" s="1708"/>
      <c r="NOP5" s="1708"/>
      <c r="NOQ5" s="1708"/>
      <c r="NOR5" s="1708"/>
      <c r="NOS5" s="1708"/>
      <c r="NOT5" s="1708"/>
      <c r="NOU5" s="1708"/>
      <c r="NOV5" s="1708"/>
      <c r="NOW5" s="1708"/>
      <c r="NOX5" s="1708"/>
      <c r="NOY5" s="1708"/>
      <c r="NOZ5" s="1708"/>
      <c r="NPA5" s="1708"/>
      <c r="NPB5" s="1708"/>
      <c r="NPC5" s="1708"/>
      <c r="NPD5" s="1708"/>
      <c r="NPE5" s="1708"/>
      <c r="NPF5" s="1708"/>
      <c r="NPG5" s="1708"/>
      <c r="NPH5" s="1708"/>
      <c r="NPI5" s="1708"/>
      <c r="NPJ5" s="1708"/>
      <c r="NPK5" s="1708"/>
      <c r="NPL5" s="1708"/>
      <c r="NPM5" s="1708"/>
      <c r="NPN5" s="1708"/>
      <c r="NPO5" s="1708"/>
      <c r="NPP5" s="1708"/>
      <c r="NPQ5" s="1708"/>
      <c r="NPR5" s="1708"/>
      <c r="NPS5" s="1708"/>
      <c r="NPT5" s="1708"/>
      <c r="NPU5" s="1708"/>
      <c r="NPV5" s="1708"/>
      <c r="NPW5" s="1708"/>
      <c r="NPX5" s="1708"/>
      <c r="NPY5" s="1708"/>
      <c r="NPZ5" s="1708"/>
      <c r="NQA5" s="1708"/>
      <c r="NQB5" s="1708"/>
      <c r="NQC5" s="1708"/>
      <c r="NQD5" s="1708"/>
      <c r="NQE5" s="1708"/>
      <c r="NQF5" s="1708"/>
      <c r="NQG5" s="1708"/>
      <c r="NQH5" s="1708"/>
      <c r="NQI5" s="1708"/>
      <c r="NQJ5" s="1708"/>
      <c r="NQK5" s="1708"/>
      <c r="NQL5" s="1708"/>
      <c r="NQM5" s="1708"/>
      <c r="NQN5" s="1708"/>
      <c r="NQO5" s="1708"/>
      <c r="NQP5" s="1708"/>
      <c r="NQQ5" s="1708"/>
      <c r="NQR5" s="1708"/>
      <c r="NQS5" s="1708"/>
      <c r="NQT5" s="1708"/>
      <c r="NQU5" s="1708"/>
      <c r="NQV5" s="1708"/>
      <c r="NQW5" s="1708"/>
      <c r="NQX5" s="1708"/>
      <c r="NQY5" s="1708"/>
      <c r="NQZ5" s="1708"/>
      <c r="NRA5" s="1708"/>
      <c r="NRB5" s="1708"/>
      <c r="NRC5" s="1708"/>
      <c r="NRD5" s="1708"/>
      <c r="NRE5" s="1708"/>
      <c r="NRF5" s="1708"/>
      <c r="NRG5" s="1708"/>
      <c r="NRH5" s="1708"/>
      <c r="NRI5" s="1708"/>
      <c r="NRJ5" s="1708"/>
      <c r="NRK5" s="1708"/>
      <c r="NRL5" s="1708"/>
      <c r="NRM5" s="1708"/>
      <c r="NRN5" s="1708"/>
      <c r="NRO5" s="1708"/>
      <c r="NRP5" s="1708"/>
      <c r="NRQ5" s="1708"/>
      <c r="NRR5" s="1708"/>
      <c r="NRS5" s="1708"/>
      <c r="NRT5" s="1708"/>
      <c r="NRU5" s="1708"/>
      <c r="NRV5" s="1708"/>
      <c r="NRW5" s="1708"/>
      <c r="NRX5" s="1708"/>
      <c r="NRY5" s="1708"/>
      <c r="NRZ5" s="1708"/>
      <c r="NSA5" s="1708"/>
      <c r="NSB5" s="1708"/>
      <c r="NSC5" s="1708"/>
      <c r="NSD5" s="1708"/>
      <c r="NSE5" s="1708"/>
      <c r="NSF5" s="1708"/>
      <c r="NSG5" s="1708"/>
      <c r="NSH5" s="1708"/>
      <c r="NSI5" s="1708"/>
      <c r="NSJ5" s="1708"/>
      <c r="NSK5" s="1708"/>
      <c r="NSL5" s="1708"/>
      <c r="NSM5" s="1708"/>
      <c r="NSN5" s="1708"/>
      <c r="NSO5" s="1708"/>
      <c r="NSP5" s="1708"/>
      <c r="NSQ5" s="1708"/>
      <c r="NSR5" s="1708"/>
      <c r="NSS5" s="1708"/>
      <c r="NST5" s="1708"/>
      <c r="NSU5" s="1708"/>
      <c r="NSV5" s="1708"/>
      <c r="NSW5" s="1708"/>
      <c r="NSX5" s="1708"/>
      <c r="NSY5" s="1708"/>
      <c r="NSZ5" s="1708"/>
      <c r="NTA5" s="1708"/>
      <c r="NTB5" s="1708"/>
      <c r="NTC5" s="1708"/>
      <c r="NTD5" s="1708"/>
      <c r="NTE5" s="1708"/>
      <c r="NTF5" s="1708"/>
      <c r="NTG5" s="1708"/>
      <c r="NTH5" s="1708"/>
      <c r="NTI5" s="1708"/>
      <c r="NTJ5" s="1708"/>
      <c r="NTK5" s="1708"/>
      <c r="NTL5" s="1708"/>
      <c r="NTM5" s="1708"/>
      <c r="NTN5" s="1708"/>
      <c r="NTO5" s="1708"/>
      <c r="NTP5" s="1708"/>
      <c r="NTQ5" s="1708"/>
      <c r="NTR5" s="1708"/>
      <c r="NTS5" s="1708"/>
      <c r="NTT5" s="1708"/>
      <c r="NTU5" s="1708"/>
      <c r="NTV5" s="1708"/>
      <c r="NTW5" s="1708"/>
      <c r="NTX5" s="1708"/>
      <c r="NTY5" s="1708"/>
      <c r="NTZ5" s="1708"/>
      <c r="NUA5" s="1708"/>
      <c r="NUB5" s="1708"/>
      <c r="NUC5" s="1708"/>
      <c r="NUD5" s="1708"/>
      <c r="NUE5" s="1708"/>
      <c r="NUF5" s="1708"/>
      <c r="NUG5" s="1708"/>
      <c r="NUH5" s="1708"/>
      <c r="NUI5" s="1708"/>
      <c r="NUJ5" s="1708"/>
      <c r="NUK5" s="1708"/>
      <c r="NUL5" s="1708"/>
      <c r="NUM5" s="1708"/>
      <c r="NUN5" s="1708"/>
      <c r="NUO5" s="1708"/>
      <c r="NUP5" s="1708"/>
      <c r="NUQ5" s="1708"/>
      <c r="NUR5" s="1708"/>
      <c r="NUS5" s="1708"/>
      <c r="NUT5" s="1708"/>
      <c r="NUU5" s="1708"/>
      <c r="NUV5" s="1708"/>
      <c r="NUW5" s="1708"/>
      <c r="NUX5" s="1708"/>
      <c r="NUY5" s="1708"/>
      <c r="NUZ5" s="1708"/>
      <c r="NVA5" s="1708"/>
      <c r="NVB5" s="1708"/>
      <c r="NVC5" s="1708"/>
      <c r="NVD5" s="1708"/>
      <c r="NVE5" s="1708"/>
      <c r="NVF5" s="1708"/>
      <c r="NVG5" s="1708"/>
      <c r="NVH5" s="1708"/>
      <c r="NVI5" s="1708"/>
      <c r="NVJ5" s="1708"/>
      <c r="NVK5" s="1708"/>
      <c r="NVL5" s="1708"/>
      <c r="NVM5" s="1708"/>
      <c r="NVN5" s="1708"/>
      <c r="NVO5" s="1708"/>
      <c r="NVP5" s="1708"/>
      <c r="NVQ5" s="1708"/>
      <c r="NVR5" s="1708"/>
      <c r="NVS5" s="1708"/>
      <c r="NVT5" s="1708"/>
      <c r="NVU5" s="1708"/>
      <c r="NVV5" s="1708"/>
      <c r="NVW5" s="1708"/>
      <c r="NVX5" s="1708"/>
      <c r="NVY5" s="1708"/>
      <c r="NVZ5" s="1708"/>
      <c r="NWA5" s="1708"/>
      <c r="NWB5" s="1708"/>
      <c r="NWC5" s="1708"/>
      <c r="NWD5" s="1708"/>
      <c r="NWE5" s="1708"/>
      <c r="NWF5" s="1708"/>
      <c r="NWG5" s="1708"/>
      <c r="NWH5" s="1708"/>
      <c r="NWI5" s="1708"/>
      <c r="NWJ5" s="1708"/>
      <c r="NWK5" s="1708"/>
      <c r="NWL5" s="1708"/>
      <c r="NWM5" s="1708"/>
      <c r="NWN5" s="1708"/>
      <c r="NWO5" s="1708"/>
      <c r="NWP5" s="1708"/>
      <c r="NWQ5" s="1708"/>
      <c r="NWR5" s="1708"/>
      <c r="NWS5" s="1708"/>
      <c r="NWT5" s="1708"/>
      <c r="NWU5" s="1708"/>
      <c r="NWV5" s="1708"/>
      <c r="NWW5" s="1708"/>
      <c r="NWX5" s="1708"/>
      <c r="NWY5" s="1708"/>
      <c r="NWZ5" s="1708"/>
      <c r="NXA5" s="1708"/>
      <c r="NXB5" s="1708"/>
      <c r="NXC5" s="1708"/>
      <c r="NXD5" s="1708"/>
      <c r="NXE5" s="1708"/>
      <c r="NXF5" s="1708"/>
      <c r="NXG5" s="1708"/>
      <c r="NXH5" s="1708"/>
      <c r="NXI5" s="1708"/>
      <c r="NXJ5" s="1708"/>
      <c r="NXK5" s="1708"/>
      <c r="NXL5" s="1708"/>
      <c r="NXM5" s="1708"/>
      <c r="NXN5" s="1708"/>
      <c r="NXO5" s="1708"/>
      <c r="NXP5" s="1708"/>
      <c r="NXQ5" s="1708"/>
      <c r="NXR5" s="1708"/>
      <c r="NXS5" s="1708"/>
      <c r="NXT5" s="1708"/>
      <c r="NXU5" s="1708"/>
      <c r="NXV5" s="1708"/>
      <c r="NXW5" s="1708"/>
      <c r="NXX5" s="1708"/>
      <c r="NXY5" s="1708"/>
      <c r="NXZ5" s="1708"/>
      <c r="NYA5" s="1708"/>
      <c r="NYB5" s="1708"/>
      <c r="NYC5" s="1708"/>
      <c r="NYD5" s="1708"/>
      <c r="NYE5" s="1708"/>
      <c r="NYF5" s="1708"/>
      <c r="NYG5" s="1708"/>
      <c r="NYH5" s="1708"/>
      <c r="NYI5" s="1708"/>
      <c r="NYJ5" s="1708"/>
      <c r="NYK5" s="1708"/>
      <c r="NYL5" s="1708"/>
      <c r="NYM5" s="1708"/>
      <c r="NYN5" s="1708"/>
      <c r="NYO5" s="1708"/>
      <c r="NYP5" s="1708"/>
      <c r="NYQ5" s="1708"/>
      <c r="NYR5" s="1708"/>
      <c r="NYS5" s="1708"/>
      <c r="NYT5" s="1708"/>
      <c r="NYU5" s="1708"/>
      <c r="NYV5" s="1708"/>
      <c r="NYW5" s="1708"/>
      <c r="NYX5" s="1708"/>
      <c r="NYY5" s="1708"/>
      <c r="NYZ5" s="1708"/>
      <c r="NZA5" s="1708"/>
      <c r="NZB5" s="1708"/>
      <c r="NZC5" s="1708"/>
      <c r="NZD5" s="1708"/>
      <c r="NZE5" s="1708"/>
      <c r="NZF5" s="1708"/>
      <c r="NZG5" s="1708"/>
      <c r="NZH5" s="1708"/>
      <c r="NZI5" s="1708"/>
      <c r="NZJ5" s="1708"/>
      <c r="NZK5" s="1708"/>
      <c r="NZL5" s="1708"/>
      <c r="NZM5" s="1708"/>
      <c r="NZN5" s="1708"/>
      <c r="NZO5" s="1708"/>
      <c r="NZP5" s="1708"/>
      <c r="NZQ5" s="1708"/>
      <c r="NZR5" s="1708"/>
      <c r="NZS5" s="1708"/>
      <c r="NZT5" s="1708"/>
      <c r="NZU5" s="1708"/>
      <c r="NZV5" s="1708"/>
      <c r="NZW5" s="1708"/>
      <c r="NZX5" s="1708"/>
      <c r="NZY5" s="1708"/>
      <c r="NZZ5" s="1708"/>
      <c r="OAA5" s="1708"/>
      <c r="OAB5" s="1708"/>
      <c r="OAC5" s="1708"/>
      <c r="OAD5" s="1708"/>
      <c r="OAE5" s="1708"/>
      <c r="OAF5" s="1708"/>
      <c r="OAG5" s="1708"/>
      <c r="OAH5" s="1708"/>
      <c r="OAI5" s="1708"/>
      <c r="OAJ5" s="1708"/>
      <c r="OAK5" s="1708"/>
      <c r="OAL5" s="1708"/>
      <c r="OAM5" s="1708"/>
      <c r="OAN5" s="1708"/>
      <c r="OAO5" s="1708"/>
      <c r="OAP5" s="1708"/>
      <c r="OAQ5" s="1708"/>
      <c r="OAR5" s="1708"/>
      <c r="OAS5" s="1708"/>
      <c r="OAT5" s="1708"/>
      <c r="OAU5" s="1708"/>
      <c r="OAV5" s="1708"/>
      <c r="OAW5" s="1708"/>
      <c r="OAX5" s="1708"/>
      <c r="OAY5" s="1708"/>
      <c r="OAZ5" s="1708"/>
      <c r="OBA5" s="1708"/>
      <c r="OBB5" s="1708"/>
      <c r="OBC5" s="1708"/>
      <c r="OBD5" s="1708"/>
      <c r="OBE5" s="1708"/>
      <c r="OBF5" s="1708"/>
      <c r="OBG5" s="1708"/>
      <c r="OBH5" s="1708"/>
      <c r="OBI5" s="1708"/>
      <c r="OBJ5" s="1708"/>
      <c r="OBK5" s="1708"/>
      <c r="OBL5" s="1708"/>
      <c r="OBM5" s="1708"/>
      <c r="OBN5" s="1708"/>
      <c r="OBO5" s="1708"/>
      <c r="OBP5" s="1708"/>
      <c r="OBQ5" s="1708"/>
      <c r="OBR5" s="1708"/>
      <c r="OBS5" s="1708"/>
      <c r="OBT5" s="1708"/>
      <c r="OBU5" s="1708"/>
      <c r="OBV5" s="1708"/>
      <c r="OBW5" s="1708"/>
      <c r="OBX5" s="1708"/>
      <c r="OBY5" s="1708"/>
      <c r="OBZ5" s="1708"/>
      <c r="OCA5" s="1708"/>
      <c r="OCB5" s="1708"/>
      <c r="OCC5" s="1708"/>
      <c r="OCD5" s="1708"/>
      <c r="OCE5" s="1708"/>
      <c r="OCF5" s="1708"/>
      <c r="OCG5" s="1708"/>
      <c r="OCH5" s="1708"/>
      <c r="OCI5" s="1708"/>
      <c r="OCJ5" s="1708"/>
      <c r="OCK5" s="1708"/>
      <c r="OCL5" s="1708"/>
      <c r="OCM5" s="1708"/>
      <c r="OCN5" s="1708"/>
      <c r="OCO5" s="1708"/>
      <c r="OCP5" s="1708"/>
      <c r="OCQ5" s="1708"/>
      <c r="OCR5" s="1708"/>
      <c r="OCS5" s="1708"/>
      <c r="OCT5" s="1708"/>
      <c r="OCU5" s="1708"/>
      <c r="OCV5" s="1708"/>
      <c r="OCW5" s="1708"/>
      <c r="OCX5" s="1708"/>
      <c r="OCY5" s="1708"/>
      <c r="OCZ5" s="1708"/>
      <c r="ODA5" s="1708"/>
      <c r="ODB5" s="1708"/>
      <c r="ODC5" s="1708"/>
      <c r="ODD5" s="1708"/>
      <c r="ODE5" s="1708"/>
      <c r="ODF5" s="1708"/>
      <c r="ODG5" s="1708"/>
      <c r="ODH5" s="1708"/>
      <c r="ODI5" s="1708"/>
      <c r="ODJ5" s="1708"/>
      <c r="ODK5" s="1708"/>
      <c r="ODL5" s="1708"/>
      <c r="ODM5" s="1708"/>
      <c r="ODN5" s="1708"/>
      <c r="ODO5" s="1708"/>
      <c r="ODP5" s="1708"/>
      <c r="ODQ5" s="1708"/>
      <c r="ODR5" s="1708"/>
      <c r="ODS5" s="1708"/>
      <c r="ODT5" s="1708"/>
      <c r="ODU5" s="1708"/>
      <c r="ODV5" s="1708"/>
      <c r="ODW5" s="1708"/>
      <c r="ODX5" s="1708"/>
      <c r="ODY5" s="1708"/>
      <c r="ODZ5" s="1708"/>
      <c r="OEA5" s="1708"/>
      <c r="OEB5" s="1708"/>
      <c r="OEC5" s="1708"/>
      <c r="OED5" s="1708"/>
      <c r="OEE5" s="1708"/>
      <c r="OEF5" s="1708"/>
      <c r="OEG5" s="1708"/>
      <c r="OEH5" s="1708"/>
      <c r="OEI5" s="1708"/>
      <c r="OEJ5" s="1708"/>
      <c r="OEK5" s="1708"/>
      <c r="OEL5" s="1708"/>
      <c r="OEM5" s="1708"/>
      <c r="OEN5" s="1708"/>
      <c r="OEO5" s="1708"/>
      <c r="OEP5" s="1708"/>
      <c r="OEQ5" s="1708"/>
      <c r="OER5" s="1708"/>
      <c r="OES5" s="1708"/>
      <c r="OET5" s="1708"/>
      <c r="OEU5" s="1708"/>
      <c r="OEV5" s="1708"/>
      <c r="OEW5" s="1708"/>
      <c r="OEX5" s="1708"/>
      <c r="OEY5" s="1708"/>
      <c r="OEZ5" s="1708"/>
      <c r="OFA5" s="1708"/>
      <c r="OFB5" s="1708"/>
      <c r="OFC5" s="1708"/>
      <c r="OFD5" s="1708"/>
      <c r="OFE5" s="1708"/>
      <c r="OFF5" s="1708"/>
      <c r="OFG5" s="1708"/>
      <c r="OFH5" s="1708"/>
      <c r="OFI5" s="1708"/>
      <c r="OFJ5" s="1708"/>
      <c r="OFK5" s="1708"/>
      <c r="OFL5" s="1708"/>
      <c r="OFM5" s="1708"/>
      <c r="OFN5" s="1708"/>
      <c r="OFO5" s="1708"/>
      <c r="OFP5" s="1708"/>
      <c r="OFQ5" s="1708"/>
      <c r="OFR5" s="1708"/>
      <c r="OFS5" s="1708"/>
      <c r="OFT5" s="1708"/>
      <c r="OFU5" s="1708"/>
      <c r="OFV5" s="1708"/>
      <c r="OFW5" s="1708"/>
      <c r="OFX5" s="1708"/>
      <c r="OFY5" s="1708"/>
      <c r="OFZ5" s="1708"/>
      <c r="OGA5" s="1708"/>
      <c r="OGB5" s="1708"/>
      <c r="OGC5" s="1708"/>
      <c r="OGD5" s="1708"/>
      <c r="OGE5" s="1708"/>
      <c r="OGF5" s="1708"/>
      <c r="OGG5" s="1708"/>
      <c r="OGH5" s="1708"/>
      <c r="OGI5" s="1708"/>
      <c r="OGJ5" s="1708"/>
      <c r="OGK5" s="1708"/>
      <c r="OGL5" s="1708"/>
      <c r="OGM5" s="1708"/>
      <c r="OGN5" s="1708"/>
      <c r="OGO5" s="1708"/>
      <c r="OGP5" s="1708"/>
      <c r="OGQ5" s="1708"/>
      <c r="OGR5" s="1708"/>
      <c r="OGS5" s="1708"/>
      <c r="OGT5" s="1708"/>
      <c r="OGU5" s="1708"/>
      <c r="OGV5" s="1708"/>
      <c r="OGW5" s="1708"/>
      <c r="OGX5" s="1708"/>
      <c r="OGY5" s="1708"/>
      <c r="OGZ5" s="1708"/>
      <c r="OHA5" s="1708"/>
      <c r="OHB5" s="1708"/>
      <c r="OHC5" s="1708"/>
      <c r="OHD5" s="1708"/>
      <c r="OHE5" s="1708"/>
      <c r="OHF5" s="1708"/>
      <c r="OHG5" s="1708"/>
      <c r="OHH5" s="1708"/>
      <c r="OHI5" s="1708"/>
      <c r="OHJ5" s="1708"/>
      <c r="OHK5" s="1708"/>
      <c r="OHL5" s="1708"/>
      <c r="OHM5" s="1708"/>
      <c r="OHN5" s="1708"/>
      <c r="OHO5" s="1708"/>
      <c r="OHP5" s="1708"/>
      <c r="OHQ5" s="1708"/>
      <c r="OHR5" s="1708"/>
      <c r="OHS5" s="1708"/>
      <c r="OHT5" s="1708"/>
      <c r="OHU5" s="1708"/>
      <c r="OHV5" s="1708"/>
      <c r="OHW5" s="1708"/>
      <c r="OHX5" s="1708"/>
      <c r="OHY5" s="1708"/>
      <c r="OHZ5" s="1708"/>
      <c r="OIA5" s="1708"/>
      <c r="OIB5" s="1708"/>
      <c r="OIC5" s="1708"/>
      <c r="OID5" s="1708"/>
      <c r="OIE5" s="1708"/>
      <c r="OIF5" s="1708"/>
      <c r="OIG5" s="1708"/>
      <c r="OIH5" s="1708"/>
      <c r="OII5" s="1708"/>
      <c r="OIJ5" s="1708"/>
      <c r="OIK5" s="1708"/>
      <c r="OIL5" s="1708"/>
      <c r="OIM5" s="1708"/>
      <c r="OIN5" s="1708"/>
      <c r="OIO5" s="1708"/>
      <c r="OIP5" s="1708"/>
      <c r="OIQ5" s="1708"/>
      <c r="OIR5" s="1708"/>
      <c r="OIS5" s="1708"/>
      <c r="OIT5" s="1708"/>
      <c r="OIU5" s="1708"/>
      <c r="OIV5" s="1708"/>
      <c r="OIW5" s="1708"/>
      <c r="OIX5" s="1708"/>
      <c r="OIY5" s="1708"/>
      <c r="OIZ5" s="1708"/>
      <c r="OJA5" s="1708"/>
      <c r="OJB5" s="1708"/>
      <c r="OJC5" s="1708"/>
      <c r="OJD5" s="1708"/>
      <c r="OJE5" s="1708"/>
      <c r="OJF5" s="1708"/>
      <c r="OJG5" s="1708"/>
      <c r="OJH5" s="1708"/>
      <c r="OJI5" s="1708"/>
      <c r="OJJ5" s="1708"/>
      <c r="OJK5" s="1708"/>
      <c r="OJL5" s="1708"/>
      <c r="OJM5" s="1708"/>
      <c r="OJN5" s="1708"/>
      <c r="OJO5" s="1708"/>
      <c r="OJP5" s="1708"/>
      <c r="OJQ5" s="1708"/>
      <c r="OJR5" s="1708"/>
      <c r="OJS5" s="1708"/>
      <c r="OJT5" s="1708"/>
      <c r="OJU5" s="1708"/>
      <c r="OJV5" s="1708"/>
      <c r="OJW5" s="1708"/>
      <c r="OJX5" s="1708"/>
      <c r="OJY5" s="1708"/>
      <c r="OJZ5" s="1708"/>
      <c r="OKA5" s="1708"/>
      <c r="OKB5" s="1708"/>
      <c r="OKC5" s="1708"/>
      <c r="OKD5" s="1708"/>
      <c r="OKE5" s="1708"/>
      <c r="OKF5" s="1708"/>
      <c r="OKG5" s="1708"/>
      <c r="OKH5" s="1708"/>
      <c r="OKI5" s="1708"/>
      <c r="OKJ5" s="1708"/>
      <c r="OKK5" s="1708"/>
      <c r="OKL5" s="1708"/>
      <c r="OKM5" s="1708"/>
      <c r="OKN5" s="1708"/>
      <c r="OKO5" s="1708"/>
      <c r="OKP5" s="1708"/>
      <c r="OKQ5" s="1708"/>
      <c r="OKR5" s="1708"/>
      <c r="OKS5" s="1708"/>
      <c r="OKT5" s="1708"/>
      <c r="OKU5" s="1708"/>
      <c r="OKV5" s="1708"/>
      <c r="OKW5" s="1708"/>
      <c r="OKX5" s="1708"/>
      <c r="OKY5" s="1708"/>
      <c r="OKZ5" s="1708"/>
      <c r="OLA5" s="1708"/>
      <c r="OLB5" s="1708"/>
      <c r="OLC5" s="1708"/>
      <c r="OLD5" s="1708"/>
      <c r="OLE5" s="1708"/>
      <c r="OLF5" s="1708"/>
      <c r="OLG5" s="1708"/>
      <c r="OLH5" s="1708"/>
      <c r="OLI5" s="1708"/>
      <c r="OLJ5" s="1708"/>
      <c r="OLK5" s="1708"/>
      <c r="OLL5" s="1708"/>
      <c r="OLM5" s="1708"/>
      <c r="OLN5" s="1708"/>
      <c r="OLO5" s="1708"/>
      <c r="OLP5" s="1708"/>
      <c r="OLQ5" s="1708"/>
      <c r="OLR5" s="1708"/>
      <c r="OLS5" s="1708"/>
      <c r="OLT5" s="1708"/>
      <c r="OLU5" s="1708"/>
      <c r="OLV5" s="1708"/>
      <c r="OLW5" s="1708"/>
      <c r="OLX5" s="1708"/>
      <c r="OLY5" s="1708"/>
      <c r="OLZ5" s="1708"/>
      <c r="OMA5" s="1708"/>
      <c r="OMB5" s="1708"/>
      <c r="OMC5" s="1708"/>
      <c r="OMD5" s="1708"/>
      <c r="OME5" s="1708"/>
      <c r="OMF5" s="1708"/>
      <c r="OMG5" s="1708"/>
      <c r="OMH5" s="1708"/>
      <c r="OMI5" s="1708"/>
      <c r="OMJ5" s="1708"/>
      <c r="OMK5" s="1708"/>
      <c r="OML5" s="1708"/>
      <c r="OMM5" s="1708"/>
      <c r="OMN5" s="1708"/>
      <c r="OMO5" s="1708"/>
      <c r="OMP5" s="1708"/>
      <c r="OMQ5" s="1708"/>
      <c r="OMR5" s="1708"/>
      <c r="OMS5" s="1708"/>
      <c r="OMT5" s="1708"/>
      <c r="OMU5" s="1708"/>
      <c r="OMV5" s="1708"/>
      <c r="OMW5" s="1708"/>
      <c r="OMX5" s="1708"/>
      <c r="OMY5" s="1708"/>
      <c r="OMZ5" s="1708"/>
      <c r="ONA5" s="1708"/>
      <c r="ONB5" s="1708"/>
      <c r="ONC5" s="1708"/>
      <c r="OND5" s="1708"/>
      <c r="ONE5" s="1708"/>
      <c r="ONF5" s="1708"/>
      <c r="ONG5" s="1708"/>
      <c r="ONH5" s="1708"/>
      <c r="ONI5" s="1708"/>
      <c r="ONJ5" s="1708"/>
      <c r="ONK5" s="1708"/>
      <c r="ONL5" s="1708"/>
      <c r="ONM5" s="1708"/>
      <c r="ONN5" s="1708"/>
      <c r="ONO5" s="1708"/>
      <c r="ONP5" s="1708"/>
      <c r="ONQ5" s="1708"/>
      <c r="ONR5" s="1708"/>
      <c r="ONS5" s="1708"/>
      <c r="ONT5" s="1708"/>
      <c r="ONU5" s="1708"/>
      <c r="ONV5" s="1708"/>
      <c r="ONW5" s="1708"/>
      <c r="ONX5" s="1708"/>
      <c r="ONY5" s="1708"/>
      <c r="ONZ5" s="1708"/>
      <c r="OOA5" s="1708"/>
      <c r="OOB5" s="1708"/>
      <c r="OOC5" s="1708"/>
      <c r="OOD5" s="1708"/>
      <c r="OOE5" s="1708"/>
      <c r="OOF5" s="1708"/>
      <c r="OOG5" s="1708"/>
      <c r="OOH5" s="1708"/>
      <c r="OOI5" s="1708"/>
      <c r="OOJ5" s="1708"/>
      <c r="OOK5" s="1708"/>
      <c r="OOL5" s="1708"/>
      <c r="OOM5" s="1708"/>
      <c r="OON5" s="1708"/>
      <c r="OOO5" s="1708"/>
      <c r="OOP5" s="1708"/>
      <c r="OOQ5" s="1708"/>
      <c r="OOR5" s="1708"/>
      <c r="OOS5" s="1708"/>
      <c r="OOT5" s="1708"/>
      <c r="OOU5" s="1708"/>
      <c r="OOV5" s="1708"/>
      <c r="OOW5" s="1708"/>
      <c r="OOX5" s="1708"/>
      <c r="OOY5" s="1708"/>
      <c r="OOZ5" s="1708"/>
      <c r="OPA5" s="1708"/>
      <c r="OPB5" s="1708"/>
      <c r="OPC5" s="1708"/>
      <c r="OPD5" s="1708"/>
      <c r="OPE5" s="1708"/>
      <c r="OPF5" s="1708"/>
      <c r="OPG5" s="1708"/>
      <c r="OPH5" s="1708"/>
      <c r="OPI5" s="1708"/>
      <c r="OPJ5" s="1708"/>
      <c r="OPK5" s="1708"/>
      <c r="OPL5" s="1708"/>
      <c r="OPM5" s="1708"/>
      <c r="OPN5" s="1708"/>
      <c r="OPO5" s="1708"/>
      <c r="OPP5" s="1708"/>
      <c r="OPQ5" s="1708"/>
      <c r="OPR5" s="1708"/>
      <c r="OPS5" s="1708"/>
      <c r="OPT5" s="1708"/>
      <c r="OPU5" s="1708"/>
      <c r="OPV5" s="1708"/>
      <c r="OPW5" s="1708"/>
      <c r="OPX5" s="1708"/>
      <c r="OPY5" s="1708"/>
      <c r="OPZ5" s="1708"/>
      <c r="OQA5" s="1708"/>
      <c r="OQB5" s="1708"/>
      <c r="OQC5" s="1708"/>
      <c r="OQD5" s="1708"/>
      <c r="OQE5" s="1708"/>
      <c r="OQF5" s="1708"/>
      <c r="OQG5" s="1708"/>
      <c r="OQH5" s="1708"/>
      <c r="OQI5" s="1708"/>
      <c r="OQJ5" s="1708"/>
      <c r="OQK5" s="1708"/>
      <c r="OQL5" s="1708"/>
      <c r="OQM5" s="1708"/>
      <c r="OQN5" s="1708"/>
      <c r="OQO5" s="1708"/>
      <c r="OQP5" s="1708"/>
      <c r="OQQ5" s="1708"/>
      <c r="OQR5" s="1708"/>
      <c r="OQS5" s="1708"/>
      <c r="OQT5" s="1708"/>
      <c r="OQU5" s="1708"/>
      <c r="OQV5" s="1708"/>
      <c r="OQW5" s="1708"/>
      <c r="OQX5" s="1708"/>
      <c r="OQY5" s="1708"/>
      <c r="OQZ5" s="1708"/>
      <c r="ORA5" s="1708"/>
      <c r="ORB5" s="1708"/>
      <c r="ORC5" s="1708"/>
      <c r="ORD5" s="1708"/>
      <c r="ORE5" s="1708"/>
      <c r="ORF5" s="1708"/>
      <c r="ORG5" s="1708"/>
      <c r="ORH5" s="1708"/>
      <c r="ORI5" s="1708"/>
      <c r="ORJ5" s="1708"/>
      <c r="ORK5" s="1708"/>
      <c r="ORL5" s="1708"/>
      <c r="ORM5" s="1708"/>
      <c r="ORN5" s="1708"/>
      <c r="ORO5" s="1708"/>
      <c r="ORP5" s="1708"/>
      <c r="ORQ5" s="1708"/>
      <c r="ORR5" s="1708"/>
      <c r="ORS5" s="1708"/>
      <c r="ORT5" s="1708"/>
      <c r="ORU5" s="1708"/>
      <c r="ORV5" s="1708"/>
      <c r="ORW5" s="1708"/>
      <c r="ORX5" s="1708"/>
      <c r="ORY5" s="1708"/>
      <c r="ORZ5" s="1708"/>
      <c r="OSA5" s="1708"/>
      <c r="OSB5" s="1708"/>
      <c r="OSC5" s="1708"/>
      <c r="OSD5" s="1708"/>
      <c r="OSE5" s="1708"/>
      <c r="OSF5" s="1708"/>
      <c r="OSG5" s="1708"/>
      <c r="OSH5" s="1708"/>
      <c r="OSI5" s="1708"/>
      <c r="OSJ5" s="1708"/>
      <c r="OSK5" s="1708"/>
      <c r="OSL5" s="1708"/>
      <c r="OSM5" s="1708"/>
      <c r="OSN5" s="1708"/>
      <c r="OSO5" s="1708"/>
      <c r="OSP5" s="1708"/>
      <c r="OSQ5" s="1708"/>
      <c r="OSR5" s="1708"/>
      <c r="OSS5" s="1708"/>
      <c r="OST5" s="1708"/>
      <c r="OSU5" s="1708"/>
      <c r="OSV5" s="1708"/>
      <c r="OSW5" s="1708"/>
      <c r="OSX5" s="1708"/>
      <c r="OSY5" s="1708"/>
      <c r="OSZ5" s="1708"/>
      <c r="OTA5" s="1708"/>
      <c r="OTB5" s="1708"/>
      <c r="OTC5" s="1708"/>
      <c r="OTD5" s="1708"/>
      <c r="OTE5" s="1708"/>
      <c r="OTF5" s="1708"/>
      <c r="OTG5" s="1708"/>
      <c r="OTH5" s="1708"/>
      <c r="OTI5" s="1708"/>
      <c r="OTJ5" s="1708"/>
      <c r="OTK5" s="1708"/>
      <c r="OTL5" s="1708"/>
      <c r="OTM5" s="1708"/>
      <c r="OTN5" s="1708"/>
      <c r="OTO5" s="1708"/>
      <c r="OTP5" s="1708"/>
      <c r="OTQ5" s="1708"/>
      <c r="OTR5" s="1708"/>
      <c r="OTS5" s="1708"/>
      <c r="OTT5" s="1708"/>
      <c r="OTU5" s="1708"/>
      <c r="OTV5" s="1708"/>
      <c r="OTW5" s="1708"/>
      <c r="OTX5" s="1708"/>
      <c r="OTY5" s="1708"/>
      <c r="OTZ5" s="1708"/>
      <c r="OUA5" s="1708"/>
      <c r="OUB5" s="1708"/>
      <c r="OUC5" s="1708"/>
      <c r="OUD5" s="1708"/>
      <c r="OUE5" s="1708"/>
      <c r="OUF5" s="1708"/>
      <c r="OUG5" s="1708"/>
      <c r="OUH5" s="1708"/>
      <c r="OUI5" s="1708"/>
      <c r="OUJ5" s="1708"/>
      <c r="OUK5" s="1708"/>
      <c r="OUL5" s="1708"/>
      <c r="OUM5" s="1708"/>
      <c r="OUN5" s="1708"/>
      <c r="OUO5" s="1708"/>
      <c r="OUP5" s="1708"/>
      <c r="OUQ5" s="1708"/>
      <c r="OUR5" s="1708"/>
      <c r="OUS5" s="1708"/>
      <c r="OUT5" s="1708"/>
      <c r="OUU5" s="1708"/>
      <c r="OUV5" s="1708"/>
      <c r="OUW5" s="1708"/>
      <c r="OUX5" s="1708"/>
      <c r="OUY5" s="1708"/>
      <c r="OUZ5" s="1708"/>
      <c r="OVA5" s="1708"/>
      <c r="OVB5" s="1708"/>
      <c r="OVC5" s="1708"/>
      <c r="OVD5" s="1708"/>
      <c r="OVE5" s="1708"/>
      <c r="OVF5" s="1708"/>
      <c r="OVG5" s="1708"/>
      <c r="OVH5" s="1708"/>
      <c r="OVI5" s="1708"/>
      <c r="OVJ5" s="1708"/>
      <c r="OVK5" s="1708"/>
      <c r="OVL5" s="1708"/>
      <c r="OVM5" s="1708"/>
      <c r="OVN5" s="1708"/>
      <c r="OVO5" s="1708"/>
      <c r="OVP5" s="1708"/>
      <c r="OVQ5" s="1708"/>
      <c r="OVR5" s="1708"/>
      <c r="OVS5" s="1708"/>
      <c r="OVT5" s="1708"/>
      <c r="OVU5" s="1708"/>
      <c r="OVV5" s="1708"/>
      <c r="OVW5" s="1708"/>
      <c r="OVX5" s="1708"/>
      <c r="OVY5" s="1708"/>
      <c r="OVZ5" s="1708"/>
      <c r="OWA5" s="1708"/>
      <c r="OWB5" s="1708"/>
      <c r="OWC5" s="1708"/>
      <c r="OWD5" s="1708"/>
      <c r="OWE5" s="1708"/>
      <c r="OWF5" s="1708"/>
      <c r="OWG5" s="1708"/>
      <c r="OWH5" s="1708"/>
      <c r="OWI5" s="1708"/>
      <c r="OWJ5" s="1708"/>
      <c r="OWK5" s="1708"/>
      <c r="OWL5" s="1708"/>
      <c r="OWM5" s="1708"/>
      <c r="OWN5" s="1708"/>
      <c r="OWO5" s="1708"/>
      <c r="OWP5" s="1708"/>
      <c r="OWQ5" s="1708"/>
      <c r="OWR5" s="1708"/>
      <c r="OWS5" s="1708"/>
      <c r="OWT5" s="1708"/>
      <c r="OWU5" s="1708"/>
      <c r="OWV5" s="1708"/>
      <c r="OWW5" s="1708"/>
      <c r="OWX5" s="1708"/>
      <c r="OWY5" s="1708"/>
      <c r="OWZ5" s="1708"/>
      <c r="OXA5" s="1708"/>
      <c r="OXB5" s="1708"/>
      <c r="OXC5" s="1708"/>
      <c r="OXD5" s="1708"/>
      <c r="OXE5" s="1708"/>
      <c r="OXF5" s="1708"/>
      <c r="OXG5" s="1708"/>
      <c r="OXH5" s="1708"/>
      <c r="OXI5" s="1708"/>
      <c r="OXJ5" s="1708"/>
      <c r="OXK5" s="1708"/>
      <c r="OXL5" s="1708"/>
      <c r="OXM5" s="1708"/>
      <c r="OXN5" s="1708"/>
      <c r="OXO5" s="1708"/>
      <c r="OXP5" s="1708"/>
      <c r="OXQ5" s="1708"/>
      <c r="OXR5" s="1708"/>
      <c r="OXS5" s="1708"/>
      <c r="OXT5" s="1708"/>
      <c r="OXU5" s="1708"/>
      <c r="OXV5" s="1708"/>
      <c r="OXW5" s="1708"/>
      <c r="OXX5" s="1708"/>
      <c r="OXY5" s="1708"/>
      <c r="OXZ5" s="1708"/>
      <c r="OYA5" s="1708"/>
      <c r="OYB5" s="1708"/>
      <c r="OYC5" s="1708"/>
      <c r="OYD5" s="1708"/>
      <c r="OYE5" s="1708"/>
      <c r="OYF5" s="1708"/>
      <c r="OYG5" s="1708"/>
      <c r="OYH5" s="1708"/>
      <c r="OYI5" s="1708"/>
      <c r="OYJ5" s="1708"/>
      <c r="OYK5" s="1708"/>
      <c r="OYL5" s="1708"/>
      <c r="OYM5" s="1708"/>
      <c r="OYN5" s="1708"/>
      <c r="OYO5" s="1708"/>
      <c r="OYP5" s="1708"/>
      <c r="OYQ5" s="1708"/>
      <c r="OYR5" s="1708"/>
      <c r="OYS5" s="1708"/>
      <c r="OYT5" s="1708"/>
      <c r="OYU5" s="1708"/>
      <c r="OYV5" s="1708"/>
      <c r="OYW5" s="1708"/>
      <c r="OYX5" s="1708"/>
      <c r="OYY5" s="1708"/>
      <c r="OYZ5" s="1708"/>
      <c r="OZA5" s="1708"/>
      <c r="OZB5" s="1708"/>
      <c r="OZC5" s="1708"/>
      <c r="OZD5" s="1708"/>
      <c r="OZE5" s="1708"/>
      <c r="OZF5" s="1708"/>
      <c r="OZG5" s="1708"/>
      <c r="OZH5" s="1708"/>
      <c r="OZI5" s="1708"/>
      <c r="OZJ5" s="1708"/>
      <c r="OZK5" s="1708"/>
      <c r="OZL5" s="1708"/>
      <c r="OZM5" s="1708"/>
      <c r="OZN5" s="1708"/>
      <c r="OZO5" s="1708"/>
      <c r="OZP5" s="1708"/>
      <c r="OZQ5" s="1708"/>
      <c r="OZR5" s="1708"/>
      <c r="OZS5" s="1708"/>
      <c r="OZT5" s="1708"/>
      <c r="OZU5" s="1708"/>
      <c r="OZV5" s="1708"/>
      <c r="OZW5" s="1708"/>
      <c r="OZX5" s="1708"/>
      <c r="OZY5" s="1708"/>
      <c r="OZZ5" s="1708"/>
      <c r="PAA5" s="1708"/>
      <c r="PAB5" s="1708"/>
      <c r="PAC5" s="1708"/>
      <c r="PAD5" s="1708"/>
      <c r="PAE5" s="1708"/>
      <c r="PAF5" s="1708"/>
      <c r="PAG5" s="1708"/>
      <c r="PAH5" s="1708"/>
      <c r="PAI5" s="1708"/>
      <c r="PAJ5" s="1708"/>
      <c r="PAK5" s="1708"/>
      <c r="PAL5" s="1708"/>
      <c r="PAM5" s="1708"/>
      <c r="PAN5" s="1708"/>
      <c r="PAO5" s="1708"/>
      <c r="PAP5" s="1708"/>
      <c r="PAQ5" s="1708"/>
      <c r="PAR5" s="1708"/>
      <c r="PAS5" s="1708"/>
      <c r="PAT5" s="1708"/>
      <c r="PAU5" s="1708"/>
      <c r="PAV5" s="1708"/>
      <c r="PAW5" s="1708"/>
      <c r="PAX5" s="1708"/>
      <c r="PAY5" s="1708"/>
      <c r="PAZ5" s="1708"/>
      <c r="PBA5" s="1708"/>
      <c r="PBB5" s="1708"/>
      <c r="PBC5" s="1708"/>
      <c r="PBD5" s="1708"/>
      <c r="PBE5" s="1708"/>
      <c r="PBF5" s="1708"/>
      <c r="PBG5" s="1708"/>
      <c r="PBH5" s="1708"/>
      <c r="PBI5" s="1708"/>
      <c r="PBJ5" s="1708"/>
      <c r="PBK5" s="1708"/>
      <c r="PBL5" s="1708"/>
      <c r="PBM5" s="1708"/>
      <c r="PBN5" s="1708"/>
      <c r="PBO5" s="1708"/>
      <c r="PBP5" s="1708"/>
      <c r="PBQ5" s="1708"/>
      <c r="PBR5" s="1708"/>
      <c r="PBS5" s="1708"/>
      <c r="PBT5" s="1708"/>
      <c r="PBU5" s="1708"/>
      <c r="PBV5" s="1708"/>
      <c r="PBW5" s="1708"/>
      <c r="PBX5" s="1708"/>
      <c r="PBY5" s="1708"/>
      <c r="PBZ5" s="1708"/>
      <c r="PCA5" s="1708"/>
      <c r="PCB5" s="1708"/>
      <c r="PCC5" s="1708"/>
      <c r="PCD5" s="1708"/>
      <c r="PCE5" s="1708"/>
      <c r="PCF5" s="1708"/>
      <c r="PCG5" s="1708"/>
      <c r="PCH5" s="1708"/>
      <c r="PCI5" s="1708"/>
      <c r="PCJ5" s="1708"/>
      <c r="PCK5" s="1708"/>
      <c r="PCL5" s="1708"/>
      <c r="PCM5" s="1708"/>
      <c r="PCN5" s="1708"/>
      <c r="PCO5" s="1708"/>
      <c r="PCP5" s="1708"/>
      <c r="PCQ5" s="1708"/>
      <c r="PCR5" s="1708"/>
      <c r="PCS5" s="1708"/>
      <c r="PCT5" s="1708"/>
      <c r="PCU5" s="1708"/>
      <c r="PCV5" s="1708"/>
      <c r="PCW5" s="1708"/>
      <c r="PCX5" s="1708"/>
      <c r="PCY5" s="1708"/>
      <c r="PCZ5" s="1708"/>
      <c r="PDA5" s="1708"/>
      <c r="PDB5" s="1708"/>
      <c r="PDC5" s="1708"/>
      <c r="PDD5" s="1708"/>
      <c r="PDE5" s="1708"/>
      <c r="PDF5" s="1708"/>
      <c r="PDG5" s="1708"/>
      <c r="PDH5" s="1708"/>
      <c r="PDI5" s="1708"/>
      <c r="PDJ5" s="1708"/>
      <c r="PDK5" s="1708"/>
      <c r="PDL5" s="1708"/>
      <c r="PDM5" s="1708"/>
      <c r="PDN5" s="1708"/>
      <c r="PDO5" s="1708"/>
      <c r="PDP5" s="1708"/>
      <c r="PDQ5" s="1708"/>
      <c r="PDR5" s="1708"/>
      <c r="PDS5" s="1708"/>
      <c r="PDT5" s="1708"/>
      <c r="PDU5" s="1708"/>
      <c r="PDV5" s="1708"/>
      <c r="PDW5" s="1708"/>
      <c r="PDX5" s="1708"/>
      <c r="PDY5" s="1708"/>
      <c r="PDZ5" s="1708"/>
      <c r="PEA5" s="1708"/>
      <c r="PEB5" s="1708"/>
      <c r="PEC5" s="1708"/>
      <c r="PED5" s="1708"/>
      <c r="PEE5" s="1708"/>
      <c r="PEF5" s="1708"/>
      <c r="PEG5" s="1708"/>
      <c r="PEH5" s="1708"/>
      <c r="PEI5" s="1708"/>
      <c r="PEJ5" s="1708"/>
      <c r="PEK5" s="1708"/>
      <c r="PEL5" s="1708"/>
      <c r="PEM5" s="1708"/>
      <c r="PEN5" s="1708"/>
      <c r="PEO5" s="1708"/>
      <c r="PEP5" s="1708"/>
      <c r="PEQ5" s="1708"/>
      <c r="PER5" s="1708"/>
      <c r="PES5" s="1708"/>
      <c r="PET5" s="1708"/>
      <c r="PEU5" s="1708"/>
      <c r="PEV5" s="1708"/>
      <c r="PEW5" s="1708"/>
      <c r="PEX5" s="1708"/>
      <c r="PEY5" s="1708"/>
      <c r="PEZ5" s="1708"/>
      <c r="PFA5" s="1708"/>
      <c r="PFB5" s="1708"/>
      <c r="PFC5" s="1708"/>
      <c r="PFD5" s="1708"/>
      <c r="PFE5" s="1708"/>
      <c r="PFF5" s="1708"/>
      <c r="PFG5" s="1708"/>
      <c r="PFH5" s="1708"/>
      <c r="PFI5" s="1708"/>
      <c r="PFJ5" s="1708"/>
      <c r="PFK5" s="1708"/>
      <c r="PFL5" s="1708"/>
      <c r="PFM5" s="1708"/>
      <c r="PFN5" s="1708"/>
      <c r="PFO5" s="1708"/>
      <c r="PFP5" s="1708"/>
      <c r="PFQ5" s="1708"/>
      <c r="PFR5" s="1708"/>
      <c r="PFS5" s="1708"/>
      <c r="PFT5" s="1708"/>
      <c r="PFU5" s="1708"/>
      <c r="PFV5" s="1708"/>
      <c r="PFW5" s="1708"/>
      <c r="PFX5" s="1708"/>
      <c r="PFY5" s="1708"/>
      <c r="PFZ5" s="1708"/>
      <c r="PGA5" s="1708"/>
      <c r="PGB5" s="1708"/>
      <c r="PGC5" s="1708"/>
      <c r="PGD5" s="1708"/>
      <c r="PGE5" s="1708"/>
      <c r="PGF5" s="1708"/>
      <c r="PGG5" s="1708"/>
      <c r="PGH5" s="1708"/>
      <c r="PGI5" s="1708"/>
      <c r="PGJ5" s="1708"/>
      <c r="PGK5" s="1708"/>
      <c r="PGL5" s="1708"/>
      <c r="PGM5" s="1708"/>
      <c r="PGN5" s="1708"/>
      <c r="PGO5" s="1708"/>
      <c r="PGP5" s="1708"/>
      <c r="PGQ5" s="1708"/>
      <c r="PGR5" s="1708"/>
      <c r="PGS5" s="1708"/>
      <c r="PGT5" s="1708"/>
      <c r="PGU5" s="1708"/>
      <c r="PGV5" s="1708"/>
      <c r="PGW5" s="1708"/>
      <c r="PGX5" s="1708"/>
      <c r="PGY5" s="1708"/>
      <c r="PGZ5" s="1708"/>
      <c r="PHA5" s="1708"/>
      <c r="PHB5" s="1708"/>
      <c r="PHC5" s="1708"/>
      <c r="PHD5" s="1708"/>
      <c r="PHE5" s="1708"/>
      <c r="PHF5" s="1708"/>
      <c r="PHG5" s="1708"/>
      <c r="PHH5" s="1708"/>
      <c r="PHI5" s="1708"/>
      <c r="PHJ5" s="1708"/>
      <c r="PHK5" s="1708"/>
      <c r="PHL5" s="1708"/>
      <c r="PHM5" s="1708"/>
      <c r="PHN5" s="1708"/>
      <c r="PHO5" s="1708"/>
      <c r="PHP5" s="1708"/>
      <c r="PHQ5" s="1708"/>
      <c r="PHR5" s="1708"/>
      <c r="PHS5" s="1708"/>
      <c r="PHT5" s="1708"/>
      <c r="PHU5" s="1708"/>
      <c r="PHV5" s="1708"/>
      <c r="PHW5" s="1708"/>
      <c r="PHX5" s="1708"/>
      <c r="PHY5" s="1708"/>
      <c r="PHZ5" s="1708"/>
      <c r="PIA5" s="1708"/>
      <c r="PIB5" s="1708"/>
      <c r="PIC5" s="1708"/>
      <c r="PID5" s="1708"/>
      <c r="PIE5" s="1708"/>
      <c r="PIF5" s="1708"/>
      <c r="PIG5" s="1708"/>
      <c r="PIH5" s="1708"/>
      <c r="PII5" s="1708"/>
      <c r="PIJ5" s="1708"/>
      <c r="PIK5" s="1708"/>
      <c r="PIL5" s="1708"/>
      <c r="PIM5" s="1708"/>
      <c r="PIN5" s="1708"/>
      <c r="PIO5" s="1708"/>
      <c r="PIP5" s="1708"/>
      <c r="PIQ5" s="1708"/>
      <c r="PIR5" s="1708"/>
      <c r="PIS5" s="1708"/>
      <c r="PIT5" s="1708"/>
      <c r="PIU5" s="1708"/>
      <c r="PIV5" s="1708"/>
      <c r="PIW5" s="1708"/>
      <c r="PIX5" s="1708"/>
      <c r="PIY5" s="1708"/>
      <c r="PIZ5" s="1708"/>
      <c r="PJA5" s="1708"/>
      <c r="PJB5" s="1708"/>
      <c r="PJC5" s="1708"/>
      <c r="PJD5" s="1708"/>
      <c r="PJE5" s="1708"/>
      <c r="PJF5" s="1708"/>
      <c r="PJG5" s="1708"/>
      <c r="PJH5" s="1708"/>
      <c r="PJI5" s="1708"/>
      <c r="PJJ5" s="1708"/>
      <c r="PJK5" s="1708"/>
      <c r="PJL5" s="1708"/>
      <c r="PJM5" s="1708"/>
      <c r="PJN5" s="1708"/>
      <c r="PJO5" s="1708"/>
      <c r="PJP5" s="1708"/>
      <c r="PJQ5" s="1708"/>
      <c r="PJR5" s="1708"/>
      <c r="PJS5" s="1708"/>
      <c r="PJT5" s="1708"/>
      <c r="PJU5" s="1708"/>
      <c r="PJV5" s="1708"/>
      <c r="PJW5" s="1708"/>
      <c r="PJX5" s="1708"/>
      <c r="PJY5" s="1708"/>
      <c r="PJZ5" s="1708"/>
      <c r="PKA5" s="1708"/>
      <c r="PKB5" s="1708"/>
      <c r="PKC5" s="1708"/>
      <c r="PKD5" s="1708"/>
      <c r="PKE5" s="1708"/>
      <c r="PKF5" s="1708"/>
      <c r="PKG5" s="1708"/>
      <c r="PKH5" s="1708"/>
      <c r="PKI5" s="1708"/>
      <c r="PKJ5" s="1708"/>
      <c r="PKK5" s="1708"/>
      <c r="PKL5" s="1708"/>
      <c r="PKM5" s="1708"/>
      <c r="PKN5" s="1708"/>
      <c r="PKO5" s="1708"/>
      <c r="PKP5" s="1708"/>
      <c r="PKQ5" s="1708"/>
      <c r="PKR5" s="1708"/>
      <c r="PKS5" s="1708"/>
      <c r="PKT5" s="1708"/>
      <c r="PKU5" s="1708"/>
      <c r="PKV5" s="1708"/>
      <c r="PKW5" s="1708"/>
      <c r="PKX5" s="1708"/>
      <c r="PKY5" s="1708"/>
      <c r="PKZ5" s="1708"/>
      <c r="PLA5" s="1708"/>
      <c r="PLB5" s="1708"/>
      <c r="PLC5" s="1708"/>
      <c r="PLD5" s="1708"/>
      <c r="PLE5" s="1708"/>
      <c r="PLF5" s="1708"/>
      <c r="PLG5" s="1708"/>
      <c r="PLH5" s="1708"/>
      <c r="PLI5" s="1708"/>
      <c r="PLJ5" s="1708"/>
      <c r="PLK5" s="1708"/>
      <c r="PLL5" s="1708"/>
      <c r="PLM5" s="1708"/>
      <c r="PLN5" s="1708"/>
      <c r="PLO5" s="1708"/>
      <c r="PLP5" s="1708"/>
      <c r="PLQ5" s="1708"/>
      <c r="PLR5" s="1708"/>
      <c r="PLS5" s="1708"/>
      <c r="PLT5" s="1708"/>
      <c r="PLU5" s="1708"/>
      <c r="PLV5" s="1708"/>
      <c r="PLW5" s="1708"/>
      <c r="PLX5" s="1708"/>
      <c r="PLY5" s="1708"/>
      <c r="PLZ5" s="1708"/>
      <c r="PMA5" s="1708"/>
      <c r="PMB5" s="1708"/>
      <c r="PMC5" s="1708"/>
      <c r="PMD5" s="1708"/>
      <c r="PME5" s="1708"/>
      <c r="PMF5" s="1708"/>
      <c r="PMG5" s="1708"/>
      <c r="PMH5" s="1708"/>
      <c r="PMI5" s="1708"/>
      <c r="PMJ5" s="1708"/>
      <c r="PMK5" s="1708"/>
      <c r="PML5" s="1708"/>
      <c r="PMM5" s="1708"/>
      <c r="PMN5" s="1708"/>
      <c r="PMO5" s="1708"/>
      <c r="PMP5" s="1708"/>
      <c r="PMQ5" s="1708"/>
      <c r="PMR5" s="1708"/>
      <c r="PMS5" s="1708"/>
      <c r="PMT5" s="1708"/>
      <c r="PMU5" s="1708"/>
      <c r="PMV5" s="1708"/>
      <c r="PMW5" s="1708"/>
      <c r="PMX5" s="1708"/>
      <c r="PMY5" s="1708"/>
      <c r="PMZ5" s="1708"/>
      <c r="PNA5" s="1708"/>
      <c r="PNB5" s="1708"/>
      <c r="PNC5" s="1708"/>
      <c r="PND5" s="1708"/>
      <c r="PNE5" s="1708"/>
      <c r="PNF5" s="1708"/>
      <c r="PNG5" s="1708"/>
      <c r="PNH5" s="1708"/>
      <c r="PNI5" s="1708"/>
      <c r="PNJ5" s="1708"/>
      <c r="PNK5" s="1708"/>
      <c r="PNL5" s="1708"/>
      <c r="PNM5" s="1708"/>
      <c r="PNN5" s="1708"/>
      <c r="PNO5" s="1708"/>
      <c r="PNP5" s="1708"/>
      <c r="PNQ5" s="1708"/>
      <c r="PNR5" s="1708"/>
      <c r="PNS5" s="1708"/>
      <c r="PNT5" s="1708"/>
      <c r="PNU5" s="1708"/>
      <c r="PNV5" s="1708"/>
      <c r="PNW5" s="1708"/>
      <c r="PNX5" s="1708"/>
      <c r="PNY5" s="1708"/>
      <c r="PNZ5" s="1708"/>
      <c r="POA5" s="1708"/>
      <c r="POB5" s="1708"/>
      <c r="POC5" s="1708"/>
      <c r="POD5" s="1708"/>
      <c r="POE5" s="1708"/>
      <c r="POF5" s="1708"/>
      <c r="POG5" s="1708"/>
      <c r="POH5" s="1708"/>
      <c r="POI5" s="1708"/>
      <c r="POJ5" s="1708"/>
      <c r="POK5" s="1708"/>
      <c r="POL5" s="1708"/>
      <c r="POM5" s="1708"/>
      <c r="PON5" s="1708"/>
      <c r="POO5" s="1708"/>
      <c r="POP5" s="1708"/>
      <c r="POQ5" s="1708"/>
      <c r="POR5" s="1708"/>
      <c r="POS5" s="1708"/>
      <c r="POT5" s="1708"/>
      <c r="POU5" s="1708"/>
      <c r="POV5" s="1708"/>
      <c r="POW5" s="1708"/>
      <c r="POX5" s="1708"/>
      <c r="POY5" s="1708"/>
      <c r="POZ5" s="1708"/>
      <c r="PPA5" s="1708"/>
      <c r="PPB5" s="1708"/>
      <c r="PPC5" s="1708"/>
      <c r="PPD5" s="1708"/>
      <c r="PPE5" s="1708"/>
      <c r="PPF5" s="1708"/>
      <c r="PPG5" s="1708"/>
      <c r="PPH5" s="1708"/>
      <c r="PPI5" s="1708"/>
      <c r="PPJ5" s="1708"/>
      <c r="PPK5" s="1708"/>
      <c r="PPL5" s="1708"/>
      <c r="PPM5" s="1708"/>
      <c r="PPN5" s="1708"/>
      <c r="PPO5" s="1708"/>
      <c r="PPP5" s="1708"/>
      <c r="PPQ5" s="1708"/>
      <c r="PPR5" s="1708"/>
      <c r="PPS5" s="1708"/>
      <c r="PPT5" s="1708"/>
      <c r="PPU5" s="1708"/>
      <c r="PPV5" s="1708"/>
      <c r="PPW5" s="1708"/>
      <c r="PPX5" s="1708"/>
      <c r="PPY5" s="1708"/>
      <c r="PPZ5" s="1708"/>
      <c r="PQA5" s="1708"/>
      <c r="PQB5" s="1708"/>
      <c r="PQC5" s="1708"/>
      <c r="PQD5" s="1708"/>
      <c r="PQE5" s="1708"/>
      <c r="PQF5" s="1708"/>
      <c r="PQG5" s="1708"/>
      <c r="PQH5" s="1708"/>
      <c r="PQI5" s="1708"/>
      <c r="PQJ5" s="1708"/>
      <c r="PQK5" s="1708"/>
      <c r="PQL5" s="1708"/>
      <c r="PQM5" s="1708"/>
      <c r="PQN5" s="1708"/>
      <c r="PQO5" s="1708"/>
      <c r="PQP5" s="1708"/>
      <c r="PQQ5" s="1708"/>
      <c r="PQR5" s="1708"/>
      <c r="PQS5" s="1708"/>
      <c r="PQT5" s="1708"/>
      <c r="PQU5" s="1708"/>
      <c r="PQV5" s="1708"/>
      <c r="PQW5" s="1708"/>
      <c r="PQX5" s="1708"/>
      <c r="PQY5" s="1708"/>
      <c r="PQZ5" s="1708"/>
      <c r="PRA5" s="1708"/>
      <c r="PRB5" s="1708"/>
      <c r="PRC5" s="1708"/>
      <c r="PRD5" s="1708"/>
      <c r="PRE5" s="1708"/>
      <c r="PRF5" s="1708"/>
      <c r="PRG5" s="1708"/>
      <c r="PRH5" s="1708"/>
      <c r="PRI5" s="1708"/>
      <c r="PRJ5" s="1708"/>
      <c r="PRK5" s="1708"/>
      <c r="PRL5" s="1708"/>
      <c r="PRM5" s="1708"/>
      <c r="PRN5" s="1708"/>
      <c r="PRO5" s="1708"/>
      <c r="PRP5" s="1708"/>
      <c r="PRQ5" s="1708"/>
      <c r="PRR5" s="1708"/>
      <c r="PRS5" s="1708"/>
      <c r="PRT5" s="1708"/>
      <c r="PRU5" s="1708"/>
      <c r="PRV5" s="1708"/>
      <c r="PRW5" s="1708"/>
      <c r="PRX5" s="1708"/>
      <c r="PRY5" s="1708"/>
      <c r="PRZ5" s="1708"/>
      <c r="PSA5" s="1708"/>
      <c r="PSB5" s="1708"/>
      <c r="PSC5" s="1708"/>
      <c r="PSD5" s="1708"/>
      <c r="PSE5" s="1708"/>
      <c r="PSF5" s="1708"/>
      <c r="PSG5" s="1708"/>
      <c r="PSH5" s="1708"/>
      <c r="PSI5" s="1708"/>
      <c r="PSJ5" s="1708"/>
      <c r="PSK5" s="1708"/>
      <c r="PSL5" s="1708"/>
      <c r="PSM5" s="1708"/>
      <c r="PSN5" s="1708"/>
      <c r="PSO5" s="1708"/>
      <c r="PSP5" s="1708"/>
      <c r="PSQ5" s="1708"/>
      <c r="PSR5" s="1708"/>
      <c r="PSS5" s="1708"/>
      <c r="PST5" s="1708"/>
      <c r="PSU5" s="1708"/>
      <c r="PSV5" s="1708"/>
      <c r="PSW5" s="1708"/>
      <c r="PSX5" s="1708"/>
      <c r="PSY5" s="1708"/>
      <c r="PSZ5" s="1708"/>
      <c r="PTA5" s="1708"/>
      <c r="PTB5" s="1708"/>
      <c r="PTC5" s="1708"/>
      <c r="PTD5" s="1708"/>
      <c r="PTE5" s="1708"/>
      <c r="PTF5" s="1708"/>
      <c r="PTG5" s="1708"/>
      <c r="PTH5" s="1708"/>
      <c r="PTI5" s="1708"/>
      <c r="PTJ5" s="1708"/>
      <c r="PTK5" s="1708"/>
      <c r="PTL5" s="1708"/>
      <c r="PTM5" s="1708"/>
      <c r="PTN5" s="1708"/>
      <c r="PTO5" s="1708"/>
      <c r="PTP5" s="1708"/>
      <c r="PTQ5" s="1708"/>
      <c r="PTR5" s="1708"/>
      <c r="PTS5" s="1708"/>
      <c r="PTT5" s="1708"/>
      <c r="PTU5" s="1708"/>
      <c r="PTV5" s="1708"/>
      <c r="PTW5" s="1708"/>
      <c r="PTX5" s="1708"/>
      <c r="PTY5" s="1708"/>
      <c r="PTZ5" s="1708"/>
      <c r="PUA5" s="1708"/>
      <c r="PUB5" s="1708"/>
      <c r="PUC5" s="1708"/>
      <c r="PUD5" s="1708"/>
      <c r="PUE5" s="1708"/>
      <c r="PUF5" s="1708"/>
      <c r="PUG5" s="1708"/>
      <c r="PUH5" s="1708"/>
      <c r="PUI5" s="1708"/>
      <c r="PUJ5" s="1708"/>
      <c r="PUK5" s="1708"/>
      <c r="PUL5" s="1708"/>
      <c r="PUM5" s="1708"/>
      <c r="PUN5" s="1708"/>
      <c r="PUO5" s="1708"/>
      <c r="PUP5" s="1708"/>
      <c r="PUQ5" s="1708"/>
      <c r="PUR5" s="1708"/>
      <c r="PUS5" s="1708"/>
      <c r="PUT5" s="1708"/>
      <c r="PUU5" s="1708"/>
      <c r="PUV5" s="1708"/>
      <c r="PUW5" s="1708"/>
      <c r="PUX5" s="1708"/>
      <c r="PUY5" s="1708"/>
      <c r="PUZ5" s="1708"/>
      <c r="PVA5" s="1708"/>
      <c r="PVB5" s="1708"/>
      <c r="PVC5" s="1708"/>
      <c r="PVD5" s="1708"/>
      <c r="PVE5" s="1708"/>
      <c r="PVF5" s="1708"/>
      <c r="PVG5" s="1708"/>
      <c r="PVH5" s="1708"/>
      <c r="PVI5" s="1708"/>
      <c r="PVJ5" s="1708"/>
      <c r="PVK5" s="1708"/>
      <c r="PVL5" s="1708"/>
      <c r="PVM5" s="1708"/>
      <c r="PVN5" s="1708"/>
      <c r="PVO5" s="1708"/>
      <c r="PVP5" s="1708"/>
      <c r="PVQ5" s="1708"/>
      <c r="PVR5" s="1708"/>
      <c r="PVS5" s="1708"/>
      <c r="PVT5" s="1708"/>
      <c r="PVU5" s="1708"/>
      <c r="PVV5" s="1708"/>
      <c r="PVW5" s="1708"/>
      <c r="PVX5" s="1708"/>
      <c r="PVY5" s="1708"/>
      <c r="PVZ5" s="1708"/>
      <c r="PWA5" s="1708"/>
      <c r="PWB5" s="1708"/>
      <c r="PWC5" s="1708"/>
      <c r="PWD5" s="1708"/>
      <c r="PWE5" s="1708"/>
      <c r="PWF5" s="1708"/>
      <c r="PWG5" s="1708"/>
      <c r="PWH5" s="1708"/>
      <c r="PWI5" s="1708"/>
      <c r="PWJ5" s="1708"/>
      <c r="PWK5" s="1708"/>
      <c r="PWL5" s="1708"/>
      <c r="PWM5" s="1708"/>
      <c r="PWN5" s="1708"/>
      <c r="PWO5" s="1708"/>
      <c r="PWP5" s="1708"/>
      <c r="PWQ5" s="1708"/>
      <c r="PWR5" s="1708"/>
      <c r="PWS5" s="1708"/>
      <c r="PWT5" s="1708"/>
      <c r="PWU5" s="1708"/>
      <c r="PWV5" s="1708"/>
      <c r="PWW5" s="1708"/>
      <c r="PWX5" s="1708"/>
      <c r="PWY5" s="1708"/>
      <c r="PWZ5" s="1708"/>
      <c r="PXA5" s="1708"/>
      <c r="PXB5" s="1708"/>
      <c r="PXC5" s="1708"/>
      <c r="PXD5" s="1708"/>
      <c r="PXE5" s="1708"/>
      <c r="PXF5" s="1708"/>
      <c r="PXG5" s="1708"/>
      <c r="PXH5" s="1708"/>
      <c r="PXI5" s="1708"/>
      <c r="PXJ5" s="1708"/>
      <c r="PXK5" s="1708"/>
      <c r="PXL5" s="1708"/>
      <c r="PXM5" s="1708"/>
      <c r="PXN5" s="1708"/>
      <c r="PXO5" s="1708"/>
      <c r="PXP5" s="1708"/>
      <c r="PXQ5" s="1708"/>
      <c r="PXR5" s="1708"/>
      <c r="PXS5" s="1708"/>
      <c r="PXT5" s="1708"/>
      <c r="PXU5" s="1708"/>
      <c r="PXV5" s="1708"/>
      <c r="PXW5" s="1708"/>
      <c r="PXX5" s="1708"/>
      <c r="PXY5" s="1708"/>
      <c r="PXZ5" s="1708"/>
      <c r="PYA5" s="1708"/>
      <c r="PYB5" s="1708"/>
      <c r="PYC5" s="1708"/>
      <c r="PYD5" s="1708"/>
      <c r="PYE5" s="1708"/>
      <c r="PYF5" s="1708"/>
      <c r="PYG5" s="1708"/>
      <c r="PYH5" s="1708"/>
      <c r="PYI5" s="1708"/>
      <c r="PYJ5" s="1708"/>
      <c r="PYK5" s="1708"/>
      <c r="PYL5" s="1708"/>
      <c r="PYM5" s="1708"/>
      <c r="PYN5" s="1708"/>
      <c r="PYO5" s="1708"/>
      <c r="PYP5" s="1708"/>
      <c r="PYQ5" s="1708"/>
      <c r="PYR5" s="1708"/>
      <c r="PYS5" s="1708"/>
      <c r="PYT5" s="1708"/>
      <c r="PYU5" s="1708"/>
      <c r="PYV5" s="1708"/>
      <c r="PYW5" s="1708"/>
      <c r="PYX5" s="1708"/>
      <c r="PYY5" s="1708"/>
      <c r="PYZ5" s="1708"/>
      <c r="PZA5" s="1708"/>
      <c r="PZB5" s="1708"/>
      <c r="PZC5" s="1708"/>
      <c r="PZD5" s="1708"/>
      <c r="PZE5" s="1708"/>
      <c r="PZF5" s="1708"/>
      <c r="PZG5" s="1708"/>
      <c r="PZH5" s="1708"/>
      <c r="PZI5" s="1708"/>
      <c r="PZJ5" s="1708"/>
      <c r="PZK5" s="1708"/>
      <c r="PZL5" s="1708"/>
      <c r="PZM5" s="1708"/>
      <c r="PZN5" s="1708"/>
      <c r="PZO5" s="1708"/>
      <c r="PZP5" s="1708"/>
      <c r="PZQ5" s="1708"/>
      <c r="PZR5" s="1708"/>
      <c r="PZS5" s="1708"/>
      <c r="PZT5" s="1708"/>
      <c r="PZU5" s="1708"/>
      <c r="PZV5" s="1708"/>
      <c r="PZW5" s="1708"/>
      <c r="PZX5" s="1708"/>
      <c r="PZY5" s="1708"/>
      <c r="PZZ5" s="1708"/>
      <c r="QAA5" s="1708"/>
      <c r="QAB5" s="1708"/>
      <c r="QAC5" s="1708"/>
      <c r="QAD5" s="1708"/>
      <c r="QAE5" s="1708"/>
      <c r="QAF5" s="1708"/>
      <c r="QAG5" s="1708"/>
      <c r="QAH5" s="1708"/>
      <c r="QAI5" s="1708"/>
      <c r="QAJ5" s="1708"/>
      <c r="QAK5" s="1708"/>
      <c r="QAL5" s="1708"/>
      <c r="QAM5" s="1708"/>
      <c r="QAN5" s="1708"/>
      <c r="QAO5" s="1708"/>
      <c r="QAP5" s="1708"/>
      <c r="QAQ5" s="1708"/>
      <c r="QAR5" s="1708"/>
      <c r="QAS5" s="1708"/>
      <c r="QAT5" s="1708"/>
      <c r="QAU5" s="1708"/>
      <c r="QAV5" s="1708"/>
      <c r="QAW5" s="1708"/>
      <c r="QAX5" s="1708"/>
      <c r="QAY5" s="1708"/>
      <c r="QAZ5" s="1708"/>
      <c r="QBA5" s="1708"/>
      <c r="QBB5" s="1708"/>
      <c r="QBC5" s="1708"/>
      <c r="QBD5" s="1708"/>
      <c r="QBE5" s="1708"/>
      <c r="QBF5" s="1708"/>
      <c r="QBG5" s="1708"/>
      <c r="QBH5" s="1708"/>
      <c r="QBI5" s="1708"/>
      <c r="QBJ5" s="1708"/>
      <c r="QBK5" s="1708"/>
      <c r="QBL5" s="1708"/>
      <c r="QBM5" s="1708"/>
      <c r="QBN5" s="1708"/>
      <c r="QBO5" s="1708"/>
      <c r="QBP5" s="1708"/>
      <c r="QBQ5" s="1708"/>
      <c r="QBR5" s="1708"/>
      <c r="QBS5" s="1708"/>
      <c r="QBT5" s="1708"/>
      <c r="QBU5" s="1708"/>
      <c r="QBV5" s="1708"/>
      <c r="QBW5" s="1708"/>
      <c r="QBX5" s="1708"/>
      <c r="QBY5" s="1708"/>
      <c r="QBZ5" s="1708"/>
      <c r="QCA5" s="1708"/>
      <c r="QCB5" s="1708"/>
      <c r="QCC5" s="1708"/>
      <c r="QCD5" s="1708"/>
      <c r="QCE5" s="1708"/>
      <c r="QCF5" s="1708"/>
      <c r="QCG5" s="1708"/>
      <c r="QCH5" s="1708"/>
      <c r="QCI5" s="1708"/>
      <c r="QCJ5" s="1708"/>
      <c r="QCK5" s="1708"/>
      <c r="QCL5" s="1708"/>
      <c r="QCM5" s="1708"/>
      <c r="QCN5" s="1708"/>
      <c r="QCO5" s="1708"/>
      <c r="QCP5" s="1708"/>
      <c r="QCQ5" s="1708"/>
      <c r="QCR5" s="1708"/>
      <c r="QCS5" s="1708"/>
      <c r="QCT5" s="1708"/>
      <c r="QCU5" s="1708"/>
      <c r="QCV5" s="1708"/>
      <c r="QCW5" s="1708"/>
      <c r="QCX5" s="1708"/>
      <c r="QCY5" s="1708"/>
      <c r="QCZ5" s="1708"/>
      <c r="QDA5" s="1708"/>
      <c r="QDB5" s="1708"/>
      <c r="QDC5" s="1708"/>
      <c r="QDD5" s="1708"/>
      <c r="QDE5" s="1708"/>
      <c r="QDF5" s="1708"/>
      <c r="QDG5" s="1708"/>
      <c r="QDH5" s="1708"/>
      <c r="QDI5" s="1708"/>
      <c r="QDJ5" s="1708"/>
      <c r="QDK5" s="1708"/>
      <c r="QDL5" s="1708"/>
      <c r="QDM5" s="1708"/>
      <c r="QDN5" s="1708"/>
      <c r="QDO5" s="1708"/>
      <c r="QDP5" s="1708"/>
      <c r="QDQ5" s="1708"/>
      <c r="QDR5" s="1708"/>
      <c r="QDS5" s="1708"/>
      <c r="QDT5" s="1708"/>
      <c r="QDU5" s="1708"/>
      <c r="QDV5" s="1708"/>
      <c r="QDW5" s="1708"/>
      <c r="QDX5" s="1708"/>
      <c r="QDY5" s="1708"/>
      <c r="QDZ5" s="1708"/>
      <c r="QEA5" s="1708"/>
      <c r="QEB5" s="1708"/>
      <c r="QEC5" s="1708"/>
      <c r="QED5" s="1708"/>
      <c r="QEE5" s="1708"/>
      <c r="QEF5" s="1708"/>
      <c r="QEG5" s="1708"/>
      <c r="QEH5" s="1708"/>
      <c r="QEI5" s="1708"/>
      <c r="QEJ5" s="1708"/>
      <c r="QEK5" s="1708"/>
      <c r="QEL5" s="1708"/>
      <c r="QEM5" s="1708"/>
      <c r="QEN5" s="1708"/>
      <c r="QEO5" s="1708"/>
      <c r="QEP5" s="1708"/>
      <c r="QEQ5" s="1708"/>
      <c r="QER5" s="1708"/>
      <c r="QES5" s="1708"/>
      <c r="QET5" s="1708"/>
      <c r="QEU5" s="1708"/>
      <c r="QEV5" s="1708"/>
      <c r="QEW5" s="1708"/>
      <c r="QEX5" s="1708"/>
      <c r="QEY5" s="1708"/>
      <c r="QEZ5" s="1708"/>
      <c r="QFA5" s="1708"/>
      <c r="QFB5" s="1708"/>
      <c r="QFC5" s="1708"/>
      <c r="QFD5" s="1708"/>
      <c r="QFE5" s="1708"/>
      <c r="QFF5" s="1708"/>
      <c r="QFG5" s="1708"/>
      <c r="QFH5" s="1708"/>
      <c r="QFI5" s="1708"/>
      <c r="QFJ5" s="1708"/>
      <c r="QFK5" s="1708"/>
      <c r="QFL5" s="1708"/>
      <c r="QFM5" s="1708"/>
      <c r="QFN5" s="1708"/>
      <c r="QFO5" s="1708"/>
      <c r="QFP5" s="1708"/>
      <c r="QFQ5" s="1708"/>
      <c r="QFR5" s="1708"/>
      <c r="QFS5" s="1708"/>
      <c r="QFT5" s="1708"/>
      <c r="QFU5" s="1708"/>
      <c r="QFV5" s="1708"/>
      <c r="QFW5" s="1708"/>
      <c r="QFX5" s="1708"/>
      <c r="QFY5" s="1708"/>
      <c r="QFZ5" s="1708"/>
      <c r="QGA5" s="1708"/>
      <c r="QGB5" s="1708"/>
      <c r="QGC5" s="1708"/>
      <c r="QGD5" s="1708"/>
      <c r="QGE5" s="1708"/>
      <c r="QGF5" s="1708"/>
      <c r="QGG5" s="1708"/>
      <c r="QGH5" s="1708"/>
      <c r="QGI5" s="1708"/>
      <c r="QGJ5" s="1708"/>
      <c r="QGK5" s="1708"/>
      <c r="QGL5" s="1708"/>
      <c r="QGM5" s="1708"/>
      <c r="QGN5" s="1708"/>
      <c r="QGO5" s="1708"/>
      <c r="QGP5" s="1708"/>
      <c r="QGQ5" s="1708"/>
      <c r="QGR5" s="1708"/>
      <c r="QGS5" s="1708"/>
      <c r="QGT5" s="1708"/>
      <c r="QGU5" s="1708"/>
      <c r="QGV5" s="1708"/>
      <c r="QGW5" s="1708"/>
      <c r="QGX5" s="1708"/>
      <c r="QGY5" s="1708"/>
      <c r="QGZ5" s="1708"/>
      <c r="QHA5" s="1708"/>
      <c r="QHB5" s="1708"/>
      <c r="QHC5" s="1708"/>
      <c r="QHD5" s="1708"/>
      <c r="QHE5" s="1708"/>
      <c r="QHF5" s="1708"/>
      <c r="QHG5" s="1708"/>
      <c r="QHH5" s="1708"/>
      <c r="QHI5" s="1708"/>
      <c r="QHJ5" s="1708"/>
      <c r="QHK5" s="1708"/>
      <c r="QHL5" s="1708"/>
      <c r="QHM5" s="1708"/>
      <c r="QHN5" s="1708"/>
      <c r="QHO5" s="1708"/>
      <c r="QHP5" s="1708"/>
      <c r="QHQ5" s="1708"/>
      <c r="QHR5" s="1708"/>
      <c r="QHS5" s="1708"/>
      <c r="QHT5" s="1708"/>
      <c r="QHU5" s="1708"/>
      <c r="QHV5" s="1708"/>
      <c r="QHW5" s="1708"/>
      <c r="QHX5" s="1708"/>
      <c r="QHY5" s="1708"/>
      <c r="QHZ5" s="1708"/>
      <c r="QIA5" s="1708"/>
      <c r="QIB5" s="1708"/>
      <c r="QIC5" s="1708"/>
      <c r="QID5" s="1708"/>
      <c r="QIE5" s="1708"/>
      <c r="QIF5" s="1708"/>
      <c r="QIG5" s="1708"/>
      <c r="QIH5" s="1708"/>
      <c r="QII5" s="1708"/>
      <c r="QIJ5" s="1708"/>
      <c r="QIK5" s="1708"/>
      <c r="QIL5" s="1708"/>
      <c r="QIM5" s="1708"/>
      <c r="QIN5" s="1708"/>
      <c r="QIO5" s="1708"/>
      <c r="QIP5" s="1708"/>
      <c r="QIQ5" s="1708"/>
      <c r="QIR5" s="1708"/>
      <c r="QIS5" s="1708"/>
      <c r="QIT5" s="1708"/>
      <c r="QIU5" s="1708"/>
      <c r="QIV5" s="1708"/>
      <c r="QIW5" s="1708"/>
      <c r="QIX5" s="1708"/>
      <c r="QIY5" s="1708"/>
      <c r="QIZ5" s="1708"/>
      <c r="QJA5" s="1708"/>
      <c r="QJB5" s="1708"/>
      <c r="QJC5" s="1708"/>
      <c r="QJD5" s="1708"/>
      <c r="QJE5" s="1708"/>
      <c r="QJF5" s="1708"/>
      <c r="QJG5" s="1708"/>
      <c r="QJH5" s="1708"/>
      <c r="QJI5" s="1708"/>
      <c r="QJJ5" s="1708"/>
      <c r="QJK5" s="1708"/>
      <c r="QJL5" s="1708"/>
      <c r="QJM5" s="1708"/>
      <c r="QJN5" s="1708"/>
      <c r="QJO5" s="1708"/>
      <c r="QJP5" s="1708"/>
      <c r="QJQ5" s="1708"/>
      <c r="QJR5" s="1708"/>
      <c r="QJS5" s="1708"/>
      <c r="QJT5" s="1708"/>
      <c r="QJU5" s="1708"/>
      <c r="QJV5" s="1708"/>
      <c r="QJW5" s="1708"/>
      <c r="QJX5" s="1708"/>
      <c r="QJY5" s="1708"/>
      <c r="QJZ5" s="1708"/>
      <c r="QKA5" s="1708"/>
      <c r="QKB5" s="1708"/>
      <c r="QKC5" s="1708"/>
      <c r="QKD5" s="1708"/>
      <c r="QKE5" s="1708"/>
      <c r="QKF5" s="1708"/>
      <c r="QKG5" s="1708"/>
      <c r="QKH5" s="1708"/>
      <c r="QKI5" s="1708"/>
      <c r="QKJ5" s="1708"/>
      <c r="QKK5" s="1708"/>
      <c r="QKL5" s="1708"/>
      <c r="QKM5" s="1708"/>
      <c r="QKN5" s="1708"/>
      <c r="QKO5" s="1708"/>
      <c r="QKP5" s="1708"/>
      <c r="QKQ5" s="1708"/>
      <c r="QKR5" s="1708"/>
      <c r="QKS5" s="1708"/>
      <c r="QKT5" s="1708"/>
      <c r="QKU5" s="1708"/>
      <c r="QKV5" s="1708"/>
      <c r="QKW5" s="1708"/>
      <c r="QKX5" s="1708"/>
      <c r="QKY5" s="1708"/>
      <c r="QKZ5" s="1708"/>
      <c r="QLA5" s="1708"/>
      <c r="QLB5" s="1708"/>
      <c r="QLC5" s="1708"/>
      <c r="QLD5" s="1708"/>
      <c r="QLE5" s="1708"/>
      <c r="QLF5" s="1708"/>
      <c r="QLG5" s="1708"/>
      <c r="QLH5" s="1708"/>
      <c r="QLI5" s="1708"/>
      <c r="QLJ5" s="1708"/>
      <c r="QLK5" s="1708"/>
      <c r="QLL5" s="1708"/>
      <c r="QLM5" s="1708"/>
      <c r="QLN5" s="1708"/>
      <c r="QLO5" s="1708"/>
      <c r="QLP5" s="1708"/>
      <c r="QLQ5" s="1708"/>
      <c r="QLR5" s="1708"/>
      <c r="QLS5" s="1708"/>
      <c r="QLT5" s="1708"/>
      <c r="QLU5" s="1708"/>
      <c r="QLV5" s="1708"/>
      <c r="QLW5" s="1708"/>
      <c r="QLX5" s="1708"/>
      <c r="QLY5" s="1708"/>
      <c r="QLZ5" s="1708"/>
      <c r="QMA5" s="1708"/>
      <c r="QMB5" s="1708"/>
      <c r="QMC5" s="1708"/>
      <c r="QMD5" s="1708"/>
      <c r="QME5" s="1708"/>
      <c r="QMF5" s="1708"/>
      <c r="QMG5" s="1708"/>
      <c r="QMH5" s="1708"/>
      <c r="QMI5" s="1708"/>
      <c r="QMJ5" s="1708"/>
      <c r="QMK5" s="1708"/>
      <c r="QML5" s="1708"/>
      <c r="QMM5" s="1708"/>
      <c r="QMN5" s="1708"/>
      <c r="QMO5" s="1708"/>
      <c r="QMP5" s="1708"/>
      <c r="QMQ5" s="1708"/>
      <c r="QMR5" s="1708"/>
      <c r="QMS5" s="1708"/>
      <c r="QMT5" s="1708"/>
      <c r="QMU5" s="1708"/>
      <c r="QMV5" s="1708"/>
      <c r="QMW5" s="1708"/>
      <c r="QMX5" s="1708"/>
      <c r="QMY5" s="1708"/>
      <c r="QMZ5" s="1708"/>
      <c r="QNA5" s="1708"/>
      <c r="QNB5" s="1708"/>
      <c r="QNC5" s="1708"/>
      <c r="QND5" s="1708"/>
      <c r="QNE5" s="1708"/>
      <c r="QNF5" s="1708"/>
      <c r="QNG5" s="1708"/>
      <c r="QNH5" s="1708"/>
      <c r="QNI5" s="1708"/>
      <c r="QNJ5" s="1708"/>
      <c r="QNK5" s="1708"/>
      <c r="QNL5" s="1708"/>
      <c r="QNM5" s="1708"/>
      <c r="QNN5" s="1708"/>
      <c r="QNO5" s="1708"/>
      <c r="QNP5" s="1708"/>
      <c r="QNQ5" s="1708"/>
      <c r="QNR5" s="1708"/>
      <c r="QNS5" s="1708"/>
      <c r="QNT5" s="1708"/>
      <c r="QNU5" s="1708"/>
      <c r="QNV5" s="1708"/>
      <c r="QNW5" s="1708"/>
      <c r="QNX5" s="1708"/>
      <c r="QNY5" s="1708"/>
      <c r="QNZ5" s="1708"/>
      <c r="QOA5" s="1708"/>
      <c r="QOB5" s="1708"/>
      <c r="QOC5" s="1708"/>
      <c r="QOD5" s="1708"/>
      <c r="QOE5" s="1708"/>
      <c r="QOF5" s="1708"/>
      <c r="QOG5" s="1708"/>
      <c r="QOH5" s="1708"/>
      <c r="QOI5" s="1708"/>
      <c r="QOJ5" s="1708"/>
      <c r="QOK5" s="1708"/>
      <c r="QOL5" s="1708"/>
      <c r="QOM5" s="1708"/>
      <c r="QON5" s="1708"/>
      <c r="QOO5" s="1708"/>
      <c r="QOP5" s="1708"/>
      <c r="QOQ5" s="1708"/>
      <c r="QOR5" s="1708"/>
      <c r="QOS5" s="1708"/>
      <c r="QOT5" s="1708"/>
      <c r="QOU5" s="1708"/>
      <c r="QOV5" s="1708"/>
      <c r="QOW5" s="1708"/>
      <c r="QOX5" s="1708"/>
      <c r="QOY5" s="1708"/>
      <c r="QOZ5" s="1708"/>
      <c r="QPA5" s="1708"/>
      <c r="QPB5" s="1708"/>
      <c r="QPC5" s="1708"/>
      <c r="QPD5" s="1708"/>
      <c r="QPE5" s="1708"/>
      <c r="QPF5" s="1708"/>
      <c r="QPG5" s="1708"/>
      <c r="QPH5" s="1708"/>
      <c r="QPI5" s="1708"/>
      <c r="QPJ5" s="1708"/>
      <c r="QPK5" s="1708"/>
      <c r="QPL5" s="1708"/>
      <c r="QPM5" s="1708"/>
      <c r="QPN5" s="1708"/>
      <c r="QPO5" s="1708"/>
      <c r="QPP5" s="1708"/>
      <c r="QPQ5" s="1708"/>
      <c r="QPR5" s="1708"/>
      <c r="QPS5" s="1708"/>
      <c r="QPT5" s="1708"/>
      <c r="QPU5" s="1708"/>
      <c r="QPV5" s="1708"/>
      <c r="QPW5" s="1708"/>
      <c r="QPX5" s="1708"/>
      <c r="QPY5" s="1708"/>
      <c r="QPZ5" s="1708"/>
      <c r="QQA5" s="1708"/>
      <c r="QQB5" s="1708"/>
      <c r="QQC5" s="1708"/>
      <c r="QQD5" s="1708"/>
      <c r="QQE5" s="1708"/>
      <c r="QQF5" s="1708"/>
      <c r="QQG5" s="1708"/>
      <c r="QQH5" s="1708"/>
      <c r="QQI5" s="1708"/>
      <c r="QQJ5" s="1708"/>
      <c r="QQK5" s="1708"/>
      <c r="QQL5" s="1708"/>
      <c r="QQM5" s="1708"/>
      <c r="QQN5" s="1708"/>
      <c r="QQO5" s="1708"/>
      <c r="QQP5" s="1708"/>
      <c r="QQQ5" s="1708"/>
      <c r="QQR5" s="1708"/>
      <c r="QQS5" s="1708"/>
      <c r="QQT5" s="1708"/>
      <c r="QQU5" s="1708"/>
      <c r="QQV5" s="1708"/>
      <c r="QQW5" s="1708"/>
      <c r="QQX5" s="1708"/>
      <c r="QQY5" s="1708"/>
      <c r="QQZ5" s="1708"/>
      <c r="QRA5" s="1708"/>
      <c r="QRB5" s="1708"/>
      <c r="QRC5" s="1708"/>
      <c r="QRD5" s="1708"/>
      <c r="QRE5" s="1708"/>
      <c r="QRF5" s="1708"/>
      <c r="QRG5" s="1708"/>
      <c r="QRH5" s="1708"/>
      <c r="QRI5" s="1708"/>
      <c r="QRJ5" s="1708"/>
      <c r="QRK5" s="1708"/>
      <c r="QRL5" s="1708"/>
      <c r="QRM5" s="1708"/>
      <c r="QRN5" s="1708"/>
      <c r="QRO5" s="1708"/>
      <c r="QRP5" s="1708"/>
      <c r="QRQ5" s="1708"/>
      <c r="QRR5" s="1708"/>
      <c r="QRS5" s="1708"/>
      <c r="QRT5" s="1708"/>
      <c r="QRU5" s="1708"/>
      <c r="QRV5" s="1708"/>
      <c r="QRW5" s="1708"/>
      <c r="QRX5" s="1708"/>
      <c r="QRY5" s="1708"/>
      <c r="QRZ5" s="1708"/>
      <c r="QSA5" s="1708"/>
      <c r="QSB5" s="1708"/>
      <c r="QSC5" s="1708"/>
      <c r="QSD5" s="1708"/>
      <c r="QSE5" s="1708"/>
      <c r="QSF5" s="1708"/>
      <c r="QSG5" s="1708"/>
      <c r="QSH5" s="1708"/>
      <c r="QSI5" s="1708"/>
      <c r="QSJ5" s="1708"/>
      <c r="QSK5" s="1708"/>
      <c r="QSL5" s="1708"/>
      <c r="QSM5" s="1708"/>
      <c r="QSN5" s="1708"/>
      <c r="QSO5" s="1708"/>
      <c r="QSP5" s="1708"/>
      <c r="QSQ5" s="1708"/>
      <c r="QSR5" s="1708"/>
      <c r="QSS5" s="1708"/>
      <c r="QST5" s="1708"/>
      <c r="QSU5" s="1708"/>
      <c r="QSV5" s="1708"/>
      <c r="QSW5" s="1708"/>
      <c r="QSX5" s="1708"/>
      <c r="QSY5" s="1708"/>
      <c r="QSZ5" s="1708"/>
      <c r="QTA5" s="1708"/>
      <c r="QTB5" s="1708"/>
      <c r="QTC5" s="1708"/>
      <c r="QTD5" s="1708"/>
      <c r="QTE5" s="1708"/>
      <c r="QTF5" s="1708"/>
      <c r="QTG5" s="1708"/>
      <c r="QTH5" s="1708"/>
      <c r="QTI5" s="1708"/>
      <c r="QTJ5" s="1708"/>
      <c r="QTK5" s="1708"/>
      <c r="QTL5" s="1708"/>
      <c r="QTM5" s="1708"/>
      <c r="QTN5" s="1708"/>
      <c r="QTO5" s="1708"/>
      <c r="QTP5" s="1708"/>
      <c r="QTQ5" s="1708"/>
      <c r="QTR5" s="1708"/>
      <c r="QTS5" s="1708"/>
      <c r="QTT5" s="1708"/>
      <c r="QTU5" s="1708"/>
      <c r="QTV5" s="1708"/>
      <c r="QTW5" s="1708"/>
      <c r="QTX5" s="1708"/>
      <c r="QTY5" s="1708"/>
      <c r="QTZ5" s="1708"/>
      <c r="QUA5" s="1708"/>
      <c r="QUB5" s="1708"/>
      <c r="QUC5" s="1708"/>
      <c r="QUD5" s="1708"/>
      <c r="QUE5" s="1708"/>
      <c r="QUF5" s="1708"/>
      <c r="QUG5" s="1708"/>
      <c r="QUH5" s="1708"/>
      <c r="QUI5" s="1708"/>
      <c r="QUJ5" s="1708"/>
      <c r="QUK5" s="1708"/>
      <c r="QUL5" s="1708"/>
      <c r="QUM5" s="1708"/>
      <c r="QUN5" s="1708"/>
      <c r="QUO5" s="1708"/>
      <c r="QUP5" s="1708"/>
      <c r="QUQ5" s="1708"/>
      <c r="QUR5" s="1708"/>
      <c r="QUS5" s="1708"/>
      <c r="QUT5" s="1708"/>
      <c r="QUU5" s="1708"/>
      <c r="QUV5" s="1708"/>
      <c r="QUW5" s="1708"/>
      <c r="QUX5" s="1708"/>
      <c r="QUY5" s="1708"/>
      <c r="QUZ5" s="1708"/>
      <c r="QVA5" s="1708"/>
      <c r="QVB5" s="1708"/>
      <c r="QVC5" s="1708"/>
      <c r="QVD5" s="1708"/>
      <c r="QVE5" s="1708"/>
      <c r="QVF5" s="1708"/>
      <c r="QVG5" s="1708"/>
      <c r="QVH5" s="1708"/>
      <c r="QVI5" s="1708"/>
      <c r="QVJ5" s="1708"/>
      <c r="QVK5" s="1708"/>
      <c r="QVL5" s="1708"/>
      <c r="QVM5" s="1708"/>
      <c r="QVN5" s="1708"/>
      <c r="QVO5" s="1708"/>
      <c r="QVP5" s="1708"/>
      <c r="QVQ5" s="1708"/>
      <c r="QVR5" s="1708"/>
      <c r="QVS5" s="1708"/>
      <c r="QVT5" s="1708"/>
      <c r="QVU5" s="1708"/>
      <c r="QVV5" s="1708"/>
      <c r="QVW5" s="1708"/>
      <c r="QVX5" s="1708"/>
      <c r="QVY5" s="1708"/>
      <c r="QVZ5" s="1708"/>
      <c r="QWA5" s="1708"/>
      <c r="QWB5" s="1708"/>
      <c r="QWC5" s="1708"/>
      <c r="QWD5" s="1708"/>
      <c r="QWE5" s="1708"/>
      <c r="QWF5" s="1708"/>
      <c r="QWG5" s="1708"/>
      <c r="QWH5" s="1708"/>
      <c r="QWI5" s="1708"/>
      <c r="QWJ5" s="1708"/>
      <c r="QWK5" s="1708"/>
      <c r="QWL5" s="1708"/>
      <c r="QWM5" s="1708"/>
      <c r="QWN5" s="1708"/>
      <c r="QWO5" s="1708"/>
      <c r="QWP5" s="1708"/>
      <c r="QWQ5" s="1708"/>
      <c r="QWR5" s="1708"/>
      <c r="QWS5" s="1708"/>
      <c r="QWT5" s="1708"/>
      <c r="QWU5" s="1708"/>
      <c r="QWV5" s="1708"/>
      <c r="QWW5" s="1708"/>
      <c r="QWX5" s="1708"/>
      <c r="QWY5" s="1708"/>
      <c r="QWZ5" s="1708"/>
      <c r="QXA5" s="1708"/>
      <c r="QXB5" s="1708"/>
      <c r="QXC5" s="1708"/>
      <c r="QXD5" s="1708"/>
      <c r="QXE5" s="1708"/>
      <c r="QXF5" s="1708"/>
      <c r="QXG5" s="1708"/>
      <c r="QXH5" s="1708"/>
      <c r="QXI5" s="1708"/>
      <c r="QXJ5" s="1708"/>
      <c r="QXK5" s="1708"/>
      <c r="QXL5" s="1708"/>
      <c r="QXM5" s="1708"/>
      <c r="QXN5" s="1708"/>
      <c r="QXO5" s="1708"/>
      <c r="QXP5" s="1708"/>
      <c r="QXQ5" s="1708"/>
      <c r="QXR5" s="1708"/>
      <c r="QXS5" s="1708"/>
      <c r="QXT5" s="1708"/>
      <c r="QXU5" s="1708"/>
      <c r="QXV5" s="1708"/>
      <c r="QXW5" s="1708"/>
      <c r="QXX5" s="1708"/>
      <c r="QXY5" s="1708"/>
      <c r="QXZ5" s="1708"/>
      <c r="QYA5" s="1708"/>
      <c r="QYB5" s="1708"/>
      <c r="QYC5" s="1708"/>
      <c r="QYD5" s="1708"/>
      <c r="QYE5" s="1708"/>
      <c r="QYF5" s="1708"/>
      <c r="QYG5" s="1708"/>
      <c r="QYH5" s="1708"/>
      <c r="QYI5" s="1708"/>
      <c r="QYJ5" s="1708"/>
      <c r="QYK5" s="1708"/>
      <c r="QYL5" s="1708"/>
      <c r="QYM5" s="1708"/>
      <c r="QYN5" s="1708"/>
      <c r="QYO5" s="1708"/>
      <c r="QYP5" s="1708"/>
      <c r="QYQ5" s="1708"/>
      <c r="QYR5" s="1708"/>
      <c r="QYS5" s="1708"/>
      <c r="QYT5" s="1708"/>
      <c r="QYU5" s="1708"/>
      <c r="QYV5" s="1708"/>
      <c r="QYW5" s="1708"/>
      <c r="QYX5" s="1708"/>
      <c r="QYY5" s="1708"/>
      <c r="QYZ5" s="1708"/>
      <c r="QZA5" s="1708"/>
      <c r="QZB5" s="1708"/>
      <c r="QZC5" s="1708"/>
      <c r="QZD5" s="1708"/>
      <c r="QZE5" s="1708"/>
      <c r="QZF5" s="1708"/>
      <c r="QZG5" s="1708"/>
      <c r="QZH5" s="1708"/>
      <c r="QZI5" s="1708"/>
      <c r="QZJ5" s="1708"/>
      <c r="QZK5" s="1708"/>
      <c r="QZL5" s="1708"/>
      <c r="QZM5" s="1708"/>
      <c r="QZN5" s="1708"/>
      <c r="QZO5" s="1708"/>
      <c r="QZP5" s="1708"/>
      <c r="QZQ5" s="1708"/>
      <c r="QZR5" s="1708"/>
      <c r="QZS5" s="1708"/>
      <c r="QZT5" s="1708"/>
      <c r="QZU5" s="1708"/>
      <c r="QZV5" s="1708"/>
      <c r="QZW5" s="1708"/>
      <c r="QZX5" s="1708"/>
      <c r="QZY5" s="1708"/>
      <c r="QZZ5" s="1708"/>
      <c r="RAA5" s="1708"/>
      <c r="RAB5" s="1708"/>
      <c r="RAC5" s="1708"/>
      <c r="RAD5" s="1708"/>
      <c r="RAE5" s="1708"/>
      <c r="RAF5" s="1708"/>
      <c r="RAG5" s="1708"/>
      <c r="RAH5" s="1708"/>
      <c r="RAI5" s="1708"/>
      <c r="RAJ5" s="1708"/>
      <c r="RAK5" s="1708"/>
      <c r="RAL5" s="1708"/>
      <c r="RAM5" s="1708"/>
      <c r="RAN5" s="1708"/>
      <c r="RAO5" s="1708"/>
      <c r="RAP5" s="1708"/>
      <c r="RAQ5" s="1708"/>
      <c r="RAR5" s="1708"/>
      <c r="RAS5" s="1708"/>
      <c r="RAT5" s="1708"/>
      <c r="RAU5" s="1708"/>
      <c r="RAV5" s="1708"/>
      <c r="RAW5" s="1708"/>
      <c r="RAX5" s="1708"/>
      <c r="RAY5" s="1708"/>
      <c r="RAZ5" s="1708"/>
      <c r="RBA5" s="1708"/>
      <c r="RBB5" s="1708"/>
      <c r="RBC5" s="1708"/>
      <c r="RBD5" s="1708"/>
      <c r="RBE5" s="1708"/>
      <c r="RBF5" s="1708"/>
      <c r="RBG5" s="1708"/>
      <c r="RBH5" s="1708"/>
      <c r="RBI5" s="1708"/>
      <c r="RBJ5" s="1708"/>
      <c r="RBK5" s="1708"/>
      <c r="RBL5" s="1708"/>
      <c r="RBM5" s="1708"/>
      <c r="RBN5" s="1708"/>
      <c r="RBO5" s="1708"/>
      <c r="RBP5" s="1708"/>
      <c r="RBQ5" s="1708"/>
      <c r="RBR5" s="1708"/>
      <c r="RBS5" s="1708"/>
      <c r="RBT5" s="1708"/>
      <c r="RBU5" s="1708"/>
      <c r="RBV5" s="1708"/>
      <c r="RBW5" s="1708"/>
      <c r="RBX5" s="1708"/>
      <c r="RBY5" s="1708"/>
      <c r="RBZ5" s="1708"/>
      <c r="RCA5" s="1708"/>
      <c r="RCB5" s="1708"/>
      <c r="RCC5" s="1708"/>
      <c r="RCD5" s="1708"/>
      <c r="RCE5" s="1708"/>
      <c r="RCF5" s="1708"/>
      <c r="RCG5" s="1708"/>
      <c r="RCH5" s="1708"/>
      <c r="RCI5" s="1708"/>
      <c r="RCJ5" s="1708"/>
      <c r="RCK5" s="1708"/>
      <c r="RCL5" s="1708"/>
      <c r="RCM5" s="1708"/>
      <c r="RCN5" s="1708"/>
      <c r="RCO5" s="1708"/>
      <c r="RCP5" s="1708"/>
      <c r="RCQ5" s="1708"/>
      <c r="RCR5" s="1708"/>
      <c r="RCS5" s="1708"/>
      <c r="RCT5" s="1708"/>
      <c r="RCU5" s="1708"/>
      <c r="RCV5" s="1708"/>
      <c r="RCW5" s="1708"/>
      <c r="RCX5" s="1708"/>
      <c r="RCY5" s="1708"/>
      <c r="RCZ5" s="1708"/>
      <c r="RDA5" s="1708"/>
      <c r="RDB5" s="1708"/>
      <c r="RDC5" s="1708"/>
      <c r="RDD5" s="1708"/>
      <c r="RDE5" s="1708"/>
      <c r="RDF5" s="1708"/>
      <c r="RDG5" s="1708"/>
      <c r="RDH5" s="1708"/>
      <c r="RDI5" s="1708"/>
      <c r="RDJ5" s="1708"/>
      <c r="RDK5" s="1708"/>
      <c r="RDL5" s="1708"/>
      <c r="RDM5" s="1708"/>
      <c r="RDN5" s="1708"/>
      <c r="RDO5" s="1708"/>
      <c r="RDP5" s="1708"/>
      <c r="RDQ5" s="1708"/>
      <c r="RDR5" s="1708"/>
      <c r="RDS5" s="1708"/>
      <c r="RDT5" s="1708"/>
      <c r="RDU5" s="1708"/>
      <c r="RDV5" s="1708"/>
      <c r="RDW5" s="1708"/>
      <c r="RDX5" s="1708"/>
      <c r="RDY5" s="1708"/>
      <c r="RDZ5" s="1708"/>
      <c r="REA5" s="1708"/>
      <c r="REB5" s="1708"/>
      <c r="REC5" s="1708"/>
      <c r="RED5" s="1708"/>
      <c r="REE5" s="1708"/>
      <c r="REF5" s="1708"/>
      <c r="REG5" s="1708"/>
      <c r="REH5" s="1708"/>
      <c r="REI5" s="1708"/>
      <c r="REJ5" s="1708"/>
      <c r="REK5" s="1708"/>
      <c r="REL5" s="1708"/>
      <c r="REM5" s="1708"/>
      <c r="REN5" s="1708"/>
      <c r="REO5" s="1708"/>
      <c r="REP5" s="1708"/>
      <c r="REQ5" s="1708"/>
      <c r="RER5" s="1708"/>
      <c r="RES5" s="1708"/>
      <c r="RET5" s="1708"/>
      <c r="REU5" s="1708"/>
      <c r="REV5" s="1708"/>
      <c r="REW5" s="1708"/>
      <c r="REX5" s="1708"/>
      <c r="REY5" s="1708"/>
      <c r="REZ5" s="1708"/>
      <c r="RFA5" s="1708"/>
      <c r="RFB5" s="1708"/>
      <c r="RFC5" s="1708"/>
      <c r="RFD5" s="1708"/>
      <c r="RFE5" s="1708"/>
      <c r="RFF5" s="1708"/>
      <c r="RFG5" s="1708"/>
      <c r="RFH5" s="1708"/>
      <c r="RFI5" s="1708"/>
      <c r="RFJ5" s="1708"/>
      <c r="RFK5" s="1708"/>
      <c r="RFL5" s="1708"/>
      <c r="RFM5" s="1708"/>
      <c r="RFN5" s="1708"/>
      <c r="RFO5" s="1708"/>
      <c r="RFP5" s="1708"/>
      <c r="RFQ5" s="1708"/>
      <c r="RFR5" s="1708"/>
      <c r="RFS5" s="1708"/>
      <c r="RFT5" s="1708"/>
      <c r="RFU5" s="1708"/>
      <c r="RFV5" s="1708"/>
      <c r="RFW5" s="1708"/>
      <c r="RFX5" s="1708"/>
      <c r="RFY5" s="1708"/>
      <c r="RFZ5" s="1708"/>
      <c r="RGA5" s="1708"/>
      <c r="RGB5" s="1708"/>
      <c r="RGC5" s="1708"/>
      <c r="RGD5" s="1708"/>
      <c r="RGE5" s="1708"/>
      <c r="RGF5" s="1708"/>
      <c r="RGG5" s="1708"/>
      <c r="RGH5" s="1708"/>
      <c r="RGI5" s="1708"/>
      <c r="RGJ5" s="1708"/>
      <c r="RGK5" s="1708"/>
      <c r="RGL5" s="1708"/>
      <c r="RGM5" s="1708"/>
      <c r="RGN5" s="1708"/>
      <c r="RGO5" s="1708"/>
      <c r="RGP5" s="1708"/>
      <c r="RGQ5" s="1708"/>
      <c r="RGR5" s="1708"/>
      <c r="RGS5" s="1708"/>
      <c r="RGT5" s="1708"/>
      <c r="RGU5" s="1708"/>
      <c r="RGV5" s="1708"/>
      <c r="RGW5" s="1708"/>
      <c r="RGX5" s="1708"/>
      <c r="RGY5" s="1708"/>
      <c r="RGZ5" s="1708"/>
      <c r="RHA5" s="1708"/>
      <c r="RHB5" s="1708"/>
      <c r="RHC5" s="1708"/>
      <c r="RHD5" s="1708"/>
      <c r="RHE5" s="1708"/>
      <c r="RHF5" s="1708"/>
      <c r="RHG5" s="1708"/>
      <c r="RHH5" s="1708"/>
      <c r="RHI5" s="1708"/>
      <c r="RHJ5" s="1708"/>
      <c r="RHK5" s="1708"/>
      <c r="RHL5" s="1708"/>
      <c r="RHM5" s="1708"/>
      <c r="RHN5" s="1708"/>
      <c r="RHO5" s="1708"/>
      <c r="RHP5" s="1708"/>
      <c r="RHQ5" s="1708"/>
      <c r="RHR5" s="1708"/>
      <c r="RHS5" s="1708"/>
      <c r="RHT5" s="1708"/>
      <c r="RHU5" s="1708"/>
      <c r="RHV5" s="1708"/>
      <c r="RHW5" s="1708"/>
      <c r="RHX5" s="1708"/>
      <c r="RHY5" s="1708"/>
      <c r="RHZ5" s="1708"/>
      <c r="RIA5" s="1708"/>
      <c r="RIB5" s="1708"/>
      <c r="RIC5" s="1708"/>
      <c r="RID5" s="1708"/>
      <c r="RIE5" s="1708"/>
      <c r="RIF5" s="1708"/>
      <c r="RIG5" s="1708"/>
      <c r="RIH5" s="1708"/>
      <c r="RII5" s="1708"/>
      <c r="RIJ5" s="1708"/>
      <c r="RIK5" s="1708"/>
      <c r="RIL5" s="1708"/>
      <c r="RIM5" s="1708"/>
      <c r="RIN5" s="1708"/>
      <c r="RIO5" s="1708"/>
      <c r="RIP5" s="1708"/>
      <c r="RIQ5" s="1708"/>
      <c r="RIR5" s="1708"/>
      <c r="RIS5" s="1708"/>
      <c r="RIT5" s="1708"/>
      <c r="RIU5" s="1708"/>
      <c r="RIV5" s="1708"/>
      <c r="RIW5" s="1708"/>
      <c r="RIX5" s="1708"/>
      <c r="RIY5" s="1708"/>
      <c r="RIZ5" s="1708"/>
      <c r="RJA5" s="1708"/>
      <c r="RJB5" s="1708"/>
      <c r="RJC5" s="1708"/>
      <c r="RJD5" s="1708"/>
      <c r="RJE5" s="1708"/>
      <c r="RJF5" s="1708"/>
      <c r="RJG5" s="1708"/>
      <c r="RJH5" s="1708"/>
      <c r="RJI5" s="1708"/>
      <c r="RJJ5" s="1708"/>
      <c r="RJK5" s="1708"/>
      <c r="RJL5" s="1708"/>
      <c r="RJM5" s="1708"/>
      <c r="RJN5" s="1708"/>
      <c r="RJO5" s="1708"/>
      <c r="RJP5" s="1708"/>
      <c r="RJQ5" s="1708"/>
      <c r="RJR5" s="1708"/>
      <c r="RJS5" s="1708"/>
      <c r="RJT5" s="1708"/>
      <c r="RJU5" s="1708"/>
      <c r="RJV5" s="1708"/>
      <c r="RJW5" s="1708"/>
      <c r="RJX5" s="1708"/>
      <c r="RJY5" s="1708"/>
      <c r="RJZ5" s="1708"/>
      <c r="RKA5" s="1708"/>
      <c r="RKB5" s="1708"/>
      <c r="RKC5" s="1708"/>
      <c r="RKD5" s="1708"/>
      <c r="RKE5" s="1708"/>
      <c r="RKF5" s="1708"/>
      <c r="RKG5" s="1708"/>
      <c r="RKH5" s="1708"/>
      <c r="RKI5" s="1708"/>
      <c r="RKJ5" s="1708"/>
      <c r="RKK5" s="1708"/>
      <c r="RKL5" s="1708"/>
      <c r="RKM5" s="1708"/>
      <c r="RKN5" s="1708"/>
      <c r="RKO5" s="1708"/>
      <c r="RKP5" s="1708"/>
      <c r="RKQ5" s="1708"/>
      <c r="RKR5" s="1708"/>
      <c r="RKS5" s="1708"/>
      <c r="RKT5" s="1708"/>
      <c r="RKU5" s="1708"/>
      <c r="RKV5" s="1708"/>
      <c r="RKW5" s="1708"/>
      <c r="RKX5" s="1708"/>
      <c r="RKY5" s="1708"/>
      <c r="RKZ5" s="1708"/>
      <c r="RLA5" s="1708"/>
      <c r="RLB5" s="1708"/>
      <c r="RLC5" s="1708"/>
      <c r="RLD5" s="1708"/>
      <c r="RLE5" s="1708"/>
      <c r="RLF5" s="1708"/>
      <c r="RLG5" s="1708"/>
      <c r="RLH5" s="1708"/>
      <c r="RLI5" s="1708"/>
      <c r="RLJ5" s="1708"/>
      <c r="RLK5" s="1708"/>
      <c r="RLL5" s="1708"/>
      <c r="RLM5" s="1708"/>
      <c r="RLN5" s="1708"/>
      <c r="RLO5" s="1708"/>
      <c r="RLP5" s="1708"/>
      <c r="RLQ5" s="1708"/>
      <c r="RLR5" s="1708"/>
      <c r="RLS5" s="1708"/>
      <c r="RLT5" s="1708"/>
      <c r="RLU5" s="1708"/>
      <c r="RLV5" s="1708"/>
      <c r="RLW5" s="1708"/>
      <c r="RLX5" s="1708"/>
      <c r="RLY5" s="1708"/>
      <c r="RLZ5" s="1708"/>
      <c r="RMA5" s="1708"/>
      <c r="RMB5" s="1708"/>
      <c r="RMC5" s="1708"/>
      <c r="RMD5" s="1708"/>
      <c r="RME5" s="1708"/>
      <c r="RMF5" s="1708"/>
      <c r="RMG5" s="1708"/>
      <c r="RMH5" s="1708"/>
      <c r="RMI5" s="1708"/>
      <c r="RMJ5" s="1708"/>
      <c r="RMK5" s="1708"/>
      <c r="RML5" s="1708"/>
      <c r="RMM5" s="1708"/>
      <c r="RMN5" s="1708"/>
      <c r="RMO5" s="1708"/>
      <c r="RMP5" s="1708"/>
      <c r="RMQ5" s="1708"/>
      <c r="RMR5" s="1708"/>
      <c r="RMS5" s="1708"/>
      <c r="RMT5" s="1708"/>
      <c r="RMU5" s="1708"/>
      <c r="RMV5" s="1708"/>
      <c r="RMW5" s="1708"/>
      <c r="RMX5" s="1708"/>
      <c r="RMY5" s="1708"/>
      <c r="RMZ5" s="1708"/>
      <c r="RNA5" s="1708"/>
      <c r="RNB5" s="1708"/>
      <c r="RNC5" s="1708"/>
      <c r="RND5" s="1708"/>
      <c r="RNE5" s="1708"/>
      <c r="RNF5" s="1708"/>
      <c r="RNG5" s="1708"/>
      <c r="RNH5" s="1708"/>
      <c r="RNI5" s="1708"/>
      <c r="RNJ5" s="1708"/>
      <c r="RNK5" s="1708"/>
      <c r="RNL5" s="1708"/>
      <c r="RNM5" s="1708"/>
      <c r="RNN5" s="1708"/>
      <c r="RNO5" s="1708"/>
      <c r="RNP5" s="1708"/>
      <c r="RNQ5" s="1708"/>
      <c r="RNR5" s="1708"/>
      <c r="RNS5" s="1708"/>
      <c r="RNT5" s="1708"/>
      <c r="RNU5" s="1708"/>
      <c r="RNV5" s="1708"/>
      <c r="RNW5" s="1708"/>
      <c r="RNX5" s="1708"/>
      <c r="RNY5" s="1708"/>
      <c r="RNZ5" s="1708"/>
      <c r="ROA5" s="1708"/>
      <c r="ROB5" s="1708"/>
      <c r="ROC5" s="1708"/>
      <c r="ROD5" s="1708"/>
      <c r="ROE5" s="1708"/>
      <c r="ROF5" s="1708"/>
      <c r="ROG5" s="1708"/>
      <c r="ROH5" s="1708"/>
      <c r="ROI5" s="1708"/>
      <c r="ROJ5" s="1708"/>
      <c r="ROK5" s="1708"/>
      <c r="ROL5" s="1708"/>
      <c r="ROM5" s="1708"/>
      <c r="RON5" s="1708"/>
      <c r="ROO5" s="1708"/>
      <c r="ROP5" s="1708"/>
      <c r="ROQ5" s="1708"/>
      <c r="ROR5" s="1708"/>
      <c r="ROS5" s="1708"/>
      <c r="ROT5" s="1708"/>
      <c r="ROU5" s="1708"/>
      <c r="ROV5" s="1708"/>
      <c r="ROW5" s="1708"/>
      <c r="ROX5" s="1708"/>
      <c r="ROY5" s="1708"/>
      <c r="ROZ5" s="1708"/>
      <c r="RPA5" s="1708"/>
      <c r="RPB5" s="1708"/>
      <c r="RPC5" s="1708"/>
      <c r="RPD5" s="1708"/>
      <c r="RPE5" s="1708"/>
      <c r="RPF5" s="1708"/>
      <c r="RPG5" s="1708"/>
      <c r="RPH5" s="1708"/>
      <c r="RPI5" s="1708"/>
      <c r="RPJ5" s="1708"/>
      <c r="RPK5" s="1708"/>
      <c r="RPL5" s="1708"/>
      <c r="RPM5" s="1708"/>
      <c r="RPN5" s="1708"/>
      <c r="RPO5" s="1708"/>
      <c r="RPP5" s="1708"/>
      <c r="RPQ5" s="1708"/>
      <c r="RPR5" s="1708"/>
      <c r="RPS5" s="1708"/>
      <c r="RPT5" s="1708"/>
      <c r="RPU5" s="1708"/>
      <c r="RPV5" s="1708"/>
      <c r="RPW5" s="1708"/>
      <c r="RPX5" s="1708"/>
      <c r="RPY5" s="1708"/>
      <c r="RPZ5" s="1708"/>
      <c r="RQA5" s="1708"/>
      <c r="RQB5" s="1708"/>
      <c r="RQC5" s="1708"/>
      <c r="RQD5" s="1708"/>
      <c r="RQE5" s="1708"/>
      <c r="RQF5" s="1708"/>
      <c r="RQG5" s="1708"/>
      <c r="RQH5" s="1708"/>
      <c r="RQI5" s="1708"/>
      <c r="RQJ5" s="1708"/>
      <c r="RQK5" s="1708"/>
      <c r="RQL5" s="1708"/>
      <c r="RQM5" s="1708"/>
      <c r="RQN5" s="1708"/>
      <c r="RQO5" s="1708"/>
      <c r="RQP5" s="1708"/>
      <c r="RQQ5" s="1708"/>
      <c r="RQR5" s="1708"/>
      <c r="RQS5" s="1708"/>
      <c r="RQT5" s="1708"/>
      <c r="RQU5" s="1708"/>
      <c r="RQV5" s="1708"/>
      <c r="RQW5" s="1708"/>
      <c r="RQX5" s="1708"/>
      <c r="RQY5" s="1708"/>
      <c r="RQZ5" s="1708"/>
      <c r="RRA5" s="1708"/>
      <c r="RRB5" s="1708"/>
      <c r="RRC5" s="1708"/>
      <c r="RRD5" s="1708"/>
      <c r="RRE5" s="1708"/>
      <c r="RRF5" s="1708"/>
      <c r="RRG5" s="1708"/>
      <c r="RRH5" s="1708"/>
      <c r="RRI5" s="1708"/>
      <c r="RRJ5" s="1708"/>
      <c r="RRK5" s="1708"/>
      <c r="RRL5" s="1708"/>
      <c r="RRM5" s="1708"/>
      <c r="RRN5" s="1708"/>
      <c r="RRO5" s="1708"/>
      <c r="RRP5" s="1708"/>
      <c r="RRQ5" s="1708"/>
      <c r="RRR5" s="1708"/>
      <c r="RRS5" s="1708"/>
      <c r="RRT5" s="1708"/>
      <c r="RRU5" s="1708"/>
      <c r="RRV5" s="1708"/>
      <c r="RRW5" s="1708"/>
      <c r="RRX5" s="1708"/>
      <c r="RRY5" s="1708"/>
      <c r="RRZ5" s="1708"/>
      <c r="RSA5" s="1708"/>
      <c r="RSB5" s="1708"/>
      <c r="RSC5" s="1708"/>
      <c r="RSD5" s="1708"/>
      <c r="RSE5" s="1708"/>
      <c r="RSF5" s="1708"/>
      <c r="RSG5" s="1708"/>
      <c r="RSH5" s="1708"/>
      <c r="RSI5" s="1708"/>
      <c r="RSJ5" s="1708"/>
      <c r="RSK5" s="1708"/>
      <c r="RSL5" s="1708"/>
      <c r="RSM5" s="1708"/>
      <c r="RSN5" s="1708"/>
      <c r="RSO5" s="1708"/>
      <c r="RSP5" s="1708"/>
      <c r="RSQ5" s="1708"/>
      <c r="RSR5" s="1708"/>
      <c r="RSS5" s="1708"/>
      <c r="RST5" s="1708"/>
      <c r="RSU5" s="1708"/>
      <c r="RSV5" s="1708"/>
      <c r="RSW5" s="1708"/>
      <c r="RSX5" s="1708"/>
      <c r="RSY5" s="1708"/>
      <c r="RSZ5" s="1708"/>
      <c r="RTA5" s="1708"/>
      <c r="RTB5" s="1708"/>
      <c r="RTC5" s="1708"/>
      <c r="RTD5" s="1708"/>
      <c r="RTE5" s="1708"/>
      <c r="RTF5" s="1708"/>
      <c r="RTG5" s="1708"/>
      <c r="RTH5" s="1708"/>
      <c r="RTI5" s="1708"/>
      <c r="RTJ5" s="1708"/>
      <c r="RTK5" s="1708"/>
      <c r="RTL5" s="1708"/>
      <c r="RTM5" s="1708"/>
      <c r="RTN5" s="1708"/>
      <c r="RTO5" s="1708"/>
      <c r="RTP5" s="1708"/>
      <c r="RTQ5" s="1708"/>
      <c r="RTR5" s="1708"/>
      <c r="RTS5" s="1708"/>
      <c r="RTT5" s="1708"/>
      <c r="RTU5" s="1708"/>
      <c r="RTV5" s="1708"/>
      <c r="RTW5" s="1708"/>
      <c r="RTX5" s="1708"/>
      <c r="RTY5" s="1708"/>
      <c r="RTZ5" s="1708"/>
      <c r="RUA5" s="1708"/>
      <c r="RUB5" s="1708"/>
      <c r="RUC5" s="1708"/>
      <c r="RUD5" s="1708"/>
      <c r="RUE5" s="1708"/>
      <c r="RUF5" s="1708"/>
      <c r="RUG5" s="1708"/>
      <c r="RUH5" s="1708"/>
      <c r="RUI5" s="1708"/>
      <c r="RUJ5" s="1708"/>
      <c r="RUK5" s="1708"/>
      <c r="RUL5" s="1708"/>
      <c r="RUM5" s="1708"/>
      <c r="RUN5" s="1708"/>
      <c r="RUO5" s="1708"/>
      <c r="RUP5" s="1708"/>
      <c r="RUQ5" s="1708"/>
      <c r="RUR5" s="1708"/>
      <c r="RUS5" s="1708"/>
      <c r="RUT5" s="1708"/>
      <c r="RUU5" s="1708"/>
      <c r="RUV5" s="1708"/>
      <c r="RUW5" s="1708"/>
      <c r="RUX5" s="1708"/>
      <c r="RUY5" s="1708"/>
      <c r="RUZ5" s="1708"/>
      <c r="RVA5" s="1708"/>
      <c r="RVB5" s="1708"/>
      <c r="RVC5" s="1708"/>
      <c r="RVD5" s="1708"/>
      <c r="RVE5" s="1708"/>
      <c r="RVF5" s="1708"/>
      <c r="RVG5" s="1708"/>
      <c r="RVH5" s="1708"/>
      <c r="RVI5" s="1708"/>
      <c r="RVJ5" s="1708"/>
      <c r="RVK5" s="1708"/>
      <c r="RVL5" s="1708"/>
      <c r="RVM5" s="1708"/>
      <c r="RVN5" s="1708"/>
      <c r="RVO5" s="1708"/>
      <c r="RVP5" s="1708"/>
      <c r="RVQ5" s="1708"/>
      <c r="RVR5" s="1708"/>
      <c r="RVS5" s="1708"/>
      <c r="RVT5" s="1708"/>
      <c r="RVU5" s="1708"/>
      <c r="RVV5" s="1708"/>
      <c r="RVW5" s="1708"/>
      <c r="RVX5" s="1708"/>
      <c r="RVY5" s="1708"/>
      <c r="RVZ5" s="1708"/>
      <c r="RWA5" s="1708"/>
      <c r="RWB5" s="1708"/>
      <c r="RWC5" s="1708"/>
      <c r="RWD5" s="1708"/>
      <c r="RWE5" s="1708"/>
      <c r="RWF5" s="1708"/>
      <c r="RWG5" s="1708"/>
      <c r="RWH5" s="1708"/>
      <c r="RWI5" s="1708"/>
      <c r="RWJ5" s="1708"/>
      <c r="RWK5" s="1708"/>
      <c r="RWL5" s="1708"/>
      <c r="RWM5" s="1708"/>
      <c r="RWN5" s="1708"/>
      <c r="RWO5" s="1708"/>
      <c r="RWP5" s="1708"/>
      <c r="RWQ5" s="1708"/>
      <c r="RWR5" s="1708"/>
      <c r="RWS5" s="1708"/>
      <c r="RWT5" s="1708"/>
      <c r="RWU5" s="1708"/>
      <c r="RWV5" s="1708"/>
      <c r="RWW5" s="1708"/>
      <c r="RWX5" s="1708"/>
      <c r="RWY5" s="1708"/>
      <c r="RWZ5" s="1708"/>
      <c r="RXA5" s="1708"/>
      <c r="RXB5" s="1708"/>
      <c r="RXC5" s="1708"/>
      <c r="RXD5" s="1708"/>
      <c r="RXE5" s="1708"/>
      <c r="RXF5" s="1708"/>
      <c r="RXG5" s="1708"/>
      <c r="RXH5" s="1708"/>
      <c r="RXI5" s="1708"/>
      <c r="RXJ5" s="1708"/>
      <c r="RXK5" s="1708"/>
      <c r="RXL5" s="1708"/>
      <c r="RXM5" s="1708"/>
      <c r="RXN5" s="1708"/>
      <c r="RXO5" s="1708"/>
      <c r="RXP5" s="1708"/>
      <c r="RXQ5" s="1708"/>
      <c r="RXR5" s="1708"/>
      <c r="RXS5" s="1708"/>
      <c r="RXT5" s="1708"/>
      <c r="RXU5" s="1708"/>
      <c r="RXV5" s="1708"/>
      <c r="RXW5" s="1708"/>
      <c r="RXX5" s="1708"/>
      <c r="RXY5" s="1708"/>
      <c r="RXZ5" s="1708"/>
      <c r="RYA5" s="1708"/>
      <c r="RYB5" s="1708"/>
      <c r="RYC5" s="1708"/>
      <c r="RYD5" s="1708"/>
      <c r="RYE5" s="1708"/>
      <c r="RYF5" s="1708"/>
      <c r="RYG5" s="1708"/>
      <c r="RYH5" s="1708"/>
      <c r="RYI5" s="1708"/>
      <c r="RYJ5" s="1708"/>
      <c r="RYK5" s="1708"/>
      <c r="RYL5" s="1708"/>
      <c r="RYM5" s="1708"/>
      <c r="RYN5" s="1708"/>
      <c r="RYO5" s="1708"/>
      <c r="RYP5" s="1708"/>
      <c r="RYQ5" s="1708"/>
      <c r="RYR5" s="1708"/>
      <c r="RYS5" s="1708"/>
      <c r="RYT5" s="1708"/>
      <c r="RYU5" s="1708"/>
      <c r="RYV5" s="1708"/>
      <c r="RYW5" s="1708"/>
      <c r="RYX5" s="1708"/>
      <c r="RYY5" s="1708"/>
      <c r="RYZ5" s="1708"/>
      <c r="RZA5" s="1708"/>
      <c r="RZB5" s="1708"/>
      <c r="RZC5" s="1708"/>
      <c r="RZD5" s="1708"/>
      <c r="RZE5" s="1708"/>
      <c r="RZF5" s="1708"/>
      <c r="RZG5" s="1708"/>
      <c r="RZH5" s="1708"/>
      <c r="RZI5" s="1708"/>
      <c r="RZJ5" s="1708"/>
      <c r="RZK5" s="1708"/>
      <c r="RZL5" s="1708"/>
      <c r="RZM5" s="1708"/>
      <c r="RZN5" s="1708"/>
      <c r="RZO5" s="1708"/>
      <c r="RZP5" s="1708"/>
      <c r="RZQ5" s="1708"/>
      <c r="RZR5" s="1708"/>
      <c r="RZS5" s="1708"/>
      <c r="RZT5" s="1708"/>
      <c r="RZU5" s="1708"/>
      <c r="RZV5" s="1708"/>
      <c r="RZW5" s="1708"/>
      <c r="RZX5" s="1708"/>
      <c r="RZY5" s="1708"/>
      <c r="RZZ5" s="1708"/>
      <c r="SAA5" s="1708"/>
      <c r="SAB5" s="1708"/>
      <c r="SAC5" s="1708"/>
      <c r="SAD5" s="1708"/>
      <c r="SAE5" s="1708"/>
      <c r="SAF5" s="1708"/>
      <c r="SAG5" s="1708"/>
      <c r="SAH5" s="1708"/>
      <c r="SAI5" s="1708"/>
      <c r="SAJ5" s="1708"/>
      <c r="SAK5" s="1708"/>
      <c r="SAL5" s="1708"/>
      <c r="SAM5" s="1708"/>
      <c r="SAN5" s="1708"/>
      <c r="SAO5" s="1708"/>
      <c r="SAP5" s="1708"/>
      <c r="SAQ5" s="1708"/>
      <c r="SAR5" s="1708"/>
      <c r="SAS5" s="1708"/>
      <c r="SAT5" s="1708"/>
      <c r="SAU5" s="1708"/>
      <c r="SAV5" s="1708"/>
      <c r="SAW5" s="1708"/>
      <c r="SAX5" s="1708"/>
      <c r="SAY5" s="1708"/>
      <c r="SAZ5" s="1708"/>
      <c r="SBA5" s="1708"/>
      <c r="SBB5" s="1708"/>
      <c r="SBC5" s="1708"/>
      <c r="SBD5" s="1708"/>
      <c r="SBE5" s="1708"/>
      <c r="SBF5" s="1708"/>
      <c r="SBG5" s="1708"/>
      <c r="SBH5" s="1708"/>
      <c r="SBI5" s="1708"/>
      <c r="SBJ5" s="1708"/>
      <c r="SBK5" s="1708"/>
      <c r="SBL5" s="1708"/>
      <c r="SBM5" s="1708"/>
      <c r="SBN5" s="1708"/>
      <c r="SBO5" s="1708"/>
      <c r="SBP5" s="1708"/>
      <c r="SBQ5" s="1708"/>
      <c r="SBR5" s="1708"/>
      <c r="SBS5" s="1708"/>
      <c r="SBT5" s="1708"/>
      <c r="SBU5" s="1708"/>
      <c r="SBV5" s="1708"/>
      <c r="SBW5" s="1708"/>
      <c r="SBX5" s="1708"/>
      <c r="SBY5" s="1708"/>
      <c r="SBZ5" s="1708"/>
      <c r="SCA5" s="1708"/>
      <c r="SCB5" s="1708"/>
      <c r="SCC5" s="1708"/>
      <c r="SCD5" s="1708"/>
      <c r="SCE5" s="1708"/>
      <c r="SCF5" s="1708"/>
      <c r="SCG5" s="1708"/>
      <c r="SCH5" s="1708"/>
      <c r="SCI5" s="1708"/>
      <c r="SCJ5" s="1708"/>
      <c r="SCK5" s="1708"/>
      <c r="SCL5" s="1708"/>
      <c r="SCM5" s="1708"/>
      <c r="SCN5" s="1708"/>
      <c r="SCO5" s="1708"/>
      <c r="SCP5" s="1708"/>
      <c r="SCQ5" s="1708"/>
      <c r="SCR5" s="1708"/>
      <c r="SCS5" s="1708"/>
      <c r="SCT5" s="1708"/>
      <c r="SCU5" s="1708"/>
      <c r="SCV5" s="1708"/>
      <c r="SCW5" s="1708"/>
      <c r="SCX5" s="1708"/>
      <c r="SCY5" s="1708"/>
      <c r="SCZ5" s="1708"/>
      <c r="SDA5" s="1708"/>
      <c r="SDB5" s="1708"/>
      <c r="SDC5" s="1708"/>
      <c r="SDD5" s="1708"/>
      <c r="SDE5" s="1708"/>
      <c r="SDF5" s="1708"/>
      <c r="SDG5" s="1708"/>
      <c r="SDH5" s="1708"/>
      <c r="SDI5" s="1708"/>
      <c r="SDJ5" s="1708"/>
      <c r="SDK5" s="1708"/>
      <c r="SDL5" s="1708"/>
      <c r="SDM5" s="1708"/>
      <c r="SDN5" s="1708"/>
      <c r="SDO5" s="1708"/>
      <c r="SDP5" s="1708"/>
      <c r="SDQ5" s="1708"/>
      <c r="SDR5" s="1708"/>
      <c r="SDS5" s="1708"/>
      <c r="SDT5" s="1708"/>
      <c r="SDU5" s="1708"/>
      <c r="SDV5" s="1708"/>
      <c r="SDW5" s="1708"/>
      <c r="SDX5" s="1708"/>
      <c r="SDY5" s="1708"/>
      <c r="SDZ5" s="1708"/>
      <c r="SEA5" s="1708"/>
      <c r="SEB5" s="1708"/>
      <c r="SEC5" s="1708"/>
      <c r="SED5" s="1708"/>
      <c r="SEE5" s="1708"/>
      <c r="SEF5" s="1708"/>
      <c r="SEG5" s="1708"/>
      <c r="SEH5" s="1708"/>
      <c r="SEI5" s="1708"/>
      <c r="SEJ5" s="1708"/>
      <c r="SEK5" s="1708"/>
      <c r="SEL5" s="1708"/>
      <c r="SEM5" s="1708"/>
      <c r="SEN5" s="1708"/>
      <c r="SEO5" s="1708"/>
      <c r="SEP5" s="1708"/>
      <c r="SEQ5" s="1708"/>
      <c r="SER5" s="1708"/>
      <c r="SES5" s="1708"/>
      <c r="SET5" s="1708"/>
      <c r="SEU5" s="1708"/>
      <c r="SEV5" s="1708"/>
      <c r="SEW5" s="1708"/>
      <c r="SEX5" s="1708"/>
      <c r="SEY5" s="1708"/>
      <c r="SEZ5" s="1708"/>
      <c r="SFA5" s="1708"/>
      <c r="SFB5" s="1708"/>
      <c r="SFC5" s="1708"/>
      <c r="SFD5" s="1708"/>
      <c r="SFE5" s="1708"/>
      <c r="SFF5" s="1708"/>
      <c r="SFG5" s="1708"/>
      <c r="SFH5" s="1708"/>
      <c r="SFI5" s="1708"/>
      <c r="SFJ5" s="1708"/>
      <c r="SFK5" s="1708"/>
      <c r="SFL5" s="1708"/>
      <c r="SFM5" s="1708"/>
      <c r="SFN5" s="1708"/>
      <c r="SFO5" s="1708"/>
      <c r="SFP5" s="1708"/>
      <c r="SFQ5" s="1708"/>
      <c r="SFR5" s="1708"/>
      <c r="SFS5" s="1708"/>
      <c r="SFT5" s="1708"/>
      <c r="SFU5" s="1708"/>
      <c r="SFV5" s="1708"/>
      <c r="SFW5" s="1708"/>
      <c r="SFX5" s="1708"/>
      <c r="SFY5" s="1708"/>
      <c r="SFZ5" s="1708"/>
      <c r="SGA5" s="1708"/>
      <c r="SGB5" s="1708"/>
      <c r="SGC5" s="1708"/>
      <c r="SGD5" s="1708"/>
      <c r="SGE5" s="1708"/>
      <c r="SGF5" s="1708"/>
      <c r="SGG5" s="1708"/>
      <c r="SGH5" s="1708"/>
      <c r="SGI5" s="1708"/>
      <c r="SGJ5" s="1708"/>
      <c r="SGK5" s="1708"/>
      <c r="SGL5" s="1708"/>
      <c r="SGM5" s="1708"/>
      <c r="SGN5" s="1708"/>
      <c r="SGO5" s="1708"/>
      <c r="SGP5" s="1708"/>
      <c r="SGQ5" s="1708"/>
      <c r="SGR5" s="1708"/>
      <c r="SGS5" s="1708"/>
      <c r="SGT5" s="1708"/>
      <c r="SGU5" s="1708"/>
      <c r="SGV5" s="1708"/>
      <c r="SGW5" s="1708"/>
      <c r="SGX5" s="1708"/>
      <c r="SGY5" s="1708"/>
      <c r="SGZ5" s="1708"/>
      <c r="SHA5" s="1708"/>
      <c r="SHB5" s="1708"/>
      <c r="SHC5" s="1708"/>
      <c r="SHD5" s="1708"/>
      <c r="SHE5" s="1708"/>
      <c r="SHF5" s="1708"/>
      <c r="SHG5" s="1708"/>
      <c r="SHH5" s="1708"/>
      <c r="SHI5" s="1708"/>
      <c r="SHJ5" s="1708"/>
      <c r="SHK5" s="1708"/>
      <c r="SHL5" s="1708"/>
      <c r="SHM5" s="1708"/>
      <c r="SHN5" s="1708"/>
      <c r="SHO5" s="1708"/>
      <c r="SHP5" s="1708"/>
      <c r="SHQ5" s="1708"/>
      <c r="SHR5" s="1708"/>
      <c r="SHS5" s="1708"/>
      <c r="SHT5" s="1708"/>
      <c r="SHU5" s="1708"/>
      <c r="SHV5" s="1708"/>
      <c r="SHW5" s="1708"/>
      <c r="SHX5" s="1708"/>
      <c r="SHY5" s="1708"/>
      <c r="SHZ5" s="1708"/>
      <c r="SIA5" s="1708"/>
      <c r="SIB5" s="1708"/>
      <c r="SIC5" s="1708"/>
      <c r="SID5" s="1708"/>
      <c r="SIE5" s="1708"/>
      <c r="SIF5" s="1708"/>
      <c r="SIG5" s="1708"/>
      <c r="SIH5" s="1708"/>
      <c r="SII5" s="1708"/>
      <c r="SIJ5" s="1708"/>
      <c r="SIK5" s="1708"/>
      <c r="SIL5" s="1708"/>
      <c r="SIM5" s="1708"/>
      <c r="SIN5" s="1708"/>
      <c r="SIO5" s="1708"/>
      <c r="SIP5" s="1708"/>
      <c r="SIQ5" s="1708"/>
      <c r="SIR5" s="1708"/>
      <c r="SIS5" s="1708"/>
      <c r="SIT5" s="1708"/>
      <c r="SIU5" s="1708"/>
      <c r="SIV5" s="1708"/>
      <c r="SIW5" s="1708"/>
      <c r="SIX5" s="1708"/>
      <c r="SIY5" s="1708"/>
      <c r="SIZ5" s="1708"/>
      <c r="SJA5" s="1708"/>
      <c r="SJB5" s="1708"/>
      <c r="SJC5" s="1708"/>
      <c r="SJD5" s="1708"/>
      <c r="SJE5" s="1708"/>
      <c r="SJF5" s="1708"/>
      <c r="SJG5" s="1708"/>
      <c r="SJH5" s="1708"/>
      <c r="SJI5" s="1708"/>
      <c r="SJJ5" s="1708"/>
      <c r="SJK5" s="1708"/>
      <c r="SJL5" s="1708"/>
      <c r="SJM5" s="1708"/>
      <c r="SJN5" s="1708"/>
      <c r="SJO5" s="1708"/>
      <c r="SJP5" s="1708"/>
      <c r="SJQ5" s="1708"/>
      <c r="SJR5" s="1708"/>
      <c r="SJS5" s="1708"/>
      <c r="SJT5" s="1708"/>
      <c r="SJU5" s="1708"/>
      <c r="SJV5" s="1708"/>
      <c r="SJW5" s="1708"/>
      <c r="SJX5" s="1708"/>
      <c r="SJY5" s="1708"/>
      <c r="SJZ5" s="1708"/>
      <c r="SKA5" s="1708"/>
      <c r="SKB5" s="1708"/>
      <c r="SKC5" s="1708"/>
      <c r="SKD5" s="1708"/>
      <c r="SKE5" s="1708"/>
      <c r="SKF5" s="1708"/>
      <c r="SKG5" s="1708"/>
      <c r="SKH5" s="1708"/>
      <c r="SKI5" s="1708"/>
      <c r="SKJ5" s="1708"/>
      <c r="SKK5" s="1708"/>
      <c r="SKL5" s="1708"/>
      <c r="SKM5" s="1708"/>
      <c r="SKN5" s="1708"/>
      <c r="SKO5" s="1708"/>
      <c r="SKP5" s="1708"/>
      <c r="SKQ5" s="1708"/>
      <c r="SKR5" s="1708"/>
      <c r="SKS5" s="1708"/>
      <c r="SKT5" s="1708"/>
      <c r="SKU5" s="1708"/>
      <c r="SKV5" s="1708"/>
      <c r="SKW5" s="1708"/>
      <c r="SKX5" s="1708"/>
      <c r="SKY5" s="1708"/>
      <c r="SKZ5" s="1708"/>
      <c r="SLA5" s="1708"/>
      <c r="SLB5" s="1708"/>
      <c r="SLC5" s="1708"/>
      <c r="SLD5" s="1708"/>
      <c r="SLE5" s="1708"/>
      <c r="SLF5" s="1708"/>
      <c r="SLG5" s="1708"/>
      <c r="SLH5" s="1708"/>
      <c r="SLI5" s="1708"/>
      <c r="SLJ5" s="1708"/>
      <c r="SLK5" s="1708"/>
      <c r="SLL5" s="1708"/>
      <c r="SLM5" s="1708"/>
      <c r="SLN5" s="1708"/>
      <c r="SLO5" s="1708"/>
      <c r="SLP5" s="1708"/>
      <c r="SLQ5" s="1708"/>
      <c r="SLR5" s="1708"/>
      <c r="SLS5" s="1708"/>
      <c r="SLT5" s="1708"/>
      <c r="SLU5" s="1708"/>
      <c r="SLV5" s="1708"/>
      <c r="SLW5" s="1708"/>
      <c r="SLX5" s="1708"/>
      <c r="SLY5" s="1708"/>
      <c r="SLZ5" s="1708"/>
      <c r="SMA5" s="1708"/>
      <c r="SMB5" s="1708"/>
      <c r="SMC5" s="1708"/>
      <c r="SMD5" s="1708"/>
      <c r="SME5" s="1708"/>
      <c r="SMF5" s="1708"/>
      <c r="SMG5" s="1708"/>
      <c r="SMH5" s="1708"/>
      <c r="SMI5" s="1708"/>
      <c r="SMJ5" s="1708"/>
      <c r="SMK5" s="1708"/>
      <c r="SML5" s="1708"/>
      <c r="SMM5" s="1708"/>
      <c r="SMN5" s="1708"/>
      <c r="SMO5" s="1708"/>
      <c r="SMP5" s="1708"/>
      <c r="SMQ5" s="1708"/>
      <c r="SMR5" s="1708"/>
      <c r="SMS5" s="1708"/>
      <c r="SMT5" s="1708"/>
      <c r="SMU5" s="1708"/>
      <c r="SMV5" s="1708"/>
      <c r="SMW5" s="1708"/>
      <c r="SMX5" s="1708"/>
      <c r="SMY5" s="1708"/>
      <c r="SMZ5" s="1708"/>
      <c r="SNA5" s="1708"/>
      <c r="SNB5" s="1708"/>
      <c r="SNC5" s="1708"/>
      <c r="SND5" s="1708"/>
      <c r="SNE5" s="1708"/>
      <c r="SNF5" s="1708"/>
      <c r="SNG5" s="1708"/>
      <c r="SNH5" s="1708"/>
      <c r="SNI5" s="1708"/>
      <c r="SNJ5" s="1708"/>
      <c r="SNK5" s="1708"/>
      <c r="SNL5" s="1708"/>
      <c r="SNM5" s="1708"/>
      <c r="SNN5" s="1708"/>
      <c r="SNO5" s="1708"/>
      <c r="SNP5" s="1708"/>
      <c r="SNQ5" s="1708"/>
      <c r="SNR5" s="1708"/>
      <c r="SNS5" s="1708"/>
      <c r="SNT5" s="1708"/>
      <c r="SNU5" s="1708"/>
      <c r="SNV5" s="1708"/>
      <c r="SNW5" s="1708"/>
      <c r="SNX5" s="1708"/>
      <c r="SNY5" s="1708"/>
      <c r="SNZ5" s="1708"/>
      <c r="SOA5" s="1708"/>
      <c r="SOB5" s="1708"/>
      <c r="SOC5" s="1708"/>
      <c r="SOD5" s="1708"/>
      <c r="SOE5" s="1708"/>
      <c r="SOF5" s="1708"/>
      <c r="SOG5" s="1708"/>
      <c r="SOH5" s="1708"/>
      <c r="SOI5" s="1708"/>
      <c r="SOJ5" s="1708"/>
      <c r="SOK5" s="1708"/>
      <c r="SOL5" s="1708"/>
      <c r="SOM5" s="1708"/>
      <c r="SON5" s="1708"/>
      <c r="SOO5" s="1708"/>
      <c r="SOP5" s="1708"/>
      <c r="SOQ5" s="1708"/>
      <c r="SOR5" s="1708"/>
      <c r="SOS5" s="1708"/>
      <c r="SOT5" s="1708"/>
      <c r="SOU5" s="1708"/>
      <c r="SOV5" s="1708"/>
      <c r="SOW5" s="1708"/>
      <c r="SOX5" s="1708"/>
      <c r="SOY5" s="1708"/>
      <c r="SOZ5" s="1708"/>
      <c r="SPA5" s="1708"/>
      <c r="SPB5" s="1708"/>
      <c r="SPC5" s="1708"/>
      <c r="SPD5" s="1708"/>
      <c r="SPE5" s="1708"/>
      <c r="SPF5" s="1708"/>
      <c r="SPG5" s="1708"/>
      <c r="SPH5" s="1708"/>
      <c r="SPI5" s="1708"/>
      <c r="SPJ5" s="1708"/>
      <c r="SPK5" s="1708"/>
      <c r="SPL5" s="1708"/>
      <c r="SPM5" s="1708"/>
      <c r="SPN5" s="1708"/>
      <c r="SPO5" s="1708"/>
      <c r="SPP5" s="1708"/>
      <c r="SPQ5" s="1708"/>
      <c r="SPR5" s="1708"/>
      <c r="SPS5" s="1708"/>
      <c r="SPT5" s="1708"/>
      <c r="SPU5" s="1708"/>
      <c r="SPV5" s="1708"/>
      <c r="SPW5" s="1708"/>
      <c r="SPX5" s="1708"/>
      <c r="SPY5" s="1708"/>
      <c r="SPZ5" s="1708"/>
      <c r="SQA5" s="1708"/>
      <c r="SQB5" s="1708"/>
      <c r="SQC5" s="1708"/>
      <c r="SQD5" s="1708"/>
      <c r="SQE5" s="1708"/>
      <c r="SQF5" s="1708"/>
      <c r="SQG5" s="1708"/>
      <c r="SQH5" s="1708"/>
      <c r="SQI5" s="1708"/>
      <c r="SQJ5" s="1708"/>
      <c r="SQK5" s="1708"/>
      <c r="SQL5" s="1708"/>
      <c r="SQM5" s="1708"/>
      <c r="SQN5" s="1708"/>
      <c r="SQO5" s="1708"/>
      <c r="SQP5" s="1708"/>
      <c r="SQQ5" s="1708"/>
      <c r="SQR5" s="1708"/>
      <c r="SQS5" s="1708"/>
      <c r="SQT5" s="1708"/>
      <c r="SQU5" s="1708"/>
      <c r="SQV5" s="1708"/>
      <c r="SQW5" s="1708"/>
      <c r="SQX5" s="1708"/>
      <c r="SQY5" s="1708"/>
      <c r="SQZ5" s="1708"/>
      <c r="SRA5" s="1708"/>
      <c r="SRB5" s="1708"/>
      <c r="SRC5" s="1708"/>
      <c r="SRD5" s="1708"/>
      <c r="SRE5" s="1708"/>
      <c r="SRF5" s="1708"/>
      <c r="SRG5" s="1708"/>
      <c r="SRH5" s="1708"/>
      <c r="SRI5" s="1708"/>
      <c r="SRJ5" s="1708"/>
      <c r="SRK5" s="1708"/>
      <c r="SRL5" s="1708"/>
      <c r="SRM5" s="1708"/>
      <c r="SRN5" s="1708"/>
      <c r="SRO5" s="1708"/>
      <c r="SRP5" s="1708"/>
      <c r="SRQ5" s="1708"/>
      <c r="SRR5" s="1708"/>
      <c r="SRS5" s="1708"/>
      <c r="SRT5" s="1708"/>
      <c r="SRU5" s="1708"/>
      <c r="SRV5" s="1708"/>
      <c r="SRW5" s="1708"/>
      <c r="SRX5" s="1708"/>
      <c r="SRY5" s="1708"/>
      <c r="SRZ5" s="1708"/>
      <c r="SSA5" s="1708"/>
      <c r="SSB5" s="1708"/>
      <c r="SSC5" s="1708"/>
      <c r="SSD5" s="1708"/>
      <c r="SSE5" s="1708"/>
      <c r="SSF5" s="1708"/>
      <c r="SSG5" s="1708"/>
      <c r="SSH5" s="1708"/>
      <c r="SSI5" s="1708"/>
      <c r="SSJ5" s="1708"/>
      <c r="SSK5" s="1708"/>
      <c r="SSL5" s="1708"/>
      <c r="SSM5" s="1708"/>
      <c r="SSN5" s="1708"/>
      <c r="SSO5" s="1708"/>
      <c r="SSP5" s="1708"/>
      <c r="SSQ5" s="1708"/>
      <c r="SSR5" s="1708"/>
      <c r="SSS5" s="1708"/>
      <c r="SST5" s="1708"/>
      <c r="SSU5" s="1708"/>
      <c r="SSV5" s="1708"/>
      <c r="SSW5" s="1708"/>
      <c r="SSX5" s="1708"/>
      <c r="SSY5" s="1708"/>
      <c r="SSZ5" s="1708"/>
      <c r="STA5" s="1708"/>
      <c r="STB5" s="1708"/>
      <c r="STC5" s="1708"/>
      <c r="STD5" s="1708"/>
      <c r="STE5" s="1708"/>
      <c r="STF5" s="1708"/>
      <c r="STG5" s="1708"/>
      <c r="STH5" s="1708"/>
      <c r="STI5" s="1708"/>
      <c r="STJ5" s="1708"/>
      <c r="STK5" s="1708"/>
      <c r="STL5" s="1708"/>
      <c r="STM5" s="1708"/>
      <c r="STN5" s="1708"/>
      <c r="STO5" s="1708"/>
      <c r="STP5" s="1708"/>
      <c r="STQ5" s="1708"/>
      <c r="STR5" s="1708"/>
      <c r="STS5" s="1708"/>
      <c r="STT5" s="1708"/>
      <c r="STU5" s="1708"/>
      <c r="STV5" s="1708"/>
      <c r="STW5" s="1708"/>
      <c r="STX5" s="1708"/>
      <c r="STY5" s="1708"/>
      <c r="STZ5" s="1708"/>
      <c r="SUA5" s="1708"/>
      <c r="SUB5" s="1708"/>
      <c r="SUC5" s="1708"/>
      <c r="SUD5" s="1708"/>
      <c r="SUE5" s="1708"/>
      <c r="SUF5" s="1708"/>
      <c r="SUG5" s="1708"/>
      <c r="SUH5" s="1708"/>
      <c r="SUI5" s="1708"/>
      <c r="SUJ5" s="1708"/>
      <c r="SUK5" s="1708"/>
      <c r="SUL5" s="1708"/>
      <c r="SUM5" s="1708"/>
      <c r="SUN5" s="1708"/>
      <c r="SUO5" s="1708"/>
      <c r="SUP5" s="1708"/>
      <c r="SUQ5" s="1708"/>
      <c r="SUR5" s="1708"/>
      <c r="SUS5" s="1708"/>
      <c r="SUT5" s="1708"/>
      <c r="SUU5" s="1708"/>
      <c r="SUV5" s="1708"/>
      <c r="SUW5" s="1708"/>
      <c r="SUX5" s="1708"/>
      <c r="SUY5" s="1708"/>
      <c r="SUZ5" s="1708"/>
      <c r="SVA5" s="1708"/>
      <c r="SVB5" s="1708"/>
      <c r="SVC5" s="1708"/>
      <c r="SVD5" s="1708"/>
      <c r="SVE5" s="1708"/>
      <c r="SVF5" s="1708"/>
      <c r="SVG5" s="1708"/>
      <c r="SVH5" s="1708"/>
      <c r="SVI5" s="1708"/>
      <c r="SVJ5" s="1708"/>
      <c r="SVK5" s="1708"/>
      <c r="SVL5" s="1708"/>
      <c r="SVM5" s="1708"/>
      <c r="SVN5" s="1708"/>
      <c r="SVO5" s="1708"/>
      <c r="SVP5" s="1708"/>
      <c r="SVQ5" s="1708"/>
      <c r="SVR5" s="1708"/>
      <c r="SVS5" s="1708"/>
      <c r="SVT5" s="1708"/>
      <c r="SVU5" s="1708"/>
      <c r="SVV5" s="1708"/>
      <c r="SVW5" s="1708"/>
      <c r="SVX5" s="1708"/>
      <c r="SVY5" s="1708"/>
      <c r="SVZ5" s="1708"/>
      <c r="SWA5" s="1708"/>
      <c r="SWB5" s="1708"/>
      <c r="SWC5" s="1708"/>
      <c r="SWD5" s="1708"/>
      <c r="SWE5" s="1708"/>
      <c r="SWF5" s="1708"/>
      <c r="SWG5" s="1708"/>
      <c r="SWH5" s="1708"/>
      <c r="SWI5" s="1708"/>
      <c r="SWJ5" s="1708"/>
      <c r="SWK5" s="1708"/>
      <c r="SWL5" s="1708"/>
      <c r="SWM5" s="1708"/>
      <c r="SWN5" s="1708"/>
      <c r="SWO5" s="1708"/>
      <c r="SWP5" s="1708"/>
      <c r="SWQ5" s="1708"/>
      <c r="SWR5" s="1708"/>
      <c r="SWS5" s="1708"/>
      <c r="SWT5" s="1708"/>
      <c r="SWU5" s="1708"/>
      <c r="SWV5" s="1708"/>
      <c r="SWW5" s="1708"/>
      <c r="SWX5" s="1708"/>
      <c r="SWY5" s="1708"/>
      <c r="SWZ5" s="1708"/>
      <c r="SXA5" s="1708"/>
      <c r="SXB5" s="1708"/>
      <c r="SXC5" s="1708"/>
      <c r="SXD5" s="1708"/>
      <c r="SXE5" s="1708"/>
      <c r="SXF5" s="1708"/>
      <c r="SXG5" s="1708"/>
      <c r="SXH5" s="1708"/>
      <c r="SXI5" s="1708"/>
      <c r="SXJ5" s="1708"/>
      <c r="SXK5" s="1708"/>
      <c r="SXL5" s="1708"/>
      <c r="SXM5" s="1708"/>
      <c r="SXN5" s="1708"/>
      <c r="SXO5" s="1708"/>
      <c r="SXP5" s="1708"/>
      <c r="SXQ5" s="1708"/>
      <c r="SXR5" s="1708"/>
      <c r="SXS5" s="1708"/>
      <c r="SXT5" s="1708"/>
      <c r="SXU5" s="1708"/>
      <c r="SXV5" s="1708"/>
      <c r="SXW5" s="1708"/>
      <c r="SXX5" s="1708"/>
      <c r="SXY5" s="1708"/>
      <c r="SXZ5" s="1708"/>
      <c r="SYA5" s="1708"/>
      <c r="SYB5" s="1708"/>
      <c r="SYC5" s="1708"/>
      <c r="SYD5" s="1708"/>
      <c r="SYE5" s="1708"/>
      <c r="SYF5" s="1708"/>
      <c r="SYG5" s="1708"/>
      <c r="SYH5" s="1708"/>
      <c r="SYI5" s="1708"/>
      <c r="SYJ5" s="1708"/>
      <c r="SYK5" s="1708"/>
      <c r="SYL5" s="1708"/>
      <c r="SYM5" s="1708"/>
      <c r="SYN5" s="1708"/>
      <c r="SYO5" s="1708"/>
      <c r="SYP5" s="1708"/>
      <c r="SYQ5" s="1708"/>
      <c r="SYR5" s="1708"/>
      <c r="SYS5" s="1708"/>
      <c r="SYT5" s="1708"/>
      <c r="SYU5" s="1708"/>
      <c r="SYV5" s="1708"/>
      <c r="SYW5" s="1708"/>
      <c r="SYX5" s="1708"/>
      <c r="SYY5" s="1708"/>
      <c r="SYZ5" s="1708"/>
      <c r="SZA5" s="1708"/>
      <c r="SZB5" s="1708"/>
      <c r="SZC5" s="1708"/>
      <c r="SZD5" s="1708"/>
      <c r="SZE5" s="1708"/>
      <c r="SZF5" s="1708"/>
      <c r="SZG5" s="1708"/>
      <c r="SZH5" s="1708"/>
      <c r="SZI5" s="1708"/>
      <c r="SZJ5" s="1708"/>
      <c r="SZK5" s="1708"/>
      <c r="SZL5" s="1708"/>
      <c r="SZM5" s="1708"/>
      <c r="SZN5" s="1708"/>
      <c r="SZO5" s="1708"/>
      <c r="SZP5" s="1708"/>
      <c r="SZQ5" s="1708"/>
      <c r="SZR5" s="1708"/>
      <c r="SZS5" s="1708"/>
      <c r="SZT5" s="1708"/>
      <c r="SZU5" s="1708"/>
      <c r="SZV5" s="1708"/>
      <c r="SZW5" s="1708"/>
      <c r="SZX5" s="1708"/>
      <c r="SZY5" s="1708"/>
      <c r="SZZ5" s="1708"/>
      <c r="TAA5" s="1708"/>
      <c r="TAB5" s="1708"/>
      <c r="TAC5" s="1708"/>
      <c r="TAD5" s="1708"/>
      <c r="TAE5" s="1708"/>
      <c r="TAF5" s="1708"/>
      <c r="TAG5" s="1708"/>
      <c r="TAH5" s="1708"/>
      <c r="TAI5" s="1708"/>
      <c r="TAJ5" s="1708"/>
      <c r="TAK5" s="1708"/>
      <c r="TAL5" s="1708"/>
      <c r="TAM5" s="1708"/>
      <c r="TAN5" s="1708"/>
      <c r="TAO5" s="1708"/>
      <c r="TAP5" s="1708"/>
      <c r="TAQ5" s="1708"/>
      <c r="TAR5" s="1708"/>
      <c r="TAS5" s="1708"/>
      <c r="TAT5" s="1708"/>
      <c r="TAU5" s="1708"/>
      <c r="TAV5" s="1708"/>
      <c r="TAW5" s="1708"/>
      <c r="TAX5" s="1708"/>
      <c r="TAY5" s="1708"/>
      <c r="TAZ5" s="1708"/>
      <c r="TBA5" s="1708"/>
      <c r="TBB5" s="1708"/>
      <c r="TBC5" s="1708"/>
      <c r="TBD5" s="1708"/>
      <c r="TBE5" s="1708"/>
      <c r="TBF5" s="1708"/>
      <c r="TBG5" s="1708"/>
      <c r="TBH5" s="1708"/>
      <c r="TBI5" s="1708"/>
      <c r="TBJ5" s="1708"/>
      <c r="TBK5" s="1708"/>
      <c r="TBL5" s="1708"/>
      <c r="TBM5" s="1708"/>
      <c r="TBN5" s="1708"/>
      <c r="TBO5" s="1708"/>
      <c r="TBP5" s="1708"/>
      <c r="TBQ5" s="1708"/>
      <c r="TBR5" s="1708"/>
      <c r="TBS5" s="1708"/>
      <c r="TBT5" s="1708"/>
      <c r="TBU5" s="1708"/>
      <c r="TBV5" s="1708"/>
      <c r="TBW5" s="1708"/>
      <c r="TBX5" s="1708"/>
      <c r="TBY5" s="1708"/>
      <c r="TBZ5" s="1708"/>
      <c r="TCA5" s="1708"/>
      <c r="TCB5" s="1708"/>
      <c r="TCC5" s="1708"/>
      <c r="TCD5" s="1708"/>
      <c r="TCE5" s="1708"/>
      <c r="TCF5" s="1708"/>
      <c r="TCG5" s="1708"/>
      <c r="TCH5" s="1708"/>
      <c r="TCI5" s="1708"/>
      <c r="TCJ5" s="1708"/>
      <c r="TCK5" s="1708"/>
      <c r="TCL5" s="1708"/>
      <c r="TCM5" s="1708"/>
      <c r="TCN5" s="1708"/>
      <c r="TCO5" s="1708"/>
      <c r="TCP5" s="1708"/>
      <c r="TCQ5" s="1708"/>
      <c r="TCR5" s="1708"/>
      <c r="TCS5" s="1708"/>
      <c r="TCT5" s="1708"/>
      <c r="TCU5" s="1708"/>
      <c r="TCV5" s="1708"/>
      <c r="TCW5" s="1708"/>
      <c r="TCX5" s="1708"/>
      <c r="TCY5" s="1708"/>
      <c r="TCZ5" s="1708"/>
      <c r="TDA5" s="1708"/>
      <c r="TDB5" s="1708"/>
      <c r="TDC5" s="1708"/>
      <c r="TDD5" s="1708"/>
      <c r="TDE5" s="1708"/>
      <c r="TDF5" s="1708"/>
      <c r="TDG5" s="1708"/>
      <c r="TDH5" s="1708"/>
      <c r="TDI5" s="1708"/>
      <c r="TDJ5" s="1708"/>
      <c r="TDK5" s="1708"/>
      <c r="TDL5" s="1708"/>
      <c r="TDM5" s="1708"/>
      <c r="TDN5" s="1708"/>
      <c r="TDO5" s="1708"/>
      <c r="TDP5" s="1708"/>
      <c r="TDQ5" s="1708"/>
      <c r="TDR5" s="1708"/>
      <c r="TDS5" s="1708"/>
      <c r="TDT5" s="1708"/>
      <c r="TDU5" s="1708"/>
      <c r="TDV5" s="1708"/>
      <c r="TDW5" s="1708"/>
      <c r="TDX5" s="1708"/>
      <c r="TDY5" s="1708"/>
      <c r="TDZ5" s="1708"/>
      <c r="TEA5" s="1708"/>
      <c r="TEB5" s="1708"/>
      <c r="TEC5" s="1708"/>
      <c r="TED5" s="1708"/>
      <c r="TEE5" s="1708"/>
      <c r="TEF5" s="1708"/>
      <c r="TEG5" s="1708"/>
      <c r="TEH5" s="1708"/>
      <c r="TEI5" s="1708"/>
      <c r="TEJ5" s="1708"/>
      <c r="TEK5" s="1708"/>
      <c r="TEL5" s="1708"/>
      <c r="TEM5" s="1708"/>
      <c r="TEN5" s="1708"/>
      <c r="TEO5" s="1708"/>
      <c r="TEP5" s="1708"/>
      <c r="TEQ5" s="1708"/>
      <c r="TER5" s="1708"/>
      <c r="TES5" s="1708"/>
      <c r="TET5" s="1708"/>
      <c r="TEU5" s="1708"/>
      <c r="TEV5" s="1708"/>
      <c r="TEW5" s="1708"/>
      <c r="TEX5" s="1708"/>
      <c r="TEY5" s="1708"/>
      <c r="TEZ5" s="1708"/>
      <c r="TFA5" s="1708"/>
      <c r="TFB5" s="1708"/>
      <c r="TFC5" s="1708"/>
      <c r="TFD5" s="1708"/>
      <c r="TFE5" s="1708"/>
      <c r="TFF5" s="1708"/>
      <c r="TFG5" s="1708"/>
      <c r="TFH5" s="1708"/>
      <c r="TFI5" s="1708"/>
      <c r="TFJ5" s="1708"/>
      <c r="TFK5" s="1708"/>
      <c r="TFL5" s="1708"/>
      <c r="TFM5" s="1708"/>
      <c r="TFN5" s="1708"/>
      <c r="TFO5" s="1708"/>
      <c r="TFP5" s="1708"/>
      <c r="TFQ5" s="1708"/>
      <c r="TFR5" s="1708"/>
      <c r="TFS5" s="1708"/>
      <c r="TFT5" s="1708"/>
      <c r="TFU5" s="1708"/>
      <c r="TFV5" s="1708"/>
      <c r="TFW5" s="1708"/>
      <c r="TFX5" s="1708"/>
      <c r="TFY5" s="1708"/>
      <c r="TFZ5" s="1708"/>
      <c r="TGA5" s="1708"/>
      <c r="TGB5" s="1708"/>
      <c r="TGC5" s="1708"/>
      <c r="TGD5" s="1708"/>
      <c r="TGE5" s="1708"/>
      <c r="TGF5" s="1708"/>
      <c r="TGG5" s="1708"/>
      <c r="TGH5" s="1708"/>
      <c r="TGI5" s="1708"/>
      <c r="TGJ5" s="1708"/>
      <c r="TGK5" s="1708"/>
      <c r="TGL5" s="1708"/>
      <c r="TGM5" s="1708"/>
      <c r="TGN5" s="1708"/>
      <c r="TGO5" s="1708"/>
      <c r="TGP5" s="1708"/>
      <c r="TGQ5" s="1708"/>
      <c r="TGR5" s="1708"/>
      <c r="TGS5" s="1708"/>
      <c r="TGT5" s="1708"/>
      <c r="TGU5" s="1708"/>
      <c r="TGV5" s="1708"/>
      <c r="TGW5" s="1708"/>
      <c r="TGX5" s="1708"/>
      <c r="TGY5" s="1708"/>
      <c r="TGZ5" s="1708"/>
      <c r="THA5" s="1708"/>
      <c r="THB5" s="1708"/>
      <c r="THC5" s="1708"/>
      <c r="THD5" s="1708"/>
      <c r="THE5" s="1708"/>
      <c r="THF5" s="1708"/>
      <c r="THG5" s="1708"/>
      <c r="THH5" s="1708"/>
      <c r="THI5" s="1708"/>
      <c r="THJ5" s="1708"/>
      <c r="THK5" s="1708"/>
      <c r="THL5" s="1708"/>
      <c r="THM5" s="1708"/>
      <c r="THN5" s="1708"/>
      <c r="THO5" s="1708"/>
      <c r="THP5" s="1708"/>
      <c r="THQ5" s="1708"/>
      <c r="THR5" s="1708"/>
      <c r="THS5" s="1708"/>
      <c r="THT5" s="1708"/>
      <c r="THU5" s="1708"/>
      <c r="THV5" s="1708"/>
      <c r="THW5" s="1708"/>
      <c r="THX5" s="1708"/>
      <c r="THY5" s="1708"/>
      <c r="THZ5" s="1708"/>
      <c r="TIA5" s="1708"/>
      <c r="TIB5" s="1708"/>
      <c r="TIC5" s="1708"/>
      <c r="TID5" s="1708"/>
      <c r="TIE5" s="1708"/>
      <c r="TIF5" s="1708"/>
      <c r="TIG5" s="1708"/>
      <c r="TIH5" s="1708"/>
      <c r="TII5" s="1708"/>
      <c r="TIJ5" s="1708"/>
      <c r="TIK5" s="1708"/>
      <c r="TIL5" s="1708"/>
      <c r="TIM5" s="1708"/>
      <c r="TIN5" s="1708"/>
      <c r="TIO5" s="1708"/>
      <c r="TIP5" s="1708"/>
      <c r="TIQ5" s="1708"/>
      <c r="TIR5" s="1708"/>
      <c r="TIS5" s="1708"/>
      <c r="TIT5" s="1708"/>
      <c r="TIU5" s="1708"/>
      <c r="TIV5" s="1708"/>
      <c r="TIW5" s="1708"/>
      <c r="TIX5" s="1708"/>
      <c r="TIY5" s="1708"/>
      <c r="TIZ5" s="1708"/>
      <c r="TJA5" s="1708"/>
      <c r="TJB5" s="1708"/>
      <c r="TJC5" s="1708"/>
      <c r="TJD5" s="1708"/>
      <c r="TJE5" s="1708"/>
      <c r="TJF5" s="1708"/>
      <c r="TJG5" s="1708"/>
      <c r="TJH5" s="1708"/>
      <c r="TJI5" s="1708"/>
      <c r="TJJ5" s="1708"/>
      <c r="TJK5" s="1708"/>
      <c r="TJL5" s="1708"/>
      <c r="TJM5" s="1708"/>
      <c r="TJN5" s="1708"/>
      <c r="TJO5" s="1708"/>
      <c r="TJP5" s="1708"/>
      <c r="TJQ5" s="1708"/>
      <c r="TJR5" s="1708"/>
      <c r="TJS5" s="1708"/>
      <c r="TJT5" s="1708"/>
      <c r="TJU5" s="1708"/>
      <c r="TJV5" s="1708"/>
      <c r="TJW5" s="1708"/>
      <c r="TJX5" s="1708"/>
      <c r="TJY5" s="1708"/>
      <c r="TJZ5" s="1708"/>
      <c r="TKA5" s="1708"/>
      <c r="TKB5" s="1708"/>
      <c r="TKC5" s="1708"/>
      <c r="TKD5" s="1708"/>
      <c r="TKE5" s="1708"/>
      <c r="TKF5" s="1708"/>
      <c r="TKG5" s="1708"/>
      <c r="TKH5" s="1708"/>
      <c r="TKI5" s="1708"/>
      <c r="TKJ5" s="1708"/>
      <c r="TKK5" s="1708"/>
      <c r="TKL5" s="1708"/>
      <c r="TKM5" s="1708"/>
      <c r="TKN5" s="1708"/>
      <c r="TKO5" s="1708"/>
      <c r="TKP5" s="1708"/>
      <c r="TKQ5" s="1708"/>
      <c r="TKR5" s="1708"/>
      <c r="TKS5" s="1708"/>
      <c r="TKT5" s="1708"/>
      <c r="TKU5" s="1708"/>
      <c r="TKV5" s="1708"/>
      <c r="TKW5" s="1708"/>
      <c r="TKX5" s="1708"/>
      <c r="TKY5" s="1708"/>
      <c r="TKZ5" s="1708"/>
      <c r="TLA5" s="1708"/>
      <c r="TLB5" s="1708"/>
      <c r="TLC5" s="1708"/>
      <c r="TLD5" s="1708"/>
      <c r="TLE5" s="1708"/>
      <c r="TLF5" s="1708"/>
      <c r="TLG5" s="1708"/>
      <c r="TLH5" s="1708"/>
      <c r="TLI5" s="1708"/>
      <c r="TLJ5" s="1708"/>
      <c r="TLK5" s="1708"/>
      <c r="TLL5" s="1708"/>
      <c r="TLM5" s="1708"/>
      <c r="TLN5" s="1708"/>
      <c r="TLO5" s="1708"/>
      <c r="TLP5" s="1708"/>
      <c r="TLQ5" s="1708"/>
      <c r="TLR5" s="1708"/>
      <c r="TLS5" s="1708"/>
      <c r="TLT5" s="1708"/>
      <c r="TLU5" s="1708"/>
      <c r="TLV5" s="1708"/>
      <c r="TLW5" s="1708"/>
      <c r="TLX5" s="1708"/>
      <c r="TLY5" s="1708"/>
      <c r="TLZ5" s="1708"/>
      <c r="TMA5" s="1708"/>
      <c r="TMB5" s="1708"/>
      <c r="TMC5" s="1708"/>
      <c r="TMD5" s="1708"/>
      <c r="TME5" s="1708"/>
      <c r="TMF5" s="1708"/>
      <c r="TMG5" s="1708"/>
      <c r="TMH5" s="1708"/>
      <c r="TMI5" s="1708"/>
      <c r="TMJ5" s="1708"/>
      <c r="TMK5" s="1708"/>
      <c r="TML5" s="1708"/>
      <c r="TMM5" s="1708"/>
      <c r="TMN5" s="1708"/>
      <c r="TMO5" s="1708"/>
      <c r="TMP5" s="1708"/>
      <c r="TMQ5" s="1708"/>
      <c r="TMR5" s="1708"/>
      <c r="TMS5" s="1708"/>
      <c r="TMT5" s="1708"/>
      <c r="TMU5" s="1708"/>
      <c r="TMV5" s="1708"/>
      <c r="TMW5" s="1708"/>
      <c r="TMX5" s="1708"/>
      <c r="TMY5" s="1708"/>
      <c r="TMZ5" s="1708"/>
      <c r="TNA5" s="1708"/>
      <c r="TNB5" s="1708"/>
      <c r="TNC5" s="1708"/>
      <c r="TND5" s="1708"/>
      <c r="TNE5" s="1708"/>
      <c r="TNF5" s="1708"/>
      <c r="TNG5" s="1708"/>
      <c r="TNH5" s="1708"/>
      <c r="TNI5" s="1708"/>
      <c r="TNJ5" s="1708"/>
      <c r="TNK5" s="1708"/>
      <c r="TNL5" s="1708"/>
      <c r="TNM5" s="1708"/>
      <c r="TNN5" s="1708"/>
      <c r="TNO5" s="1708"/>
      <c r="TNP5" s="1708"/>
      <c r="TNQ5" s="1708"/>
      <c r="TNR5" s="1708"/>
      <c r="TNS5" s="1708"/>
      <c r="TNT5" s="1708"/>
      <c r="TNU5" s="1708"/>
      <c r="TNV5" s="1708"/>
      <c r="TNW5" s="1708"/>
      <c r="TNX5" s="1708"/>
      <c r="TNY5" s="1708"/>
      <c r="TNZ5" s="1708"/>
      <c r="TOA5" s="1708"/>
      <c r="TOB5" s="1708"/>
      <c r="TOC5" s="1708"/>
      <c r="TOD5" s="1708"/>
      <c r="TOE5" s="1708"/>
      <c r="TOF5" s="1708"/>
      <c r="TOG5" s="1708"/>
      <c r="TOH5" s="1708"/>
      <c r="TOI5" s="1708"/>
      <c r="TOJ5" s="1708"/>
      <c r="TOK5" s="1708"/>
      <c r="TOL5" s="1708"/>
      <c r="TOM5" s="1708"/>
      <c r="TON5" s="1708"/>
      <c r="TOO5" s="1708"/>
      <c r="TOP5" s="1708"/>
      <c r="TOQ5" s="1708"/>
      <c r="TOR5" s="1708"/>
      <c r="TOS5" s="1708"/>
      <c r="TOT5" s="1708"/>
      <c r="TOU5" s="1708"/>
      <c r="TOV5" s="1708"/>
      <c r="TOW5" s="1708"/>
      <c r="TOX5" s="1708"/>
      <c r="TOY5" s="1708"/>
      <c r="TOZ5" s="1708"/>
      <c r="TPA5" s="1708"/>
      <c r="TPB5" s="1708"/>
      <c r="TPC5" s="1708"/>
      <c r="TPD5" s="1708"/>
      <c r="TPE5" s="1708"/>
      <c r="TPF5" s="1708"/>
      <c r="TPG5" s="1708"/>
      <c r="TPH5" s="1708"/>
      <c r="TPI5" s="1708"/>
      <c r="TPJ5" s="1708"/>
      <c r="TPK5" s="1708"/>
      <c r="TPL5" s="1708"/>
      <c r="TPM5" s="1708"/>
      <c r="TPN5" s="1708"/>
      <c r="TPO5" s="1708"/>
      <c r="TPP5" s="1708"/>
      <c r="TPQ5" s="1708"/>
      <c r="TPR5" s="1708"/>
      <c r="TPS5" s="1708"/>
      <c r="TPT5" s="1708"/>
      <c r="TPU5" s="1708"/>
      <c r="TPV5" s="1708"/>
      <c r="TPW5" s="1708"/>
      <c r="TPX5" s="1708"/>
      <c r="TPY5" s="1708"/>
      <c r="TPZ5" s="1708"/>
      <c r="TQA5" s="1708"/>
      <c r="TQB5" s="1708"/>
      <c r="TQC5" s="1708"/>
      <c r="TQD5" s="1708"/>
      <c r="TQE5" s="1708"/>
      <c r="TQF5" s="1708"/>
      <c r="TQG5" s="1708"/>
      <c r="TQH5" s="1708"/>
      <c r="TQI5" s="1708"/>
      <c r="TQJ5" s="1708"/>
      <c r="TQK5" s="1708"/>
      <c r="TQL5" s="1708"/>
      <c r="TQM5" s="1708"/>
      <c r="TQN5" s="1708"/>
      <c r="TQO5" s="1708"/>
      <c r="TQP5" s="1708"/>
      <c r="TQQ5" s="1708"/>
      <c r="TQR5" s="1708"/>
      <c r="TQS5" s="1708"/>
      <c r="TQT5" s="1708"/>
      <c r="TQU5" s="1708"/>
      <c r="TQV5" s="1708"/>
      <c r="TQW5" s="1708"/>
      <c r="TQX5" s="1708"/>
      <c r="TQY5" s="1708"/>
      <c r="TQZ5" s="1708"/>
      <c r="TRA5" s="1708"/>
      <c r="TRB5" s="1708"/>
      <c r="TRC5" s="1708"/>
      <c r="TRD5" s="1708"/>
      <c r="TRE5" s="1708"/>
      <c r="TRF5" s="1708"/>
      <c r="TRG5" s="1708"/>
      <c r="TRH5" s="1708"/>
      <c r="TRI5" s="1708"/>
      <c r="TRJ5" s="1708"/>
      <c r="TRK5" s="1708"/>
      <c r="TRL5" s="1708"/>
      <c r="TRM5" s="1708"/>
      <c r="TRN5" s="1708"/>
      <c r="TRO5" s="1708"/>
      <c r="TRP5" s="1708"/>
      <c r="TRQ5" s="1708"/>
      <c r="TRR5" s="1708"/>
      <c r="TRS5" s="1708"/>
      <c r="TRT5" s="1708"/>
      <c r="TRU5" s="1708"/>
      <c r="TRV5" s="1708"/>
      <c r="TRW5" s="1708"/>
      <c r="TRX5" s="1708"/>
      <c r="TRY5" s="1708"/>
      <c r="TRZ5" s="1708"/>
      <c r="TSA5" s="1708"/>
      <c r="TSB5" s="1708"/>
      <c r="TSC5" s="1708"/>
      <c r="TSD5" s="1708"/>
      <c r="TSE5" s="1708"/>
      <c r="TSF5" s="1708"/>
      <c r="TSG5" s="1708"/>
      <c r="TSH5" s="1708"/>
      <c r="TSI5" s="1708"/>
      <c r="TSJ5" s="1708"/>
      <c r="TSK5" s="1708"/>
      <c r="TSL5" s="1708"/>
      <c r="TSM5" s="1708"/>
      <c r="TSN5" s="1708"/>
      <c r="TSO5" s="1708"/>
      <c r="TSP5" s="1708"/>
      <c r="TSQ5" s="1708"/>
      <c r="TSR5" s="1708"/>
      <c r="TSS5" s="1708"/>
      <c r="TST5" s="1708"/>
      <c r="TSU5" s="1708"/>
      <c r="TSV5" s="1708"/>
      <c r="TSW5" s="1708"/>
      <c r="TSX5" s="1708"/>
      <c r="TSY5" s="1708"/>
      <c r="TSZ5" s="1708"/>
      <c r="TTA5" s="1708"/>
      <c r="TTB5" s="1708"/>
      <c r="TTC5" s="1708"/>
      <c r="TTD5" s="1708"/>
      <c r="TTE5" s="1708"/>
      <c r="TTF5" s="1708"/>
      <c r="TTG5" s="1708"/>
      <c r="TTH5" s="1708"/>
      <c r="TTI5" s="1708"/>
      <c r="TTJ5" s="1708"/>
      <c r="TTK5" s="1708"/>
      <c r="TTL5" s="1708"/>
      <c r="TTM5" s="1708"/>
      <c r="TTN5" s="1708"/>
      <c r="TTO5" s="1708"/>
      <c r="TTP5" s="1708"/>
      <c r="TTQ5" s="1708"/>
      <c r="TTR5" s="1708"/>
      <c r="TTS5" s="1708"/>
      <c r="TTT5" s="1708"/>
      <c r="TTU5" s="1708"/>
      <c r="TTV5" s="1708"/>
      <c r="TTW5" s="1708"/>
      <c r="TTX5" s="1708"/>
      <c r="TTY5" s="1708"/>
      <c r="TTZ5" s="1708"/>
      <c r="TUA5" s="1708"/>
      <c r="TUB5" s="1708"/>
      <c r="TUC5" s="1708"/>
      <c r="TUD5" s="1708"/>
      <c r="TUE5" s="1708"/>
      <c r="TUF5" s="1708"/>
      <c r="TUG5" s="1708"/>
      <c r="TUH5" s="1708"/>
      <c r="TUI5" s="1708"/>
      <c r="TUJ5" s="1708"/>
      <c r="TUK5" s="1708"/>
      <c r="TUL5" s="1708"/>
      <c r="TUM5" s="1708"/>
      <c r="TUN5" s="1708"/>
      <c r="TUO5" s="1708"/>
      <c r="TUP5" s="1708"/>
      <c r="TUQ5" s="1708"/>
      <c r="TUR5" s="1708"/>
      <c r="TUS5" s="1708"/>
      <c r="TUT5" s="1708"/>
      <c r="TUU5" s="1708"/>
      <c r="TUV5" s="1708"/>
      <c r="TUW5" s="1708"/>
      <c r="TUX5" s="1708"/>
      <c r="TUY5" s="1708"/>
      <c r="TUZ5" s="1708"/>
      <c r="TVA5" s="1708"/>
      <c r="TVB5" s="1708"/>
      <c r="TVC5" s="1708"/>
      <c r="TVD5" s="1708"/>
      <c r="TVE5" s="1708"/>
      <c r="TVF5" s="1708"/>
      <c r="TVG5" s="1708"/>
      <c r="TVH5" s="1708"/>
      <c r="TVI5" s="1708"/>
      <c r="TVJ5" s="1708"/>
      <c r="TVK5" s="1708"/>
      <c r="TVL5" s="1708"/>
      <c r="TVM5" s="1708"/>
      <c r="TVN5" s="1708"/>
      <c r="TVO5" s="1708"/>
      <c r="TVP5" s="1708"/>
      <c r="TVQ5" s="1708"/>
      <c r="TVR5" s="1708"/>
      <c r="TVS5" s="1708"/>
      <c r="TVT5" s="1708"/>
      <c r="TVU5" s="1708"/>
      <c r="TVV5" s="1708"/>
      <c r="TVW5" s="1708"/>
      <c r="TVX5" s="1708"/>
      <c r="TVY5" s="1708"/>
      <c r="TVZ5" s="1708"/>
      <c r="TWA5" s="1708"/>
      <c r="TWB5" s="1708"/>
      <c r="TWC5" s="1708"/>
      <c r="TWD5" s="1708"/>
      <c r="TWE5" s="1708"/>
      <c r="TWF5" s="1708"/>
      <c r="TWG5" s="1708"/>
      <c r="TWH5" s="1708"/>
      <c r="TWI5" s="1708"/>
      <c r="TWJ5" s="1708"/>
      <c r="TWK5" s="1708"/>
      <c r="TWL5" s="1708"/>
      <c r="TWM5" s="1708"/>
      <c r="TWN5" s="1708"/>
      <c r="TWO5" s="1708"/>
      <c r="TWP5" s="1708"/>
      <c r="TWQ5" s="1708"/>
      <c r="TWR5" s="1708"/>
      <c r="TWS5" s="1708"/>
      <c r="TWT5" s="1708"/>
      <c r="TWU5" s="1708"/>
      <c r="TWV5" s="1708"/>
      <c r="TWW5" s="1708"/>
      <c r="TWX5" s="1708"/>
      <c r="TWY5" s="1708"/>
      <c r="TWZ5" s="1708"/>
      <c r="TXA5" s="1708"/>
      <c r="TXB5" s="1708"/>
      <c r="TXC5" s="1708"/>
      <c r="TXD5" s="1708"/>
      <c r="TXE5" s="1708"/>
      <c r="TXF5" s="1708"/>
      <c r="TXG5" s="1708"/>
      <c r="TXH5" s="1708"/>
      <c r="TXI5" s="1708"/>
      <c r="TXJ5" s="1708"/>
      <c r="TXK5" s="1708"/>
      <c r="TXL5" s="1708"/>
      <c r="TXM5" s="1708"/>
      <c r="TXN5" s="1708"/>
      <c r="TXO5" s="1708"/>
      <c r="TXP5" s="1708"/>
      <c r="TXQ5" s="1708"/>
      <c r="TXR5" s="1708"/>
      <c r="TXS5" s="1708"/>
      <c r="TXT5" s="1708"/>
      <c r="TXU5" s="1708"/>
      <c r="TXV5" s="1708"/>
      <c r="TXW5" s="1708"/>
      <c r="TXX5" s="1708"/>
      <c r="TXY5" s="1708"/>
      <c r="TXZ5" s="1708"/>
      <c r="TYA5" s="1708"/>
      <c r="TYB5" s="1708"/>
      <c r="TYC5" s="1708"/>
      <c r="TYD5" s="1708"/>
      <c r="TYE5" s="1708"/>
      <c r="TYF5" s="1708"/>
      <c r="TYG5" s="1708"/>
      <c r="TYH5" s="1708"/>
      <c r="TYI5" s="1708"/>
      <c r="TYJ5" s="1708"/>
      <c r="TYK5" s="1708"/>
      <c r="TYL5" s="1708"/>
      <c r="TYM5" s="1708"/>
      <c r="TYN5" s="1708"/>
      <c r="TYO5" s="1708"/>
      <c r="TYP5" s="1708"/>
      <c r="TYQ5" s="1708"/>
      <c r="TYR5" s="1708"/>
      <c r="TYS5" s="1708"/>
      <c r="TYT5" s="1708"/>
      <c r="TYU5" s="1708"/>
      <c r="TYV5" s="1708"/>
      <c r="TYW5" s="1708"/>
      <c r="TYX5" s="1708"/>
      <c r="TYY5" s="1708"/>
      <c r="TYZ5" s="1708"/>
      <c r="TZA5" s="1708"/>
      <c r="TZB5" s="1708"/>
      <c r="TZC5" s="1708"/>
      <c r="TZD5" s="1708"/>
      <c r="TZE5" s="1708"/>
      <c r="TZF5" s="1708"/>
      <c r="TZG5" s="1708"/>
      <c r="TZH5" s="1708"/>
      <c r="TZI5" s="1708"/>
      <c r="TZJ5" s="1708"/>
      <c r="TZK5" s="1708"/>
      <c r="TZL5" s="1708"/>
      <c r="TZM5" s="1708"/>
      <c r="TZN5" s="1708"/>
      <c r="TZO5" s="1708"/>
      <c r="TZP5" s="1708"/>
      <c r="TZQ5" s="1708"/>
      <c r="TZR5" s="1708"/>
      <c r="TZS5" s="1708"/>
      <c r="TZT5" s="1708"/>
      <c r="TZU5" s="1708"/>
      <c r="TZV5" s="1708"/>
      <c r="TZW5" s="1708"/>
      <c r="TZX5" s="1708"/>
      <c r="TZY5" s="1708"/>
      <c r="TZZ5" s="1708"/>
      <c r="UAA5" s="1708"/>
      <c r="UAB5" s="1708"/>
      <c r="UAC5" s="1708"/>
      <c r="UAD5" s="1708"/>
      <c r="UAE5" s="1708"/>
      <c r="UAF5" s="1708"/>
      <c r="UAG5" s="1708"/>
      <c r="UAH5" s="1708"/>
      <c r="UAI5" s="1708"/>
      <c r="UAJ5" s="1708"/>
      <c r="UAK5" s="1708"/>
      <c r="UAL5" s="1708"/>
      <c r="UAM5" s="1708"/>
      <c r="UAN5" s="1708"/>
      <c r="UAO5" s="1708"/>
      <c r="UAP5" s="1708"/>
      <c r="UAQ5" s="1708"/>
      <c r="UAR5" s="1708"/>
      <c r="UAS5" s="1708"/>
      <c r="UAT5" s="1708"/>
      <c r="UAU5" s="1708"/>
      <c r="UAV5" s="1708"/>
      <c r="UAW5" s="1708"/>
      <c r="UAX5" s="1708"/>
      <c r="UAY5" s="1708"/>
      <c r="UAZ5" s="1708"/>
      <c r="UBA5" s="1708"/>
      <c r="UBB5" s="1708"/>
      <c r="UBC5" s="1708"/>
      <c r="UBD5" s="1708"/>
      <c r="UBE5" s="1708"/>
      <c r="UBF5" s="1708"/>
      <c r="UBG5" s="1708"/>
      <c r="UBH5" s="1708"/>
      <c r="UBI5" s="1708"/>
      <c r="UBJ5" s="1708"/>
      <c r="UBK5" s="1708"/>
      <c r="UBL5" s="1708"/>
      <c r="UBM5" s="1708"/>
      <c r="UBN5" s="1708"/>
      <c r="UBO5" s="1708"/>
      <c r="UBP5" s="1708"/>
      <c r="UBQ5" s="1708"/>
      <c r="UBR5" s="1708"/>
      <c r="UBS5" s="1708"/>
      <c r="UBT5" s="1708"/>
      <c r="UBU5" s="1708"/>
      <c r="UBV5" s="1708"/>
      <c r="UBW5" s="1708"/>
      <c r="UBX5" s="1708"/>
      <c r="UBY5" s="1708"/>
      <c r="UBZ5" s="1708"/>
      <c r="UCA5" s="1708"/>
      <c r="UCB5" s="1708"/>
      <c r="UCC5" s="1708"/>
      <c r="UCD5" s="1708"/>
      <c r="UCE5" s="1708"/>
      <c r="UCF5" s="1708"/>
      <c r="UCG5" s="1708"/>
      <c r="UCH5" s="1708"/>
      <c r="UCI5" s="1708"/>
      <c r="UCJ5" s="1708"/>
      <c r="UCK5" s="1708"/>
      <c r="UCL5" s="1708"/>
      <c r="UCM5" s="1708"/>
      <c r="UCN5" s="1708"/>
      <c r="UCO5" s="1708"/>
      <c r="UCP5" s="1708"/>
      <c r="UCQ5" s="1708"/>
      <c r="UCR5" s="1708"/>
      <c r="UCS5" s="1708"/>
      <c r="UCT5" s="1708"/>
      <c r="UCU5" s="1708"/>
      <c r="UCV5" s="1708"/>
      <c r="UCW5" s="1708"/>
      <c r="UCX5" s="1708"/>
      <c r="UCY5" s="1708"/>
      <c r="UCZ5" s="1708"/>
      <c r="UDA5" s="1708"/>
      <c r="UDB5" s="1708"/>
      <c r="UDC5" s="1708"/>
      <c r="UDD5" s="1708"/>
      <c r="UDE5" s="1708"/>
      <c r="UDF5" s="1708"/>
      <c r="UDG5" s="1708"/>
      <c r="UDH5" s="1708"/>
      <c r="UDI5" s="1708"/>
      <c r="UDJ5" s="1708"/>
      <c r="UDK5" s="1708"/>
      <c r="UDL5" s="1708"/>
      <c r="UDM5" s="1708"/>
      <c r="UDN5" s="1708"/>
      <c r="UDO5" s="1708"/>
      <c r="UDP5" s="1708"/>
      <c r="UDQ5" s="1708"/>
      <c r="UDR5" s="1708"/>
      <c r="UDS5" s="1708"/>
      <c r="UDT5" s="1708"/>
      <c r="UDU5" s="1708"/>
      <c r="UDV5" s="1708"/>
      <c r="UDW5" s="1708"/>
      <c r="UDX5" s="1708"/>
      <c r="UDY5" s="1708"/>
      <c r="UDZ5" s="1708"/>
      <c r="UEA5" s="1708"/>
      <c r="UEB5" s="1708"/>
      <c r="UEC5" s="1708"/>
      <c r="UED5" s="1708"/>
      <c r="UEE5" s="1708"/>
      <c r="UEF5" s="1708"/>
      <c r="UEG5" s="1708"/>
      <c r="UEH5" s="1708"/>
      <c r="UEI5" s="1708"/>
      <c r="UEJ5" s="1708"/>
      <c r="UEK5" s="1708"/>
      <c r="UEL5" s="1708"/>
      <c r="UEM5" s="1708"/>
      <c r="UEN5" s="1708"/>
      <c r="UEO5" s="1708"/>
      <c r="UEP5" s="1708"/>
      <c r="UEQ5" s="1708"/>
      <c r="UER5" s="1708"/>
      <c r="UES5" s="1708"/>
      <c r="UET5" s="1708"/>
      <c r="UEU5" s="1708"/>
      <c r="UEV5" s="1708"/>
      <c r="UEW5" s="1708"/>
      <c r="UEX5" s="1708"/>
      <c r="UEY5" s="1708"/>
      <c r="UEZ5" s="1708"/>
      <c r="UFA5" s="1708"/>
      <c r="UFB5" s="1708"/>
      <c r="UFC5" s="1708"/>
      <c r="UFD5" s="1708"/>
      <c r="UFE5" s="1708"/>
      <c r="UFF5" s="1708"/>
      <c r="UFG5" s="1708"/>
      <c r="UFH5" s="1708"/>
      <c r="UFI5" s="1708"/>
      <c r="UFJ5" s="1708"/>
      <c r="UFK5" s="1708"/>
      <c r="UFL5" s="1708"/>
      <c r="UFM5" s="1708"/>
      <c r="UFN5" s="1708"/>
      <c r="UFO5" s="1708"/>
      <c r="UFP5" s="1708"/>
      <c r="UFQ5" s="1708"/>
      <c r="UFR5" s="1708"/>
      <c r="UFS5" s="1708"/>
      <c r="UFT5" s="1708"/>
      <c r="UFU5" s="1708"/>
      <c r="UFV5" s="1708"/>
      <c r="UFW5" s="1708"/>
      <c r="UFX5" s="1708"/>
      <c r="UFY5" s="1708"/>
      <c r="UFZ5" s="1708"/>
      <c r="UGA5" s="1708"/>
      <c r="UGB5" s="1708"/>
      <c r="UGC5" s="1708"/>
      <c r="UGD5" s="1708"/>
      <c r="UGE5" s="1708"/>
      <c r="UGF5" s="1708"/>
      <c r="UGG5" s="1708"/>
      <c r="UGH5" s="1708"/>
      <c r="UGI5" s="1708"/>
      <c r="UGJ5" s="1708"/>
      <c r="UGK5" s="1708"/>
      <c r="UGL5" s="1708"/>
      <c r="UGM5" s="1708"/>
      <c r="UGN5" s="1708"/>
      <c r="UGO5" s="1708"/>
      <c r="UGP5" s="1708"/>
      <c r="UGQ5" s="1708"/>
      <c r="UGR5" s="1708"/>
      <c r="UGS5" s="1708"/>
      <c r="UGT5" s="1708"/>
      <c r="UGU5" s="1708"/>
      <c r="UGV5" s="1708"/>
      <c r="UGW5" s="1708"/>
      <c r="UGX5" s="1708"/>
      <c r="UGY5" s="1708"/>
      <c r="UGZ5" s="1708"/>
      <c r="UHA5" s="1708"/>
      <c r="UHB5" s="1708"/>
      <c r="UHC5" s="1708"/>
      <c r="UHD5" s="1708"/>
      <c r="UHE5" s="1708"/>
      <c r="UHF5" s="1708"/>
      <c r="UHG5" s="1708"/>
      <c r="UHH5" s="1708"/>
      <c r="UHI5" s="1708"/>
      <c r="UHJ5" s="1708"/>
      <c r="UHK5" s="1708"/>
      <c r="UHL5" s="1708"/>
      <c r="UHM5" s="1708"/>
      <c r="UHN5" s="1708"/>
      <c r="UHO5" s="1708"/>
      <c r="UHP5" s="1708"/>
      <c r="UHQ5" s="1708"/>
      <c r="UHR5" s="1708"/>
      <c r="UHS5" s="1708"/>
      <c r="UHT5" s="1708"/>
      <c r="UHU5" s="1708"/>
      <c r="UHV5" s="1708"/>
      <c r="UHW5" s="1708"/>
      <c r="UHX5" s="1708"/>
      <c r="UHY5" s="1708"/>
      <c r="UHZ5" s="1708"/>
      <c r="UIA5" s="1708"/>
      <c r="UIB5" s="1708"/>
      <c r="UIC5" s="1708"/>
      <c r="UID5" s="1708"/>
      <c r="UIE5" s="1708"/>
      <c r="UIF5" s="1708"/>
      <c r="UIG5" s="1708"/>
      <c r="UIH5" s="1708"/>
      <c r="UII5" s="1708"/>
      <c r="UIJ5" s="1708"/>
      <c r="UIK5" s="1708"/>
      <c r="UIL5" s="1708"/>
      <c r="UIM5" s="1708"/>
      <c r="UIN5" s="1708"/>
      <c r="UIO5" s="1708"/>
      <c r="UIP5" s="1708"/>
      <c r="UIQ5" s="1708"/>
      <c r="UIR5" s="1708"/>
      <c r="UIS5" s="1708"/>
      <c r="UIT5" s="1708"/>
      <c r="UIU5" s="1708"/>
      <c r="UIV5" s="1708"/>
      <c r="UIW5" s="1708"/>
      <c r="UIX5" s="1708"/>
      <c r="UIY5" s="1708"/>
      <c r="UIZ5" s="1708"/>
      <c r="UJA5" s="1708"/>
      <c r="UJB5" s="1708"/>
      <c r="UJC5" s="1708"/>
      <c r="UJD5" s="1708"/>
      <c r="UJE5" s="1708"/>
      <c r="UJF5" s="1708"/>
      <c r="UJG5" s="1708"/>
      <c r="UJH5" s="1708"/>
      <c r="UJI5" s="1708"/>
      <c r="UJJ5" s="1708"/>
      <c r="UJK5" s="1708"/>
      <c r="UJL5" s="1708"/>
      <c r="UJM5" s="1708"/>
      <c r="UJN5" s="1708"/>
      <c r="UJO5" s="1708"/>
      <c r="UJP5" s="1708"/>
      <c r="UJQ5" s="1708"/>
      <c r="UJR5" s="1708"/>
      <c r="UJS5" s="1708"/>
      <c r="UJT5" s="1708"/>
      <c r="UJU5" s="1708"/>
      <c r="UJV5" s="1708"/>
      <c r="UJW5" s="1708"/>
      <c r="UJX5" s="1708"/>
      <c r="UJY5" s="1708"/>
      <c r="UJZ5" s="1708"/>
      <c r="UKA5" s="1708"/>
      <c r="UKB5" s="1708"/>
      <c r="UKC5" s="1708"/>
      <c r="UKD5" s="1708"/>
      <c r="UKE5" s="1708"/>
      <c r="UKF5" s="1708"/>
      <c r="UKG5" s="1708"/>
      <c r="UKH5" s="1708"/>
      <c r="UKI5" s="1708"/>
      <c r="UKJ5" s="1708"/>
      <c r="UKK5" s="1708"/>
      <c r="UKL5" s="1708"/>
      <c r="UKM5" s="1708"/>
      <c r="UKN5" s="1708"/>
      <c r="UKO5" s="1708"/>
      <c r="UKP5" s="1708"/>
      <c r="UKQ5" s="1708"/>
      <c r="UKR5" s="1708"/>
      <c r="UKS5" s="1708"/>
      <c r="UKT5" s="1708"/>
      <c r="UKU5" s="1708"/>
      <c r="UKV5" s="1708"/>
      <c r="UKW5" s="1708"/>
      <c r="UKX5" s="1708"/>
      <c r="UKY5" s="1708"/>
      <c r="UKZ5" s="1708"/>
      <c r="ULA5" s="1708"/>
      <c r="ULB5" s="1708"/>
      <c r="ULC5" s="1708"/>
      <c r="ULD5" s="1708"/>
      <c r="ULE5" s="1708"/>
      <c r="ULF5" s="1708"/>
      <c r="ULG5" s="1708"/>
      <c r="ULH5" s="1708"/>
      <c r="ULI5" s="1708"/>
      <c r="ULJ5" s="1708"/>
      <c r="ULK5" s="1708"/>
      <c r="ULL5" s="1708"/>
      <c r="ULM5" s="1708"/>
      <c r="ULN5" s="1708"/>
      <c r="ULO5" s="1708"/>
      <c r="ULP5" s="1708"/>
      <c r="ULQ5" s="1708"/>
      <c r="ULR5" s="1708"/>
      <c r="ULS5" s="1708"/>
      <c r="ULT5" s="1708"/>
      <c r="ULU5" s="1708"/>
      <c r="ULV5" s="1708"/>
      <c r="ULW5" s="1708"/>
      <c r="ULX5" s="1708"/>
      <c r="ULY5" s="1708"/>
      <c r="ULZ5" s="1708"/>
      <c r="UMA5" s="1708"/>
      <c r="UMB5" s="1708"/>
      <c r="UMC5" s="1708"/>
      <c r="UMD5" s="1708"/>
      <c r="UME5" s="1708"/>
      <c r="UMF5" s="1708"/>
      <c r="UMG5" s="1708"/>
      <c r="UMH5" s="1708"/>
      <c r="UMI5" s="1708"/>
      <c r="UMJ5" s="1708"/>
      <c r="UMK5" s="1708"/>
      <c r="UML5" s="1708"/>
      <c r="UMM5" s="1708"/>
      <c r="UMN5" s="1708"/>
      <c r="UMO5" s="1708"/>
      <c r="UMP5" s="1708"/>
      <c r="UMQ5" s="1708"/>
      <c r="UMR5" s="1708"/>
      <c r="UMS5" s="1708"/>
      <c r="UMT5" s="1708"/>
      <c r="UMU5" s="1708"/>
      <c r="UMV5" s="1708"/>
      <c r="UMW5" s="1708"/>
      <c r="UMX5" s="1708"/>
      <c r="UMY5" s="1708"/>
      <c r="UMZ5" s="1708"/>
      <c r="UNA5" s="1708"/>
      <c r="UNB5" s="1708"/>
      <c r="UNC5" s="1708"/>
      <c r="UND5" s="1708"/>
      <c r="UNE5" s="1708"/>
      <c r="UNF5" s="1708"/>
      <c r="UNG5" s="1708"/>
      <c r="UNH5" s="1708"/>
      <c r="UNI5" s="1708"/>
      <c r="UNJ5" s="1708"/>
      <c r="UNK5" s="1708"/>
      <c r="UNL5" s="1708"/>
      <c r="UNM5" s="1708"/>
      <c r="UNN5" s="1708"/>
      <c r="UNO5" s="1708"/>
      <c r="UNP5" s="1708"/>
      <c r="UNQ5" s="1708"/>
      <c r="UNR5" s="1708"/>
      <c r="UNS5" s="1708"/>
      <c r="UNT5" s="1708"/>
      <c r="UNU5" s="1708"/>
      <c r="UNV5" s="1708"/>
      <c r="UNW5" s="1708"/>
      <c r="UNX5" s="1708"/>
      <c r="UNY5" s="1708"/>
      <c r="UNZ5" s="1708"/>
      <c r="UOA5" s="1708"/>
      <c r="UOB5" s="1708"/>
      <c r="UOC5" s="1708"/>
      <c r="UOD5" s="1708"/>
      <c r="UOE5" s="1708"/>
      <c r="UOF5" s="1708"/>
      <c r="UOG5" s="1708"/>
      <c r="UOH5" s="1708"/>
      <c r="UOI5" s="1708"/>
      <c r="UOJ5" s="1708"/>
      <c r="UOK5" s="1708"/>
      <c r="UOL5" s="1708"/>
      <c r="UOM5" s="1708"/>
      <c r="UON5" s="1708"/>
      <c r="UOO5" s="1708"/>
      <c r="UOP5" s="1708"/>
      <c r="UOQ5" s="1708"/>
      <c r="UOR5" s="1708"/>
      <c r="UOS5" s="1708"/>
      <c r="UOT5" s="1708"/>
      <c r="UOU5" s="1708"/>
      <c r="UOV5" s="1708"/>
      <c r="UOW5" s="1708"/>
      <c r="UOX5" s="1708"/>
      <c r="UOY5" s="1708"/>
      <c r="UOZ5" s="1708"/>
      <c r="UPA5" s="1708"/>
      <c r="UPB5" s="1708"/>
      <c r="UPC5" s="1708"/>
      <c r="UPD5" s="1708"/>
      <c r="UPE5" s="1708"/>
      <c r="UPF5" s="1708"/>
      <c r="UPG5" s="1708"/>
      <c r="UPH5" s="1708"/>
      <c r="UPI5" s="1708"/>
      <c r="UPJ5" s="1708"/>
      <c r="UPK5" s="1708"/>
      <c r="UPL5" s="1708"/>
      <c r="UPM5" s="1708"/>
      <c r="UPN5" s="1708"/>
      <c r="UPO5" s="1708"/>
      <c r="UPP5" s="1708"/>
      <c r="UPQ5" s="1708"/>
      <c r="UPR5" s="1708"/>
      <c r="UPS5" s="1708"/>
      <c r="UPT5" s="1708"/>
      <c r="UPU5" s="1708"/>
      <c r="UPV5" s="1708"/>
      <c r="UPW5" s="1708"/>
      <c r="UPX5" s="1708"/>
      <c r="UPY5" s="1708"/>
      <c r="UPZ5" s="1708"/>
      <c r="UQA5" s="1708"/>
      <c r="UQB5" s="1708"/>
      <c r="UQC5" s="1708"/>
      <c r="UQD5" s="1708"/>
      <c r="UQE5" s="1708"/>
      <c r="UQF5" s="1708"/>
      <c r="UQG5" s="1708"/>
      <c r="UQH5" s="1708"/>
      <c r="UQI5" s="1708"/>
      <c r="UQJ5" s="1708"/>
      <c r="UQK5" s="1708"/>
      <c r="UQL5" s="1708"/>
      <c r="UQM5" s="1708"/>
      <c r="UQN5" s="1708"/>
      <c r="UQO5" s="1708"/>
      <c r="UQP5" s="1708"/>
      <c r="UQQ5" s="1708"/>
      <c r="UQR5" s="1708"/>
      <c r="UQS5" s="1708"/>
      <c r="UQT5" s="1708"/>
      <c r="UQU5" s="1708"/>
      <c r="UQV5" s="1708"/>
      <c r="UQW5" s="1708"/>
      <c r="UQX5" s="1708"/>
      <c r="UQY5" s="1708"/>
      <c r="UQZ5" s="1708"/>
      <c r="URA5" s="1708"/>
      <c r="URB5" s="1708"/>
      <c r="URC5" s="1708"/>
      <c r="URD5" s="1708"/>
      <c r="URE5" s="1708"/>
      <c r="URF5" s="1708"/>
      <c r="URG5" s="1708"/>
      <c r="URH5" s="1708"/>
      <c r="URI5" s="1708"/>
      <c r="URJ5" s="1708"/>
      <c r="URK5" s="1708"/>
      <c r="URL5" s="1708"/>
      <c r="URM5" s="1708"/>
      <c r="URN5" s="1708"/>
      <c r="URO5" s="1708"/>
      <c r="URP5" s="1708"/>
      <c r="URQ5" s="1708"/>
      <c r="URR5" s="1708"/>
      <c r="URS5" s="1708"/>
      <c r="URT5" s="1708"/>
      <c r="URU5" s="1708"/>
      <c r="URV5" s="1708"/>
      <c r="URW5" s="1708"/>
      <c r="URX5" s="1708"/>
      <c r="URY5" s="1708"/>
      <c r="URZ5" s="1708"/>
      <c r="USA5" s="1708"/>
      <c r="USB5" s="1708"/>
      <c r="USC5" s="1708"/>
      <c r="USD5" s="1708"/>
      <c r="USE5" s="1708"/>
      <c r="USF5" s="1708"/>
      <c r="USG5" s="1708"/>
      <c r="USH5" s="1708"/>
      <c r="USI5" s="1708"/>
      <c r="USJ5" s="1708"/>
      <c r="USK5" s="1708"/>
      <c r="USL5" s="1708"/>
      <c r="USM5" s="1708"/>
      <c r="USN5" s="1708"/>
      <c r="USO5" s="1708"/>
      <c r="USP5" s="1708"/>
      <c r="USQ5" s="1708"/>
      <c r="USR5" s="1708"/>
      <c r="USS5" s="1708"/>
      <c r="UST5" s="1708"/>
      <c r="USU5" s="1708"/>
      <c r="USV5" s="1708"/>
      <c r="USW5" s="1708"/>
      <c r="USX5" s="1708"/>
      <c r="USY5" s="1708"/>
      <c r="USZ5" s="1708"/>
      <c r="UTA5" s="1708"/>
      <c r="UTB5" s="1708"/>
      <c r="UTC5" s="1708"/>
      <c r="UTD5" s="1708"/>
      <c r="UTE5" s="1708"/>
      <c r="UTF5" s="1708"/>
      <c r="UTG5" s="1708"/>
      <c r="UTH5" s="1708"/>
      <c r="UTI5" s="1708"/>
      <c r="UTJ5" s="1708"/>
      <c r="UTK5" s="1708"/>
      <c r="UTL5" s="1708"/>
      <c r="UTM5" s="1708"/>
      <c r="UTN5" s="1708"/>
      <c r="UTO5" s="1708"/>
      <c r="UTP5" s="1708"/>
      <c r="UTQ5" s="1708"/>
      <c r="UTR5" s="1708"/>
      <c r="UTS5" s="1708"/>
      <c r="UTT5" s="1708"/>
      <c r="UTU5" s="1708"/>
      <c r="UTV5" s="1708"/>
      <c r="UTW5" s="1708"/>
      <c r="UTX5" s="1708"/>
      <c r="UTY5" s="1708"/>
      <c r="UTZ5" s="1708"/>
      <c r="UUA5" s="1708"/>
      <c r="UUB5" s="1708"/>
      <c r="UUC5" s="1708"/>
      <c r="UUD5" s="1708"/>
      <c r="UUE5" s="1708"/>
      <c r="UUF5" s="1708"/>
      <c r="UUG5" s="1708"/>
      <c r="UUH5" s="1708"/>
      <c r="UUI5" s="1708"/>
      <c r="UUJ5" s="1708"/>
      <c r="UUK5" s="1708"/>
      <c r="UUL5" s="1708"/>
      <c r="UUM5" s="1708"/>
      <c r="UUN5" s="1708"/>
      <c r="UUO5" s="1708"/>
      <c r="UUP5" s="1708"/>
      <c r="UUQ5" s="1708"/>
      <c r="UUR5" s="1708"/>
      <c r="UUS5" s="1708"/>
      <c r="UUT5" s="1708"/>
      <c r="UUU5" s="1708"/>
      <c r="UUV5" s="1708"/>
      <c r="UUW5" s="1708"/>
      <c r="UUX5" s="1708"/>
      <c r="UUY5" s="1708"/>
      <c r="UUZ5" s="1708"/>
      <c r="UVA5" s="1708"/>
      <c r="UVB5" s="1708"/>
      <c r="UVC5" s="1708"/>
      <c r="UVD5" s="1708"/>
      <c r="UVE5" s="1708"/>
      <c r="UVF5" s="1708"/>
      <c r="UVG5" s="1708"/>
      <c r="UVH5" s="1708"/>
      <c r="UVI5" s="1708"/>
      <c r="UVJ5" s="1708"/>
      <c r="UVK5" s="1708"/>
      <c r="UVL5" s="1708"/>
      <c r="UVM5" s="1708"/>
      <c r="UVN5" s="1708"/>
      <c r="UVO5" s="1708"/>
      <c r="UVP5" s="1708"/>
      <c r="UVQ5" s="1708"/>
      <c r="UVR5" s="1708"/>
      <c r="UVS5" s="1708"/>
      <c r="UVT5" s="1708"/>
      <c r="UVU5" s="1708"/>
      <c r="UVV5" s="1708"/>
      <c r="UVW5" s="1708"/>
      <c r="UVX5" s="1708"/>
      <c r="UVY5" s="1708"/>
      <c r="UVZ5" s="1708"/>
      <c r="UWA5" s="1708"/>
      <c r="UWB5" s="1708"/>
      <c r="UWC5" s="1708"/>
      <c r="UWD5" s="1708"/>
      <c r="UWE5" s="1708"/>
      <c r="UWF5" s="1708"/>
      <c r="UWG5" s="1708"/>
      <c r="UWH5" s="1708"/>
      <c r="UWI5" s="1708"/>
      <c r="UWJ5" s="1708"/>
      <c r="UWK5" s="1708"/>
      <c r="UWL5" s="1708"/>
      <c r="UWM5" s="1708"/>
      <c r="UWN5" s="1708"/>
      <c r="UWO5" s="1708"/>
      <c r="UWP5" s="1708"/>
      <c r="UWQ5" s="1708"/>
      <c r="UWR5" s="1708"/>
      <c r="UWS5" s="1708"/>
      <c r="UWT5" s="1708"/>
      <c r="UWU5" s="1708"/>
      <c r="UWV5" s="1708"/>
      <c r="UWW5" s="1708"/>
      <c r="UWX5" s="1708"/>
      <c r="UWY5" s="1708"/>
      <c r="UWZ5" s="1708"/>
      <c r="UXA5" s="1708"/>
      <c r="UXB5" s="1708"/>
      <c r="UXC5" s="1708"/>
      <c r="UXD5" s="1708"/>
      <c r="UXE5" s="1708"/>
      <c r="UXF5" s="1708"/>
      <c r="UXG5" s="1708"/>
      <c r="UXH5" s="1708"/>
      <c r="UXI5" s="1708"/>
      <c r="UXJ5" s="1708"/>
      <c r="UXK5" s="1708"/>
      <c r="UXL5" s="1708"/>
      <c r="UXM5" s="1708"/>
      <c r="UXN5" s="1708"/>
      <c r="UXO5" s="1708"/>
      <c r="UXP5" s="1708"/>
      <c r="UXQ5" s="1708"/>
      <c r="UXR5" s="1708"/>
      <c r="UXS5" s="1708"/>
      <c r="UXT5" s="1708"/>
      <c r="UXU5" s="1708"/>
      <c r="UXV5" s="1708"/>
      <c r="UXW5" s="1708"/>
      <c r="UXX5" s="1708"/>
      <c r="UXY5" s="1708"/>
      <c r="UXZ5" s="1708"/>
      <c r="UYA5" s="1708"/>
      <c r="UYB5" s="1708"/>
      <c r="UYC5" s="1708"/>
      <c r="UYD5" s="1708"/>
      <c r="UYE5" s="1708"/>
      <c r="UYF5" s="1708"/>
      <c r="UYG5" s="1708"/>
      <c r="UYH5" s="1708"/>
      <c r="UYI5" s="1708"/>
      <c r="UYJ5" s="1708"/>
      <c r="UYK5" s="1708"/>
      <c r="UYL5" s="1708"/>
      <c r="UYM5" s="1708"/>
      <c r="UYN5" s="1708"/>
      <c r="UYO5" s="1708"/>
      <c r="UYP5" s="1708"/>
      <c r="UYQ5" s="1708"/>
      <c r="UYR5" s="1708"/>
      <c r="UYS5" s="1708"/>
      <c r="UYT5" s="1708"/>
      <c r="UYU5" s="1708"/>
      <c r="UYV5" s="1708"/>
      <c r="UYW5" s="1708"/>
      <c r="UYX5" s="1708"/>
      <c r="UYY5" s="1708"/>
      <c r="UYZ5" s="1708"/>
      <c r="UZA5" s="1708"/>
      <c r="UZB5" s="1708"/>
      <c r="UZC5" s="1708"/>
      <c r="UZD5" s="1708"/>
      <c r="UZE5" s="1708"/>
      <c r="UZF5" s="1708"/>
      <c r="UZG5" s="1708"/>
      <c r="UZH5" s="1708"/>
      <c r="UZI5" s="1708"/>
      <c r="UZJ5" s="1708"/>
      <c r="UZK5" s="1708"/>
      <c r="UZL5" s="1708"/>
      <c r="UZM5" s="1708"/>
      <c r="UZN5" s="1708"/>
      <c r="UZO5" s="1708"/>
      <c r="UZP5" s="1708"/>
      <c r="UZQ5" s="1708"/>
      <c r="UZR5" s="1708"/>
      <c r="UZS5" s="1708"/>
      <c r="UZT5" s="1708"/>
      <c r="UZU5" s="1708"/>
      <c r="UZV5" s="1708"/>
      <c r="UZW5" s="1708"/>
      <c r="UZX5" s="1708"/>
      <c r="UZY5" s="1708"/>
      <c r="UZZ5" s="1708"/>
      <c r="VAA5" s="1708"/>
      <c r="VAB5" s="1708"/>
      <c r="VAC5" s="1708"/>
      <c r="VAD5" s="1708"/>
      <c r="VAE5" s="1708"/>
      <c r="VAF5" s="1708"/>
      <c r="VAG5" s="1708"/>
      <c r="VAH5" s="1708"/>
      <c r="VAI5" s="1708"/>
      <c r="VAJ5" s="1708"/>
      <c r="VAK5" s="1708"/>
      <c r="VAL5" s="1708"/>
      <c r="VAM5" s="1708"/>
      <c r="VAN5" s="1708"/>
      <c r="VAO5" s="1708"/>
      <c r="VAP5" s="1708"/>
      <c r="VAQ5" s="1708"/>
      <c r="VAR5" s="1708"/>
      <c r="VAS5" s="1708"/>
      <c r="VAT5" s="1708"/>
      <c r="VAU5" s="1708"/>
      <c r="VAV5" s="1708"/>
      <c r="VAW5" s="1708"/>
      <c r="VAX5" s="1708"/>
      <c r="VAY5" s="1708"/>
      <c r="VAZ5" s="1708"/>
      <c r="VBA5" s="1708"/>
      <c r="VBB5" s="1708"/>
      <c r="VBC5" s="1708"/>
      <c r="VBD5" s="1708"/>
      <c r="VBE5" s="1708"/>
      <c r="VBF5" s="1708"/>
      <c r="VBG5" s="1708"/>
      <c r="VBH5" s="1708"/>
      <c r="VBI5" s="1708"/>
      <c r="VBJ5" s="1708"/>
      <c r="VBK5" s="1708"/>
      <c r="VBL5" s="1708"/>
      <c r="VBM5" s="1708"/>
      <c r="VBN5" s="1708"/>
      <c r="VBO5" s="1708"/>
      <c r="VBP5" s="1708"/>
      <c r="VBQ5" s="1708"/>
      <c r="VBR5" s="1708"/>
      <c r="VBS5" s="1708"/>
      <c r="VBT5" s="1708"/>
      <c r="VBU5" s="1708"/>
      <c r="VBV5" s="1708"/>
      <c r="VBW5" s="1708"/>
      <c r="VBX5" s="1708"/>
      <c r="VBY5" s="1708"/>
      <c r="VBZ5" s="1708"/>
      <c r="VCA5" s="1708"/>
      <c r="VCB5" s="1708"/>
      <c r="VCC5" s="1708"/>
      <c r="VCD5" s="1708"/>
      <c r="VCE5" s="1708"/>
      <c r="VCF5" s="1708"/>
      <c r="VCG5" s="1708"/>
      <c r="VCH5" s="1708"/>
      <c r="VCI5" s="1708"/>
      <c r="VCJ5" s="1708"/>
      <c r="VCK5" s="1708"/>
      <c r="VCL5" s="1708"/>
      <c r="VCM5" s="1708"/>
      <c r="VCN5" s="1708"/>
      <c r="VCO5" s="1708"/>
      <c r="VCP5" s="1708"/>
      <c r="VCQ5" s="1708"/>
      <c r="VCR5" s="1708"/>
      <c r="VCS5" s="1708"/>
      <c r="VCT5" s="1708"/>
      <c r="VCU5" s="1708"/>
      <c r="VCV5" s="1708"/>
      <c r="VCW5" s="1708"/>
      <c r="VCX5" s="1708"/>
      <c r="VCY5" s="1708"/>
      <c r="VCZ5" s="1708"/>
      <c r="VDA5" s="1708"/>
      <c r="VDB5" s="1708"/>
      <c r="VDC5" s="1708"/>
      <c r="VDD5" s="1708"/>
      <c r="VDE5" s="1708"/>
      <c r="VDF5" s="1708"/>
      <c r="VDG5" s="1708"/>
      <c r="VDH5" s="1708"/>
      <c r="VDI5" s="1708"/>
      <c r="VDJ5" s="1708"/>
      <c r="VDK5" s="1708"/>
      <c r="VDL5" s="1708"/>
      <c r="VDM5" s="1708"/>
      <c r="VDN5" s="1708"/>
      <c r="VDO5" s="1708"/>
      <c r="VDP5" s="1708"/>
      <c r="VDQ5" s="1708"/>
      <c r="VDR5" s="1708"/>
      <c r="VDS5" s="1708"/>
      <c r="VDT5" s="1708"/>
      <c r="VDU5" s="1708"/>
      <c r="VDV5" s="1708"/>
      <c r="VDW5" s="1708"/>
      <c r="VDX5" s="1708"/>
      <c r="VDY5" s="1708"/>
      <c r="VDZ5" s="1708"/>
      <c r="VEA5" s="1708"/>
      <c r="VEB5" s="1708"/>
      <c r="VEC5" s="1708"/>
      <c r="VED5" s="1708"/>
      <c r="VEE5" s="1708"/>
      <c r="VEF5" s="1708"/>
      <c r="VEG5" s="1708"/>
      <c r="VEH5" s="1708"/>
      <c r="VEI5" s="1708"/>
      <c r="VEJ5" s="1708"/>
      <c r="VEK5" s="1708"/>
      <c r="VEL5" s="1708"/>
      <c r="VEM5" s="1708"/>
      <c r="VEN5" s="1708"/>
      <c r="VEO5" s="1708"/>
      <c r="VEP5" s="1708"/>
      <c r="VEQ5" s="1708"/>
      <c r="VER5" s="1708"/>
      <c r="VES5" s="1708"/>
      <c r="VET5" s="1708"/>
      <c r="VEU5" s="1708"/>
      <c r="VEV5" s="1708"/>
      <c r="VEW5" s="1708"/>
      <c r="VEX5" s="1708"/>
      <c r="VEY5" s="1708"/>
      <c r="VEZ5" s="1708"/>
      <c r="VFA5" s="1708"/>
      <c r="VFB5" s="1708"/>
      <c r="VFC5" s="1708"/>
      <c r="VFD5" s="1708"/>
      <c r="VFE5" s="1708"/>
      <c r="VFF5" s="1708"/>
      <c r="VFG5" s="1708"/>
      <c r="VFH5" s="1708"/>
      <c r="VFI5" s="1708"/>
      <c r="VFJ5" s="1708"/>
      <c r="VFK5" s="1708"/>
      <c r="VFL5" s="1708"/>
      <c r="VFM5" s="1708"/>
      <c r="VFN5" s="1708"/>
      <c r="VFO5" s="1708"/>
      <c r="VFP5" s="1708"/>
      <c r="VFQ5" s="1708"/>
      <c r="VFR5" s="1708"/>
      <c r="VFS5" s="1708"/>
      <c r="VFT5" s="1708"/>
      <c r="VFU5" s="1708"/>
      <c r="VFV5" s="1708"/>
      <c r="VFW5" s="1708"/>
      <c r="VFX5" s="1708"/>
      <c r="VFY5" s="1708"/>
      <c r="VFZ5" s="1708"/>
      <c r="VGA5" s="1708"/>
      <c r="VGB5" s="1708"/>
      <c r="VGC5" s="1708"/>
      <c r="VGD5" s="1708"/>
      <c r="VGE5" s="1708"/>
      <c r="VGF5" s="1708"/>
      <c r="VGG5" s="1708"/>
      <c r="VGH5" s="1708"/>
      <c r="VGI5" s="1708"/>
      <c r="VGJ5" s="1708"/>
      <c r="VGK5" s="1708"/>
      <c r="VGL5" s="1708"/>
      <c r="VGM5" s="1708"/>
      <c r="VGN5" s="1708"/>
      <c r="VGO5" s="1708"/>
      <c r="VGP5" s="1708"/>
      <c r="VGQ5" s="1708"/>
      <c r="VGR5" s="1708"/>
      <c r="VGS5" s="1708"/>
      <c r="VGT5" s="1708"/>
      <c r="VGU5" s="1708"/>
      <c r="VGV5" s="1708"/>
      <c r="VGW5" s="1708"/>
      <c r="VGX5" s="1708"/>
      <c r="VGY5" s="1708"/>
      <c r="VGZ5" s="1708"/>
      <c r="VHA5" s="1708"/>
      <c r="VHB5" s="1708"/>
      <c r="VHC5" s="1708"/>
      <c r="VHD5" s="1708"/>
      <c r="VHE5" s="1708"/>
      <c r="VHF5" s="1708"/>
      <c r="VHG5" s="1708"/>
      <c r="VHH5" s="1708"/>
      <c r="VHI5" s="1708"/>
      <c r="VHJ5" s="1708"/>
      <c r="VHK5" s="1708"/>
      <c r="VHL5" s="1708"/>
      <c r="VHM5" s="1708"/>
      <c r="VHN5" s="1708"/>
      <c r="VHO5" s="1708"/>
      <c r="VHP5" s="1708"/>
      <c r="VHQ5" s="1708"/>
      <c r="VHR5" s="1708"/>
      <c r="VHS5" s="1708"/>
      <c r="VHT5" s="1708"/>
      <c r="VHU5" s="1708"/>
      <c r="VHV5" s="1708"/>
      <c r="VHW5" s="1708"/>
      <c r="VHX5" s="1708"/>
      <c r="VHY5" s="1708"/>
      <c r="VHZ5" s="1708"/>
      <c r="VIA5" s="1708"/>
      <c r="VIB5" s="1708"/>
      <c r="VIC5" s="1708"/>
      <c r="VID5" s="1708"/>
      <c r="VIE5" s="1708"/>
      <c r="VIF5" s="1708"/>
      <c r="VIG5" s="1708"/>
      <c r="VIH5" s="1708"/>
      <c r="VII5" s="1708"/>
      <c r="VIJ5" s="1708"/>
      <c r="VIK5" s="1708"/>
      <c r="VIL5" s="1708"/>
      <c r="VIM5" s="1708"/>
      <c r="VIN5" s="1708"/>
      <c r="VIO5" s="1708"/>
      <c r="VIP5" s="1708"/>
      <c r="VIQ5" s="1708"/>
      <c r="VIR5" s="1708"/>
      <c r="VIS5" s="1708"/>
      <c r="VIT5" s="1708"/>
      <c r="VIU5" s="1708"/>
      <c r="VIV5" s="1708"/>
      <c r="VIW5" s="1708"/>
      <c r="VIX5" s="1708"/>
      <c r="VIY5" s="1708"/>
      <c r="VIZ5" s="1708"/>
      <c r="VJA5" s="1708"/>
      <c r="VJB5" s="1708"/>
      <c r="VJC5" s="1708"/>
      <c r="VJD5" s="1708"/>
      <c r="VJE5" s="1708"/>
      <c r="VJF5" s="1708"/>
      <c r="VJG5" s="1708"/>
      <c r="VJH5" s="1708"/>
      <c r="VJI5" s="1708"/>
      <c r="VJJ5" s="1708"/>
      <c r="VJK5" s="1708"/>
      <c r="VJL5" s="1708"/>
      <c r="VJM5" s="1708"/>
      <c r="VJN5" s="1708"/>
      <c r="VJO5" s="1708"/>
      <c r="VJP5" s="1708"/>
      <c r="VJQ5" s="1708"/>
      <c r="VJR5" s="1708"/>
      <c r="VJS5" s="1708"/>
      <c r="VJT5" s="1708"/>
      <c r="VJU5" s="1708"/>
      <c r="VJV5" s="1708"/>
      <c r="VJW5" s="1708"/>
      <c r="VJX5" s="1708"/>
      <c r="VJY5" s="1708"/>
      <c r="VJZ5" s="1708"/>
      <c r="VKA5" s="1708"/>
      <c r="VKB5" s="1708"/>
      <c r="VKC5" s="1708"/>
      <c r="VKD5" s="1708"/>
      <c r="VKE5" s="1708"/>
      <c r="VKF5" s="1708"/>
      <c r="VKG5" s="1708"/>
      <c r="VKH5" s="1708"/>
      <c r="VKI5" s="1708"/>
      <c r="VKJ5" s="1708"/>
      <c r="VKK5" s="1708"/>
      <c r="VKL5" s="1708"/>
      <c r="VKM5" s="1708"/>
      <c r="VKN5" s="1708"/>
      <c r="VKO5" s="1708"/>
      <c r="VKP5" s="1708"/>
      <c r="VKQ5" s="1708"/>
      <c r="VKR5" s="1708"/>
      <c r="VKS5" s="1708"/>
      <c r="VKT5" s="1708"/>
      <c r="VKU5" s="1708"/>
      <c r="VKV5" s="1708"/>
      <c r="VKW5" s="1708"/>
      <c r="VKX5" s="1708"/>
      <c r="VKY5" s="1708"/>
      <c r="VKZ5" s="1708"/>
      <c r="VLA5" s="1708"/>
      <c r="VLB5" s="1708"/>
      <c r="VLC5" s="1708"/>
      <c r="VLD5" s="1708"/>
      <c r="VLE5" s="1708"/>
      <c r="VLF5" s="1708"/>
      <c r="VLG5" s="1708"/>
      <c r="VLH5" s="1708"/>
      <c r="VLI5" s="1708"/>
      <c r="VLJ5" s="1708"/>
      <c r="VLK5" s="1708"/>
      <c r="VLL5" s="1708"/>
      <c r="VLM5" s="1708"/>
      <c r="VLN5" s="1708"/>
      <c r="VLO5" s="1708"/>
      <c r="VLP5" s="1708"/>
      <c r="VLQ5" s="1708"/>
      <c r="VLR5" s="1708"/>
      <c r="VLS5" s="1708"/>
      <c r="VLT5" s="1708"/>
      <c r="VLU5" s="1708"/>
      <c r="VLV5" s="1708"/>
      <c r="VLW5" s="1708"/>
      <c r="VLX5" s="1708"/>
      <c r="VLY5" s="1708"/>
      <c r="VLZ5" s="1708"/>
      <c r="VMA5" s="1708"/>
      <c r="VMB5" s="1708"/>
      <c r="VMC5" s="1708"/>
      <c r="VMD5" s="1708"/>
      <c r="VME5" s="1708"/>
      <c r="VMF5" s="1708"/>
      <c r="VMG5" s="1708"/>
      <c r="VMH5" s="1708"/>
      <c r="VMI5" s="1708"/>
      <c r="VMJ5" s="1708"/>
      <c r="VMK5" s="1708"/>
      <c r="VML5" s="1708"/>
      <c r="VMM5" s="1708"/>
      <c r="VMN5" s="1708"/>
      <c r="VMO5" s="1708"/>
      <c r="VMP5" s="1708"/>
      <c r="VMQ5" s="1708"/>
      <c r="VMR5" s="1708"/>
      <c r="VMS5" s="1708"/>
      <c r="VMT5" s="1708"/>
      <c r="VMU5" s="1708"/>
      <c r="VMV5" s="1708"/>
      <c r="VMW5" s="1708"/>
      <c r="VMX5" s="1708"/>
      <c r="VMY5" s="1708"/>
      <c r="VMZ5" s="1708"/>
      <c r="VNA5" s="1708"/>
      <c r="VNB5" s="1708"/>
      <c r="VNC5" s="1708"/>
      <c r="VND5" s="1708"/>
      <c r="VNE5" s="1708"/>
      <c r="VNF5" s="1708"/>
      <c r="VNG5" s="1708"/>
      <c r="VNH5" s="1708"/>
      <c r="VNI5" s="1708"/>
      <c r="VNJ5" s="1708"/>
      <c r="VNK5" s="1708"/>
      <c r="VNL5" s="1708"/>
      <c r="VNM5" s="1708"/>
      <c r="VNN5" s="1708"/>
      <c r="VNO5" s="1708"/>
      <c r="VNP5" s="1708"/>
      <c r="VNQ5" s="1708"/>
      <c r="VNR5" s="1708"/>
      <c r="VNS5" s="1708"/>
      <c r="VNT5" s="1708"/>
      <c r="VNU5" s="1708"/>
      <c r="VNV5" s="1708"/>
      <c r="VNW5" s="1708"/>
      <c r="VNX5" s="1708"/>
      <c r="VNY5" s="1708"/>
      <c r="VNZ5" s="1708"/>
      <c r="VOA5" s="1708"/>
      <c r="VOB5" s="1708"/>
      <c r="VOC5" s="1708"/>
      <c r="VOD5" s="1708"/>
      <c r="VOE5" s="1708"/>
      <c r="VOF5" s="1708"/>
      <c r="VOG5" s="1708"/>
      <c r="VOH5" s="1708"/>
      <c r="VOI5" s="1708"/>
      <c r="VOJ5" s="1708"/>
      <c r="VOK5" s="1708"/>
      <c r="VOL5" s="1708"/>
      <c r="VOM5" s="1708"/>
      <c r="VON5" s="1708"/>
      <c r="VOO5" s="1708"/>
      <c r="VOP5" s="1708"/>
      <c r="VOQ5" s="1708"/>
      <c r="VOR5" s="1708"/>
      <c r="VOS5" s="1708"/>
      <c r="VOT5" s="1708"/>
      <c r="VOU5" s="1708"/>
      <c r="VOV5" s="1708"/>
      <c r="VOW5" s="1708"/>
      <c r="VOX5" s="1708"/>
      <c r="VOY5" s="1708"/>
      <c r="VOZ5" s="1708"/>
      <c r="VPA5" s="1708"/>
      <c r="VPB5" s="1708"/>
      <c r="VPC5" s="1708"/>
      <c r="VPD5" s="1708"/>
      <c r="VPE5" s="1708"/>
      <c r="VPF5" s="1708"/>
      <c r="VPG5" s="1708"/>
      <c r="VPH5" s="1708"/>
      <c r="VPI5" s="1708"/>
      <c r="VPJ5" s="1708"/>
      <c r="VPK5" s="1708"/>
      <c r="VPL5" s="1708"/>
      <c r="VPM5" s="1708"/>
      <c r="VPN5" s="1708"/>
      <c r="VPO5" s="1708"/>
      <c r="VPP5" s="1708"/>
      <c r="VPQ5" s="1708"/>
      <c r="VPR5" s="1708"/>
      <c r="VPS5" s="1708"/>
      <c r="VPT5" s="1708"/>
      <c r="VPU5" s="1708"/>
      <c r="VPV5" s="1708"/>
      <c r="VPW5" s="1708"/>
      <c r="VPX5" s="1708"/>
      <c r="VPY5" s="1708"/>
      <c r="VPZ5" s="1708"/>
      <c r="VQA5" s="1708"/>
      <c r="VQB5" s="1708"/>
      <c r="VQC5" s="1708"/>
      <c r="VQD5" s="1708"/>
      <c r="VQE5" s="1708"/>
      <c r="VQF5" s="1708"/>
      <c r="VQG5" s="1708"/>
      <c r="VQH5" s="1708"/>
      <c r="VQI5" s="1708"/>
      <c r="VQJ5" s="1708"/>
      <c r="VQK5" s="1708"/>
      <c r="VQL5" s="1708"/>
      <c r="VQM5" s="1708"/>
      <c r="VQN5" s="1708"/>
      <c r="VQO5" s="1708"/>
      <c r="VQP5" s="1708"/>
      <c r="VQQ5" s="1708"/>
      <c r="VQR5" s="1708"/>
      <c r="VQS5" s="1708"/>
      <c r="VQT5" s="1708"/>
      <c r="VQU5" s="1708"/>
      <c r="VQV5" s="1708"/>
      <c r="VQW5" s="1708"/>
      <c r="VQX5" s="1708"/>
      <c r="VQY5" s="1708"/>
      <c r="VQZ5" s="1708"/>
      <c r="VRA5" s="1708"/>
      <c r="VRB5" s="1708"/>
      <c r="VRC5" s="1708"/>
      <c r="VRD5" s="1708"/>
      <c r="VRE5" s="1708"/>
      <c r="VRF5" s="1708"/>
      <c r="VRG5" s="1708"/>
      <c r="VRH5" s="1708"/>
      <c r="VRI5" s="1708"/>
      <c r="VRJ5" s="1708"/>
      <c r="VRK5" s="1708"/>
      <c r="VRL5" s="1708"/>
      <c r="VRM5" s="1708"/>
      <c r="VRN5" s="1708"/>
      <c r="VRO5" s="1708"/>
      <c r="VRP5" s="1708"/>
      <c r="VRQ5" s="1708"/>
      <c r="VRR5" s="1708"/>
      <c r="VRS5" s="1708"/>
      <c r="VRT5" s="1708"/>
      <c r="VRU5" s="1708"/>
      <c r="VRV5" s="1708"/>
      <c r="VRW5" s="1708"/>
      <c r="VRX5" s="1708"/>
      <c r="VRY5" s="1708"/>
      <c r="VRZ5" s="1708"/>
      <c r="VSA5" s="1708"/>
      <c r="VSB5" s="1708"/>
      <c r="VSC5" s="1708"/>
      <c r="VSD5" s="1708"/>
      <c r="VSE5" s="1708"/>
      <c r="VSF5" s="1708"/>
      <c r="VSG5" s="1708"/>
      <c r="VSH5" s="1708"/>
      <c r="VSI5" s="1708"/>
      <c r="VSJ5" s="1708"/>
      <c r="VSK5" s="1708"/>
      <c r="VSL5" s="1708"/>
      <c r="VSM5" s="1708"/>
      <c r="VSN5" s="1708"/>
      <c r="VSO5" s="1708"/>
      <c r="VSP5" s="1708"/>
      <c r="VSQ5" s="1708"/>
      <c r="VSR5" s="1708"/>
      <c r="VSS5" s="1708"/>
      <c r="VST5" s="1708"/>
      <c r="VSU5" s="1708"/>
      <c r="VSV5" s="1708"/>
      <c r="VSW5" s="1708"/>
      <c r="VSX5" s="1708"/>
      <c r="VSY5" s="1708"/>
      <c r="VSZ5" s="1708"/>
      <c r="VTA5" s="1708"/>
      <c r="VTB5" s="1708"/>
      <c r="VTC5" s="1708"/>
      <c r="VTD5" s="1708"/>
      <c r="VTE5" s="1708"/>
      <c r="VTF5" s="1708"/>
      <c r="VTG5" s="1708"/>
      <c r="VTH5" s="1708"/>
      <c r="VTI5" s="1708"/>
      <c r="VTJ5" s="1708"/>
      <c r="VTK5" s="1708"/>
      <c r="VTL5" s="1708"/>
      <c r="VTM5" s="1708"/>
      <c r="VTN5" s="1708"/>
      <c r="VTO5" s="1708"/>
      <c r="VTP5" s="1708"/>
      <c r="VTQ5" s="1708"/>
      <c r="VTR5" s="1708"/>
      <c r="VTS5" s="1708"/>
      <c r="VTT5" s="1708"/>
      <c r="VTU5" s="1708"/>
      <c r="VTV5" s="1708"/>
      <c r="VTW5" s="1708"/>
      <c r="VTX5" s="1708"/>
      <c r="VTY5" s="1708"/>
      <c r="VTZ5" s="1708"/>
      <c r="VUA5" s="1708"/>
      <c r="VUB5" s="1708"/>
      <c r="VUC5" s="1708"/>
      <c r="VUD5" s="1708"/>
      <c r="VUE5" s="1708"/>
      <c r="VUF5" s="1708"/>
      <c r="VUG5" s="1708"/>
      <c r="VUH5" s="1708"/>
      <c r="VUI5" s="1708"/>
      <c r="VUJ5" s="1708"/>
      <c r="VUK5" s="1708"/>
      <c r="VUL5" s="1708"/>
      <c r="VUM5" s="1708"/>
      <c r="VUN5" s="1708"/>
      <c r="VUO5" s="1708"/>
      <c r="VUP5" s="1708"/>
      <c r="VUQ5" s="1708"/>
      <c r="VUR5" s="1708"/>
      <c r="VUS5" s="1708"/>
      <c r="VUT5" s="1708"/>
      <c r="VUU5" s="1708"/>
      <c r="VUV5" s="1708"/>
      <c r="VUW5" s="1708"/>
      <c r="VUX5" s="1708"/>
      <c r="VUY5" s="1708"/>
      <c r="VUZ5" s="1708"/>
      <c r="VVA5" s="1708"/>
      <c r="VVB5" s="1708"/>
      <c r="VVC5" s="1708"/>
      <c r="VVD5" s="1708"/>
      <c r="VVE5" s="1708"/>
      <c r="VVF5" s="1708"/>
      <c r="VVG5" s="1708"/>
      <c r="VVH5" s="1708"/>
      <c r="VVI5" s="1708"/>
      <c r="VVJ5" s="1708"/>
      <c r="VVK5" s="1708"/>
      <c r="VVL5" s="1708"/>
      <c r="VVM5" s="1708"/>
      <c r="VVN5" s="1708"/>
      <c r="VVO5" s="1708"/>
      <c r="VVP5" s="1708"/>
      <c r="VVQ5" s="1708"/>
      <c r="VVR5" s="1708"/>
      <c r="VVS5" s="1708"/>
      <c r="VVT5" s="1708"/>
      <c r="VVU5" s="1708"/>
      <c r="VVV5" s="1708"/>
      <c r="VVW5" s="1708"/>
      <c r="VVX5" s="1708"/>
      <c r="VVY5" s="1708"/>
      <c r="VVZ5" s="1708"/>
      <c r="VWA5" s="1708"/>
      <c r="VWB5" s="1708"/>
      <c r="VWC5" s="1708"/>
      <c r="VWD5" s="1708"/>
      <c r="VWE5" s="1708"/>
      <c r="VWF5" s="1708"/>
      <c r="VWG5" s="1708"/>
      <c r="VWH5" s="1708"/>
      <c r="VWI5" s="1708"/>
      <c r="VWJ5" s="1708"/>
      <c r="VWK5" s="1708"/>
      <c r="VWL5" s="1708"/>
      <c r="VWM5" s="1708"/>
      <c r="VWN5" s="1708"/>
      <c r="VWO5" s="1708"/>
      <c r="VWP5" s="1708"/>
      <c r="VWQ5" s="1708"/>
      <c r="VWR5" s="1708"/>
      <c r="VWS5" s="1708"/>
      <c r="VWT5" s="1708"/>
      <c r="VWU5" s="1708"/>
      <c r="VWV5" s="1708"/>
      <c r="VWW5" s="1708"/>
      <c r="VWX5" s="1708"/>
      <c r="VWY5" s="1708"/>
      <c r="VWZ5" s="1708"/>
      <c r="VXA5" s="1708"/>
      <c r="VXB5" s="1708"/>
      <c r="VXC5" s="1708"/>
      <c r="VXD5" s="1708"/>
      <c r="VXE5" s="1708"/>
      <c r="VXF5" s="1708"/>
      <c r="VXG5" s="1708"/>
      <c r="VXH5" s="1708"/>
      <c r="VXI5" s="1708"/>
      <c r="VXJ5" s="1708"/>
      <c r="VXK5" s="1708"/>
      <c r="VXL5" s="1708"/>
      <c r="VXM5" s="1708"/>
      <c r="VXN5" s="1708"/>
      <c r="VXO5" s="1708"/>
      <c r="VXP5" s="1708"/>
      <c r="VXQ5" s="1708"/>
      <c r="VXR5" s="1708"/>
      <c r="VXS5" s="1708"/>
      <c r="VXT5" s="1708"/>
      <c r="VXU5" s="1708"/>
      <c r="VXV5" s="1708"/>
      <c r="VXW5" s="1708"/>
      <c r="VXX5" s="1708"/>
      <c r="VXY5" s="1708"/>
      <c r="VXZ5" s="1708"/>
      <c r="VYA5" s="1708"/>
      <c r="VYB5" s="1708"/>
      <c r="VYC5" s="1708"/>
      <c r="VYD5" s="1708"/>
      <c r="VYE5" s="1708"/>
      <c r="VYF5" s="1708"/>
      <c r="VYG5" s="1708"/>
      <c r="VYH5" s="1708"/>
      <c r="VYI5" s="1708"/>
      <c r="VYJ5" s="1708"/>
      <c r="VYK5" s="1708"/>
      <c r="VYL5" s="1708"/>
      <c r="VYM5" s="1708"/>
      <c r="VYN5" s="1708"/>
      <c r="VYO5" s="1708"/>
      <c r="VYP5" s="1708"/>
      <c r="VYQ5" s="1708"/>
      <c r="VYR5" s="1708"/>
      <c r="VYS5" s="1708"/>
      <c r="VYT5" s="1708"/>
      <c r="VYU5" s="1708"/>
      <c r="VYV5" s="1708"/>
      <c r="VYW5" s="1708"/>
      <c r="VYX5" s="1708"/>
      <c r="VYY5" s="1708"/>
      <c r="VYZ5" s="1708"/>
      <c r="VZA5" s="1708"/>
      <c r="VZB5" s="1708"/>
      <c r="VZC5" s="1708"/>
      <c r="VZD5" s="1708"/>
      <c r="VZE5" s="1708"/>
      <c r="VZF5" s="1708"/>
      <c r="VZG5" s="1708"/>
      <c r="VZH5" s="1708"/>
      <c r="VZI5" s="1708"/>
      <c r="VZJ5" s="1708"/>
      <c r="VZK5" s="1708"/>
      <c r="VZL5" s="1708"/>
      <c r="VZM5" s="1708"/>
      <c r="VZN5" s="1708"/>
      <c r="VZO5" s="1708"/>
      <c r="VZP5" s="1708"/>
      <c r="VZQ5" s="1708"/>
      <c r="VZR5" s="1708"/>
      <c r="VZS5" s="1708"/>
      <c r="VZT5" s="1708"/>
      <c r="VZU5" s="1708"/>
      <c r="VZV5" s="1708"/>
      <c r="VZW5" s="1708"/>
      <c r="VZX5" s="1708"/>
      <c r="VZY5" s="1708"/>
      <c r="VZZ5" s="1708"/>
      <c r="WAA5" s="1708"/>
      <c r="WAB5" s="1708"/>
      <c r="WAC5" s="1708"/>
      <c r="WAD5" s="1708"/>
      <c r="WAE5" s="1708"/>
      <c r="WAF5" s="1708"/>
      <c r="WAG5" s="1708"/>
      <c r="WAH5" s="1708"/>
      <c r="WAI5" s="1708"/>
      <c r="WAJ5" s="1708"/>
      <c r="WAK5" s="1708"/>
      <c r="WAL5" s="1708"/>
      <c r="WAM5" s="1708"/>
      <c r="WAN5" s="1708"/>
      <c r="WAO5" s="1708"/>
      <c r="WAP5" s="1708"/>
      <c r="WAQ5" s="1708"/>
      <c r="WAR5" s="1708"/>
      <c r="WAS5" s="1708"/>
      <c r="WAT5" s="1708"/>
      <c r="WAU5" s="1708"/>
      <c r="WAV5" s="1708"/>
      <c r="WAW5" s="1708"/>
      <c r="WAX5" s="1708"/>
      <c r="WAY5" s="1708"/>
      <c r="WAZ5" s="1708"/>
      <c r="WBA5" s="1708"/>
      <c r="WBB5" s="1708"/>
      <c r="WBC5" s="1708"/>
      <c r="WBD5" s="1708"/>
      <c r="WBE5" s="1708"/>
      <c r="WBF5" s="1708"/>
      <c r="WBG5" s="1708"/>
      <c r="WBH5" s="1708"/>
      <c r="WBI5" s="1708"/>
      <c r="WBJ5" s="1708"/>
      <c r="WBK5" s="1708"/>
      <c r="WBL5" s="1708"/>
      <c r="WBM5" s="1708"/>
      <c r="WBN5" s="1708"/>
      <c r="WBO5" s="1708"/>
      <c r="WBP5" s="1708"/>
      <c r="WBQ5" s="1708"/>
      <c r="WBR5" s="1708"/>
      <c r="WBS5" s="1708"/>
      <c r="WBT5" s="1708"/>
      <c r="WBU5" s="1708"/>
      <c r="WBV5" s="1708"/>
      <c r="WBW5" s="1708"/>
      <c r="WBX5" s="1708"/>
      <c r="WBY5" s="1708"/>
      <c r="WBZ5" s="1708"/>
      <c r="WCA5" s="1708"/>
      <c r="WCB5" s="1708"/>
      <c r="WCC5" s="1708"/>
      <c r="WCD5" s="1708"/>
      <c r="WCE5" s="1708"/>
      <c r="WCF5" s="1708"/>
      <c r="WCG5" s="1708"/>
      <c r="WCH5" s="1708"/>
      <c r="WCI5" s="1708"/>
      <c r="WCJ5" s="1708"/>
      <c r="WCK5" s="1708"/>
      <c r="WCL5" s="1708"/>
      <c r="WCM5" s="1708"/>
      <c r="WCN5" s="1708"/>
      <c r="WCO5" s="1708"/>
      <c r="WCP5" s="1708"/>
      <c r="WCQ5" s="1708"/>
      <c r="WCR5" s="1708"/>
      <c r="WCS5" s="1708"/>
      <c r="WCT5" s="1708"/>
      <c r="WCU5" s="1708"/>
      <c r="WCV5" s="1708"/>
      <c r="WCW5" s="1708"/>
      <c r="WCX5" s="1708"/>
      <c r="WCY5" s="1708"/>
      <c r="WCZ5" s="1708"/>
      <c r="WDA5" s="1708"/>
      <c r="WDB5" s="1708"/>
      <c r="WDC5" s="1708"/>
      <c r="WDD5" s="1708"/>
      <c r="WDE5" s="1708"/>
      <c r="WDF5" s="1708"/>
      <c r="WDG5" s="1708"/>
      <c r="WDH5" s="1708"/>
      <c r="WDI5" s="1708"/>
      <c r="WDJ5" s="1708"/>
      <c r="WDK5" s="1708"/>
      <c r="WDL5" s="1708"/>
      <c r="WDM5" s="1708"/>
      <c r="WDN5" s="1708"/>
      <c r="WDO5" s="1708"/>
      <c r="WDP5" s="1708"/>
      <c r="WDQ5" s="1708"/>
      <c r="WDR5" s="1708"/>
      <c r="WDS5" s="1708"/>
      <c r="WDT5" s="1708"/>
      <c r="WDU5" s="1708"/>
      <c r="WDV5" s="1708"/>
      <c r="WDW5" s="1708"/>
      <c r="WDX5" s="1708"/>
      <c r="WDY5" s="1708"/>
      <c r="WDZ5" s="1708"/>
      <c r="WEA5" s="1708"/>
      <c r="WEB5" s="1708"/>
      <c r="WEC5" s="1708"/>
      <c r="WED5" s="1708"/>
      <c r="WEE5" s="1708"/>
      <c r="WEF5" s="1708"/>
      <c r="WEG5" s="1708"/>
      <c r="WEH5" s="1708"/>
      <c r="WEI5" s="1708"/>
      <c r="WEJ5" s="1708"/>
      <c r="WEK5" s="1708"/>
      <c r="WEL5" s="1708"/>
      <c r="WEM5" s="1708"/>
      <c r="WEN5" s="1708"/>
      <c r="WEO5" s="1708"/>
      <c r="WEP5" s="1708"/>
      <c r="WEQ5" s="1708"/>
      <c r="WER5" s="1708"/>
      <c r="WES5" s="1708"/>
      <c r="WET5" s="1708"/>
      <c r="WEU5" s="1708"/>
      <c r="WEV5" s="1708"/>
      <c r="WEW5" s="1708"/>
      <c r="WEX5" s="1708"/>
      <c r="WEY5" s="1708"/>
      <c r="WEZ5" s="1708"/>
      <c r="WFA5" s="1708"/>
      <c r="WFB5" s="1708"/>
      <c r="WFC5" s="1708"/>
      <c r="WFD5" s="1708"/>
      <c r="WFE5" s="1708"/>
      <c r="WFF5" s="1708"/>
      <c r="WFG5" s="1708"/>
      <c r="WFH5" s="1708"/>
      <c r="WFI5" s="1708"/>
      <c r="WFJ5" s="1708"/>
      <c r="WFK5" s="1708"/>
      <c r="WFL5" s="1708"/>
      <c r="WFM5" s="1708"/>
      <c r="WFN5" s="1708"/>
      <c r="WFO5" s="1708"/>
      <c r="WFP5" s="1708"/>
      <c r="WFQ5" s="1708"/>
      <c r="WFR5" s="1708"/>
      <c r="WFS5" s="1708"/>
      <c r="WFT5" s="1708"/>
      <c r="WFU5" s="1708"/>
      <c r="WFV5" s="1708"/>
      <c r="WFW5" s="1708"/>
      <c r="WFX5" s="1708"/>
      <c r="WFY5" s="1708"/>
      <c r="WFZ5" s="1708"/>
      <c r="WGA5" s="1708"/>
      <c r="WGB5" s="1708"/>
      <c r="WGC5" s="1708"/>
      <c r="WGD5" s="1708"/>
      <c r="WGE5" s="1708"/>
      <c r="WGF5" s="1708"/>
      <c r="WGG5" s="1708"/>
      <c r="WGH5" s="1708"/>
      <c r="WGI5" s="1708"/>
      <c r="WGJ5" s="1708"/>
      <c r="WGK5" s="1708"/>
      <c r="WGL5" s="1708"/>
      <c r="WGM5" s="1708"/>
      <c r="WGN5" s="1708"/>
      <c r="WGO5" s="1708"/>
      <c r="WGP5" s="1708"/>
      <c r="WGQ5" s="1708"/>
      <c r="WGR5" s="1708"/>
      <c r="WGS5" s="1708"/>
      <c r="WGT5" s="1708"/>
      <c r="WGU5" s="1708"/>
      <c r="WGV5" s="1708"/>
      <c r="WGW5" s="1708"/>
      <c r="WGX5" s="1708"/>
      <c r="WGY5" s="1708"/>
      <c r="WGZ5" s="1708"/>
      <c r="WHA5" s="1708"/>
      <c r="WHB5" s="1708"/>
      <c r="WHC5" s="1708"/>
      <c r="WHD5" s="1708"/>
      <c r="WHE5" s="1708"/>
      <c r="WHF5" s="1708"/>
      <c r="WHG5" s="1708"/>
      <c r="WHH5" s="1708"/>
      <c r="WHI5" s="1708"/>
      <c r="WHJ5" s="1708"/>
      <c r="WHK5" s="1708"/>
      <c r="WHL5" s="1708"/>
      <c r="WHM5" s="1708"/>
      <c r="WHN5" s="1708"/>
      <c r="WHO5" s="1708"/>
      <c r="WHP5" s="1708"/>
      <c r="WHQ5" s="1708"/>
      <c r="WHR5" s="1708"/>
      <c r="WHS5" s="1708"/>
      <c r="WHT5" s="1708"/>
      <c r="WHU5" s="1708"/>
      <c r="WHV5" s="1708"/>
      <c r="WHW5" s="1708"/>
      <c r="WHX5" s="1708"/>
      <c r="WHY5" s="1708"/>
      <c r="WHZ5" s="1708"/>
      <c r="WIA5" s="1708"/>
      <c r="WIB5" s="1708"/>
      <c r="WIC5" s="1708"/>
      <c r="WID5" s="1708"/>
      <c r="WIE5" s="1708"/>
      <c r="WIF5" s="1708"/>
      <c r="WIG5" s="1708"/>
      <c r="WIH5" s="1708"/>
      <c r="WII5" s="1708"/>
      <c r="WIJ5" s="1708"/>
      <c r="WIK5" s="1708"/>
      <c r="WIL5" s="1708"/>
      <c r="WIM5" s="1708"/>
      <c r="WIN5" s="1708"/>
      <c r="WIO5" s="1708"/>
      <c r="WIP5" s="1708"/>
      <c r="WIQ5" s="1708"/>
      <c r="WIR5" s="1708"/>
      <c r="WIS5" s="1708"/>
      <c r="WIT5" s="1708"/>
      <c r="WIU5" s="1708"/>
      <c r="WIV5" s="1708"/>
      <c r="WIW5" s="1708"/>
      <c r="WIX5" s="1708"/>
      <c r="WIY5" s="1708"/>
      <c r="WIZ5" s="1708"/>
      <c r="WJA5" s="1708"/>
      <c r="WJB5" s="1708"/>
      <c r="WJC5" s="1708"/>
      <c r="WJD5" s="1708"/>
      <c r="WJE5" s="1708"/>
      <c r="WJF5" s="1708"/>
      <c r="WJG5" s="1708"/>
      <c r="WJH5" s="1708"/>
      <c r="WJI5" s="1708"/>
      <c r="WJJ5" s="1708"/>
      <c r="WJK5" s="1708"/>
      <c r="WJL5" s="1708"/>
      <c r="WJM5" s="1708"/>
      <c r="WJN5" s="1708"/>
      <c r="WJO5" s="1708"/>
      <c r="WJP5" s="1708"/>
      <c r="WJQ5" s="1708"/>
      <c r="WJR5" s="1708"/>
      <c r="WJS5" s="1708"/>
      <c r="WJT5" s="1708"/>
      <c r="WJU5" s="1708"/>
      <c r="WJV5" s="1708"/>
      <c r="WJW5" s="1708"/>
      <c r="WJX5" s="1708"/>
      <c r="WJY5" s="1708"/>
      <c r="WJZ5" s="1708"/>
      <c r="WKA5" s="1708"/>
      <c r="WKB5" s="1708"/>
      <c r="WKC5" s="1708"/>
      <c r="WKD5" s="1708"/>
      <c r="WKE5" s="1708"/>
      <c r="WKF5" s="1708"/>
      <c r="WKG5" s="1708"/>
      <c r="WKH5" s="1708"/>
      <c r="WKI5" s="1708"/>
      <c r="WKJ5" s="1708"/>
      <c r="WKK5" s="1708"/>
      <c r="WKL5" s="1708"/>
      <c r="WKM5" s="1708"/>
      <c r="WKN5" s="1708"/>
      <c r="WKO5" s="1708"/>
      <c r="WKP5" s="1708"/>
      <c r="WKQ5" s="1708"/>
      <c r="WKR5" s="1708"/>
      <c r="WKS5" s="1708"/>
      <c r="WKT5" s="1708"/>
      <c r="WKU5" s="1708"/>
      <c r="WKV5" s="1708"/>
      <c r="WKW5" s="1708"/>
      <c r="WKX5" s="1708"/>
      <c r="WKY5" s="1708"/>
      <c r="WKZ5" s="1708"/>
      <c r="WLA5" s="1708"/>
      <c r="WLB5" s="1708"/>
      <c r="WLC5" s="1708"/>
      <c r="WLD5" s="1708"/>
      <c r="WLE5" s="1708"/>
      <c r="WLF5" s="1708"/>
      <c r="WLG5" s="1708"/>
      <c r="WLH5" s="1708"/>
      <c r="WLI5" s="1708"/>
      <c r="WLJ5" s="1708"/>
      <c r="WLK5" s="1708"/>
      <c r="WLL5" s="1708"/>
      <c r="WLM5" s="1708"/>
      <c r="WLN5" s="1708"/>
      <c r="WLO5" s="1708"/>
      <c r="WLP5" s="1708"/>
      <c r="WLQ5" s="1708"/>
      <c r="WLR5" s="1708"/>
      <c r="WLS5" s="1708"/>
      <c r="WLT5" s="1708"/>
      <c r="WLU5" s="1708"/>
      <c r="WLV5" s="1708"/>
      <c r="WLW5" s="1708"/>
      <c r="WLX5" s="1708"/>
      <c r="WLY5" s="1708"/>
      <c r="WLZ5" s="1708"/>
      <c r="WMA5" s="1708"/>
      <c r="WMB5" s="1708"/>
      <c r="WMC5" s="1708"/>
      <c r="WMD5" s="1708"/>
      <c r="WME5" s="1708"/>
      <c r="WMF5" s="1708"/>
      <c r="WMG5" s="1708"/>
      <c r="WMH5" s="1708"/>
      <c r="WMI5" s="1708"/>
      <c r="WMJ5" s="1708"/>
      <c r="WMK5" s="1708"/>
      <c r="WML5" s="1708"/>
      <c r="WMM5" s="1708"/>
      <c r="WMN5" s="1708"/>
      <c r="WMO5" s="1708"/>
      <c r="WMP5" s="1708"/>
      <c r="WMQ5" s="1708"/>
      <c r="WMR5" s="1708"/>
      <c r="WMS5" s="1708"/>
      <c r="WMT5" s="1708"/>
      <c r="WMU5" s="1708"/>
      <c r="WMV5" s="1708"/>
      <c r="WMW5" s="1708"/>
      <c r="WMX5" s="1708"/>
      <c r="WMY5" s="1708"/>
      <c r="WMZ5" s="1708"/>
      <c r="WNA5" s="1708"/>
      <c r="WNB5" s="1708"/>
      <c r="WNC5" s="1708"/>
      <c r="WND5" s="1708"/>
      <c r="WNE5" s="1708"/>
      <c r="WNF5" s="1708"/>
      <c r="WNG5" s="1708"/>
      <c r="WNH5" s="1708"/>
      <c r="WNI5" s="1708"/>
      <c r="WNJ5" s="1708"/>
      <c r="WNK5" s="1708"/>
      <c r="WNL5" s="1708"/>
      <c r="WNM5" s="1708"/>
      <c r="WNN5" s="1708"/>
      <c r="WNO5" s="1708"/>
      <c r="WNP5" s="1708"/>
      <c r="WNQ5" s="1708"/>
      <c r="WNR5" s="1708"/>
      <c r="WNS5" s="1708"/>
      <c r="WNT5" s="1708"/>
      <c r="WNU5" s="1708"/>
      <c r="WNV5" s="1708"/>
      <c r="WNW5" s="1708"/>
      <c r="WNX5" s="1708"/>
      <c r="WNY5" s="1708"/>
      <c r="WNZ5" s="1708"/>
      <c r="WOA5" s="1708"/>
      <c r="WOB5" s="1708"/>
      <c r="WOC5" s="1708"/>
      <c r="WOD5" s="1708"/>
      <c r="WOE5" s="1708"/>
      <c r="WOF5" s="1708"/>
      <c r="WOG5" s="1708"/>
      <c r="WOH5" s="1708"/>
      <c r="WOI5" s="1708"/>
      <c r="WOJ5" s="1708"/>
      <c r="WOK5" s="1708"/>
      <c r="WOL5" s="1708"/>
      <c r="WOM5" s="1708"/>
      <c r="WON5" s="1708"/>
      <c r="WOO5" s="1708"/>
      <c r="WOP5" s="1708"/>
      <c r="WOQ5" s="1708"/>
      <c r="WOR5" s="1708"/>
      <c r="WOS5" s="1708"/>
      <c r="WOT5" s="1708"/>
      <c r="WOU5" s="1708"/>
      <c r="WOV5" s="1708"/>
      <c r="WOW5" s="1708"/>
      <c r="WOX5" s="1708"/>
      <c r="WOY5" s="1708"/>
      <c r="WOZ5" s="1708"/>
      <c r="WPA5" s="1708"/>
      <c r="WPB5" s="1708"/>
      <c r="WPC5" s="1708"/>
      <c r="WPD5" s="1708"/>
      <c r="WPE5" s="1708"/>
      <c r="WPF5" s="1708"/>
      <c r="WPG5" s="1708"/>
      <c r="WPH5" s="1708"/>
      <c r="WPI5" s="1708"/>
      <c r="WPJ5" s="1708"/>
      <c r="WPK5" s="1708"/>
      <c r="WPL5" s="1708"/>
      <c r="WPM5" s="1708"/>
      <c r="WPN5" s="1708"/>
      <c r="WPO5" s="1708"/>
      <c r="WPP5" s="1708"/>
      <c r="WPQ5" s="1708"/>
      <c r="WPR5" s="1708"/>
      <c r="WPS5" s="1708"/>
      <c r="WPT5" s="1708"/>
      <c r="WPU5" s="1708"/>
      <c r="WPV5" s="1708"/>
      <c r="WPW5" s="1708"/>
      <c r="WPX5" s="1708"/>
      <c r="WPY5" s="1708"/>
      <c r="WPZ5" s="1708"/>
      <c r="WQA5" s="1708"/>
      <c r="WQB5" s="1708"/>
      <c r="WQC5" s="1708"/>
      <c r="WQD5" s="1708"/>
      <c r="WQE5" s="1708"/>
      <c r="WQF5" s="1708"/>
      <c r="WQG5" s="1708"/>
      <c r="WQH5" s="1708"/>
      <c r="WQI5" s="1708"/>
      <c r="WQJ5" s="1708"/>
      <c r="WQK5" s="1708"/>
      <c r="WQL5" s="1708"/>
      <c r="WQM5" s="1708"/>
      <c r="WQN5" s="1708"/>
      <c r="WQO5" s="1708"/>
      <c r="WQP5" s="1708"/>
      <c r="WQQ5" s="1708"/>
      <c r="WQR5" s="1708"/>
      <c r="WQS5" s="1708"/>
      <c r="WQT5" s="1708"/>
      <c r="WQU5" s="1708"/>
      <c r="WQV5" s="1708"/>
      <c r="WQW5" s="1708"/>
      <c r="WQX5" s="1708"/>
      <c r="WQY5" s="1708"/>
      <c r="WQZ5" s="1708"/>
      <c r="WRA5" s="1708"/>
      <c r="WRB5" s="1708"/>
      <c r="WRC5" s="1708"/>
      <c r="WRD5" s="1708"/>
      <c r="WRE5" s="1708"/>
      <c r="WRF5" s="1708"/>
      <c r="WRG5" s="1708"/>
      <c r="WRH5" s="1708"/>
      <c r="WRI5" s="1708"/>
      <c r="WRJ5" s="1708"/>
      <c r="WRK5" s="1708"/>
      <c r="WRL5" s="1708"/>
      <c r="WRM5" s="1708"/>
      <c r="WRN5" s="1708"/>
      <c r="WRO5" s="1708"/>
      <c r="WRP5" s="1708"/>
      <c r="WRQ5" s="1708"/>
      <c r="WRR5" s="1708"/>
      <c r="WRS5" s="1708"/>
      <c r="WRT5" s="1708"/>
      <c r="WRU5" s="1708"/>
      <c r="WRV5" s="1708"/>
      <c r="WRW5" s="1708"/>
      <c r="WRX5" s="1708"/>
      <c r="WRY5" s="1708"/>
      <c r="WRZ5" s="1708"/>
      <c r="WSA5" s="1708"/>
      <c r="WSB5" s="1708"/>
      <c r="WSC5" s="1708"/>
      <c r="WSD5" s="1708"/>
      <c r="WSE5" s="1708"/>
      <c r="WSF5" s="1708"/>
      <c r="WSG5" s="1708"/>
      <c r="WSH5" s="1708"/>
      <c r="WSI5" s="1708"/>
      <c r="WSJ5" s="1708"/>
      <c r="WSK5" s="1708"/>
      <c r="WSL5" s="1708"/>
      <c r="WSM5" s="1708"/>
      <c r="WSN5" s="1708"/>
      <c r="WSO5" s="1708"/>
      <c r="WSP5" s="1708"/>
      <c r="WSQ5" s="1708"/>
      <c r="WSR5" s="1708"/>
      <c r="WSS5" s="1708"/>
      <c r="WST5" s="1708"/>
      <c r="WSU5" s="1708"/>
      <c r="WSV5" s="1708"/>
      <c r="WSW5" s="1708"/>
      <c r="WSX5" s="1708"/>
      <c r="WSY5" s="1708"/>
      <c r="WSZ5" s="1708"/>
      <c r="WTA5" s="1708"/>
      <c r="WTB5" s="1708"/>
      <c r="WTC5" s="1708"/>
      <c r="WTD5" s="1708"/>
      <c r="WTE5" s="1708"/>
      <c r="WTF5" s="1708"/>
      <c r="WTG5" s="1708"/>
      <c r="WTH5" s="1708"/>
      <c r="WTI5" s="1708"/>
      <c r="WTJ5" s="1708"/>
      <c r="WTK5" s="1708"/>
      <c r="WTL5" s="1708"/>
      <c r="WTM5" s="1708"/>
      <c r="WTN5" s="1708"/>
      <c r="WTO5" s="1708"/>
      <c r="WTP5" s="1708"/>
      <c r="WTQ5" s="1708"/>
      <c r="WTR5" s="1708"/>
      <c r="WTS5" s="1708"/>
      <c r="WTT5" s="1708"/>
      <c r="WTU5" s="1708"/>
      <c r="WTV5" s="1708"/>
      <c r="WTW5" s="1708"/>
      <c r="WTX5" s="1708"/>
      <c r="WTY5" s="1708"/>
      <c r="WTZ5" s="1708"/>
      <c r="WUA5" s="1708"/>
      <c r="WUB5" s="1708"/>
      <c r="WUC5" s="1708"/>
      <c r="WUD5" s="1708"/>
      <c r="WUE5" s="1708"/>
      <c r="WUF5" s="1708"/>
      <c r="WUG5" s="1708"/>
      <c r="WUH5" s="1708"/>
      <c r="WUI5" s="1708"/>
      <c r="WUJ5" s="1708"/>
      <c r="WUK5" s="1708"/>
      <c r="WUL5" s="1708"/>
      <c r="WUM5" s="1708"/>
      <c r="WUN5" s="1708"/>
      <c r="WUO5" s="1708"/>
      <c r="WUP5" s="1708"/>
      <c r="WUQ5" s="1708"/>
      <c r="WUR5" s="1708"/>
      <c r="WUS5" s="1708"/>
      <c r="WUT5" s="1708"/>
      <c r="WUU5" s="1708"/>
      <c r="WUV5" s="1708"/>
      <c r="WUW5" s="1708"/>
      <c r="WUX5" s="1708"/>
      <c r="WUY5" s="1708"/>
      <c r="WUZ5" s="1708"/>
      <c r="WVA5" s="1708"/>
      <c r="WVB5" s="1708"/>
      <c r="WVC5" s="1708"/>
      <c r="WVD5" s="1708"/>
      <c r="WVE5" s="1708"/>
      <c r="WVF5" s="1708"/>
      <c r="WVG5" s="1708"/>
      <c r="WVH5" s="1708"/>
      <c r="WVI5" s="1708"/>
      <c r="WVJ5" s="1708"/>
      <c r="WVK5" s="1708"/>
      <c r="WVL5" s="1708"/>
      <c r="WVM5" s="1708"/>
      <c r="WVN5" s="1708"/>
      <c r="WVO5" s="1708"/>
      <c r="WVP5" s="1708"/>
      <c r="WVQ5" s="1708"/>
      <c r="WVR5" s="1708"/>
      <c r="WVS5" s="1708"/>
      <c r="WVT5" s="1708"/>
      <c r="WVU5" s="1708"/>
      <c r="WVV5" s="1708"/>
      <c r="WVW5" s="1708"/>
      <c r="WVX5" s="1708"/>
      <c r="WVY5" s="1708"/>
      <c r="WVZ5" s="1708"/>
      <c r="WWA5" s="1708"/>
      <c r="WWB5" s="1708"/>
      <c r="WWC5" s="1708"/>
      <c r="WWD5" s="1708"/>
      <c r="WWE5" s="1708"/>
      <c r="WWF5" s="1708"/>
      <c r="WWG5" s="1708"/>
      <c r="WWH5" s="1708"/>
      <c r="WWI5" s="1708"/>
      <c r="WWJ5" s="1708"/>
      <c r="WWK5" s="1708"/>
      <c r="WWL5" s="1708"/>
      <c r="WWM5" s="1708"/>
      <c r="WWN5" s="1708"/>
      <c r="WWO5" s="1708"/>
      <c r="WWP5" s="1708"/>
      <c r="WWQ5" s="1708"/>
      <c r="WWR5" s="1708"/>
      <c r="WWS5" s="1708"/>
      <c r="WWT5" s="1708"/>
      <c r="WWU5" s="1708"/>
      <c r="WWV5" s="1708"/>
      <c r="WWW5" s="1708"/>
      <c r="WWX5" s="1708"/>
      <c r="WWY5" s="1708"/>
      <c r="WWZ5" s="1708"/>
      <c r="WXA5" s="1708"/>
      <c r="WXB5" s="1708"/>
      <c r="WXC5" s="1708"/>
      <c r="WXD5" s="1708"/>
      <c r="WXE5" s="1708"/>
      <c r="WXF5" s="1708"/>
      <c r="WXG5" s="1708"/>
      <c r="WXH5" s="1708"/>
      <c r="WXI5" s="1708"/>
      <c r="WXJ5" s="1708"/>
      <c r="WXK5" s="1708"/>
      <c r="WXL5" s="1708"/>
      <c r="WXM5" s="1708"/>
      <c r="WXN5" s="1708"/>
      <c r="WXO5" s="1708"/>
      <c r="WXP5" s="1708"/>
      <c r="WXQ5" s="1708"/>
      <c r="WXR5" s="1708"/>
      <c r="WXS5" s="1708"/>
      <c r="WXT5" s="1708"/>
      <c r="WXU5" s="1708"/>
      <c r="WXV5" s="1708"/>
      <c r="WXW5" s="1708"/>
      <c r="WXX5" s="1708"/>
      <c r="WXY5" s="1708"/>
      <c r="WXZ5" s="1708"/>
      <c r="WYA5" s="1708"/>
      <c r="WYB5" s="1708"/>
      <c r="WYC5" s="1708"/>
      <c r="WYD5" s="1708"/>
      <c r="WYE5" s="1708"/>
      <c r="WYF5" s="1708"/>
      <c r="WYG5" s="1708"/>
      <c r="WYH5" s="1708"/>
      <c r="WYI5" s="1708"/>
      <c r="WYJ5" s="1708"/>
      <c r="WYK5" s="1708"/>
      <c r="WYL5" s="1708"/>
      <c r="WYM5" s="1708"/>
      <c r="WYN5" s="1708"/>
      <c r="WYO5" s="1708"/>
      <c r="WYP5" s="1708"/>
      <c r="WYQ5" s="1708"/>
      <c r="WYR5" s="1708"/>
      <c r="WYS5" s="1708"/>
      <c r="WYT5" s="1708"/>
      <c r="WYU5" s="1708"/>
      <c r="WYV5" s="1708"/>
      <c r="WYW5" s="1708"/>
      <c r="WYX5" s="1708"/>
      <c r="WYY5" s="1708"/>
      <c r="WYZ5" s="1708"/>
      <c r="WZA5" s="1708"/>
      <c r="WZB5" s="1708"/>
      <c r="WZC5" s="1708"/>
      <c r="WZD5" s="1708"/>
      <c r="WZE5" s="1708"/>
      <c r="WZF5" s="1708"/>
      <c r="WZG5" s="1708"/>
      <c r="WZH5" s="1708"/>
      <c r="WZI5" s="1708"/>
      <c r="WZJ5" s="1708"/>
      <c r="WZK5" s="1708"/>
      <c r="WZL5" s="1708"/>
      <c r="WZM5" s="1708"/>
      <c r="WZN5" s="1708"/>
      <c r="WZO5" s="1708"/>
      <c r="WZP5" s="1708"/>
      <c r="WZQ5" s="1708"/>
      <c r="WZR5" s="1708"/>
      <c r="WZS5" s="1708"/>
      <c r="WZT5" s="1708"/>
      <c r="WZU5" s="1708"/>
      <c r="WZV5" s="1708"/>
      <c r="WZW5" s="1708"/>
      <c r="WZX5" s="1708"/>
      <c r="WZY5" s="1708"/>
      <c r="WZZ5" s="1708"/>
      <c r="XAA5" s="1708"/>
      <c r="XAB5" s="1708"/>
      <c r="XAC5" s="1708"/>
      <c r="XAD5" s="1708"/>
      <c r="XAE5" s="1708"/>
      <c r="XAF5" s="1708"/>
      <c r="XAG5" s="1708"/>
      <c r="XAH5" s="1708"/>
      <c r="XAI5" s="1708"/>
      <c r="XAJ5" s="1708"/>
      <c r="XAK5" s="1708"/>
      <c r="XAL5" s="1708"/>
      <c r="XAM5" s="1708"/>
      <c r="XAN5" s="1708"/>
      <c r="XAO5" s="1708"/>
      <c r="XAP5" s="1708"/>
      <c r="XAQ5" s="1708"/>
      <c r="XAR5" s="1708"/>
      <c r="XAS5" s="1708"/>
      <c r="XAT5" s="1708"/>
      <c r="XAU5" s="1708"/>
      <c r="XAV5" s="1708"/>
      <c r="XAW5" s="1708"/>
      <c r="XAX5" s="1708"/>
      <c r="XAY5" s="1708"/>
      <c r="XAZ5" s="1708"/>
      <c r="XBA5" s="1708"/>
      <c r="XBB5" s="1708"/>
      <c r="XBC5" s="1708"/>
      <c r="XBD5" s="1708"/>
      <c r="XBE5" s="1708"/>
      <c r="XBF5" s="1708"/>
      <c r="XBG5" s="1708"/>
      <c r="XBH5" s="1708"/>
      <c r="XBI5" s="1708"/>
      <c r="XBJ5" s="1708"/>
      <c r="XBK5" s="1708"/>
      <c r="XBL5" s="1708"/>
      <c r="XBM5" s="1708"/>
      <c r="XBN5" s="1708"/>
      <c r="XBO5" s="1708"/>
      <c r="XBP5" s="1708"/>
      <c r="XBQ5" s="1708"/>
      <c r="XBR5" s="1708"/>
      <c r="XBS5" s="1708"/>
      <c r="XBT5" s="1708"/>
      <c r="XBU5" s="1708"/>
      <c r="XBV5" s="1708"/>
      <c r="XBW5" s="1708"/>
      <c r="XBX5" s="1708"/>
      <c r="XBY5" s="1708"/>
      <c r="XBZ5" s="1708"/>
      <c r="XCA5" s="1708"/>
      <c r="XCB5" s="1708"/>
      <c r="XCC5" s="1708"/>
      <c r="XCD5" s="1708"/>
      <c r="XCE5" s="1708"/>
      <c r="XCF5" s="1708"/>
      <c r="XCG5" s="1708"/>
      <c r="XCH5" s="1708"/>
      <c r="XCI5" s="1708"/>
      <c r="XCJ5" s="1708"/>
      <c r="XCK5" s="1708"/>
      <c r="XCL5" s="1708"/>
      <c r="XCM5" s="1708"/>
      <c r="XCN5" s="1708"/>
      <c r="XCO5" s="1708"/>
      <c r="XCP5" s="1708"/>
      <c r="XCQ5" s="1708"/>
      <c r="XCR5" s="1708"/>
      <c r="XCS5" s="1708"/>
      <c r="XCT5" s="1708"/>
      <c r="XCU5" s="1708"/>
      <c r="XCV5" s="1708"/>
      <c r="XCW5" s="1708"/>
      <c r="XCX5" s="1708"/>
      <c r="XCY5" s="1708"/>
      <c r="XCZ5" s="1708"/>
      <c r="XDA5" s="1708"/>
      <c r="XDB5" s="1708"/>
      <c r="XDC5" s="1708"/>
      <c r="XDD5" s="1708"/>
      <c r="XDE5" s="1708"/>
      <c r="XDF5" s="1708"/>
      <c r="XDG5" s="1708"/>
      <c r="XDH5" s="1708"/>
      <c r="XDI5" s="1708"/>
      <c r="XDJ5" s="1708"/>
      <c r="XDK5" s="1708"/>
      <c r="XDL5" s="1708"/>
      <c r="XDM5" s="1708"/>
      <c r="XDN5" s="1708"/>
      <c r="XDO5" s="1708"/>
      <c r="XDP5" s="1708"/>
      <c r="XDQ5" s="1708"/>
      <c r="XDR5" s="1708"/>
      <c r="XDS5" s="1708"/>
      <c r="XDT5" s="1708"/>
      <c r="XDU5" s="1708"/>
      <c r="XDV5" s="1708"/>
      <c r="XDW5" s="1708"/>
      <c r="XDX5" s="1708"/>
      <c r="XDY5" s="1708"/>
      <c r="XDZ5" s="1708"/>
      <c r="XEA5" s="1708"/>
      <c r="XEB5" s="1708"/>
      <c r="XEC5" s="1708"/>
      <c r="XED5" s="1708"/>
      <c r="XEE5" s="1708"/>
      <c r="XEF5" s="1708"/>
      <c r="XEG5" s="1708"/>
      <c r="XEH5" s="1708"/>
      <c r="XEI5" s="1708"/>
      <c r="XEJ5" s="1708"/>
      <c r="XEK5" s="1708"/>
      <c r="XEL5" s="1708"/>
      <c r="XEM5" s="1708"/>
      <c r="XEN5" s="1708"/>
      <c r="XEO5" s="1708"/>
      <c r="XEP5" s="1708"/>
      <c r="XEQ5" s="1708"/>
      <c r="XER5" s="1708"/>
      <c r="XES5" s="1708"/>
      <c r="XET5" s="1708"/>
      <c r="XEU5" s="1708"/>
      <c r="XEV5" s="1708"/>
      <c r="XEW5" s="1708"/>
      <c r="XEX5" s="1708"/>
      <c r="XEY5" s="1708"/>
      <c r="XEZ5" s="1708"/>
      <c r="XFA5" s="1708"/>
      <c r="XFB5" s="1708"/>
      <c r="XFC5" s="1708"/>
      <c r="XFD5" s="1708"/>
    </row>
    <row r="6" spans="1:16384" s="40" customFormat="1" ht="15.75" customHeight="1" x14ac:dyDescent="0.2">
      <c r="A6" s="1708" t="s">
        <v>11</v>
      </c>
      <c r="B6" s="1708"/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/>
      <c r="N6" s="1708"/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/>
      <c r="Z6" s="1708"/>
      <c r="AA6" s="1708"/>
      <c r="AB6" s="1708"/>
      <c r="AC6" s="1708"/>
      <c r="AD6" s="1708"/>
      <c r="AE6" s="1708"/>
      <c r="AF6" s="1708"/>
      <c r="AG6" s="1708"/>
      <c r="AH6" s="1708"/>
      <c r="AI6" s="1708"/>
      <c r="AJ6" s="1708"/>
      <c r="AK6" s="1708"/>
      <c r="AL6" s="1708"/>
      <c r="AM6" s="1708"/>
      <c r="AN6" s="1708"/>
      <c r="AO6" s="1708"/>
      <c r="AP6" s="1708"/>
      <c r="AQ6" s="1708"/>
      <c r="AR6" s="1708"/>
      <c r="AS6" s="1708"/>
      <c r="AT6" s="1708"/>
      <c r="AU6" s="1708"/>
      <c r="AV6" s="1708"/>
      <c r="AW6" s="1708"/>
      <c r="AX6" s="1708"/>
      <c r="AY6" s="1708"/>
      <c r="AZ6" s="1708"/>
      <c r="BA6" s="1708"/>
      <c r="BB6" s="1708"/>
      <c r="BC6" s="1708"/>
      <c r="BD6" s="1708"/>
      <c r="BE6" s="1708"/>
      <c r="BF6" s="1708"/>
      <c r="BG6" s="1708"/>
      <c r="BH6" s="1708"/>
      <c r="BI6" s="1708"/>
      <c r="BJ6" s="1708"/>
      <c r="BK6" s="1708"/>
      <c r="BL6" s="1708"/>
      <c r="BM6" s="1708"/>
      <c r="BN6" s="1708"/>
      <c r="BO6" s="1708"/>
      <c r="BP6" s="1708"/>
      <c r="BQ6" s="1708"/>
      <c r="BR6" s="1708"/>
      <c r="BS6" s="1708"/>
      <c r="BT6" s="1708"/>
      <c r="BU6" s="1708"/>
      <c r="BV6" s="1708"/>
      <c r="BW6" s="1708"/>
      <c r="BX6" s="1708"/>
      <c r="BY6" s="1708"/>
      <c r="BZ6" s="1708"/>
      <c r="CA6" s="1708"/>
      <c r="CB6" s="1708"/>
      <c r="CC6" s="1708"/>
      <c r="CD6" s="1708"/>
      <c r="CE6" s="1708"/>
      <c r="CF6" s="1708"/>
      <c r="CG6" s="1708"/>
      <c r="CH6" s="1708"/>
      <c r="CI6" s="1708"/>
      <c r="CJ6" s="1708"/>
      <c r="CK6" s="1708"/>
      <c r="CL6" s="1708"/>
      <c r="CM6" s="1708"/>
      <c r="CN6" s="1708"/>
      <c r="CO6" s="1708"/>
      <c r="CP6" s="1708"/>
      <c r="CQ6" s="1708"/>
      <c r="CR6" s="1708"/>
      <c r="CS6" s="1708"/>
      <c r="CT6" s="1708"/>
      <c r="CU6" s="1708"/>
      <c r="CV6" s="1708"/>
      <c r="CW6" s="1708"/>
      <c r="CX6" s="1708"/>
      <c r="CY6" s="1708"/>
      <c r="CZ6" s="1708"/>
      <c r="DA6" s="1708"/>
      <c r="DB6" s="1708"/>
      <c r="DC6" s="1708"/>
      <c r="DD6" s="1708"/>
      <c r="DE6" s="1708"/>
      <c r="DF6" s="1708"/>
      <c r="DG6" s="1708"/>
      <c r="DH6" s="1708"/>
      <c r="DI6" s="1708"/>
      <c r="DJ6" s="1708"/>
      <c r="DK6" s="1708"/>
      <c r="DL6" s="1708"/>
      <c r="DM6" s="1708"/>
      <c r="DN6" s="1708"/>
      <c r="DO6" s="1708"/>
      <c r="DP6" s="1708"/>
      <c r="DQ6" s="1708"/>
      <c r="DR6" s="1708"/>
      <c r="DS6" s="1708"/>
      <c r="DT6" s="1708"/>
      <c r="DU6" s="1708"/>
      <c r="DV6" s="1708"/>
      <c r="DW6" s="1708"/>
      <c r="DX6" s="1708"/>
      <c r="DY6" s="1708"/>
      <c r="DZ6" s="1708"/>
      <c r="EA6" s="1708"/>
      <c r="EB6" s="1708"/>
      <c r="EC6" s="1708"/>
      <c r="ED6" s="1708"/>
      <c r="EE6" s="1708"/>
      <c r="EF6" s="1708"/>
      <c r="EG6" s="1708"/>
      <c r="EH6" s="1708"/>
      <c r="EI6" s="1708"/>
      <c r="EJ6" s="1708"/>
      <c r="EK6" s="1708"/>
      <c r="EL6" s="1708"/>
      <c r="EM6" s="1708"/>
      <c r="EN6" s="1708"/>
      <c r="EO6" s="1708"/>
      <c r="EP6" s="1708"/>
      <c r="EQ6" s="1708"/>
      <c r="ER6" s="1708"/>
      <c r="ES6" s="1708"/>
      <c r="ET6" s="1708"/>
      <c r="EU6" s="1708"/>
      <c r="EV6" s="1708"/>
      <c r="EW6" s="1708"/>
      <c r="EX6" s="1708"/>
      <c r="EY6" s="1708"/>
      <c r="EZ6" s="1708"/>
      <c r="FA6" s="1708"/>
      <c r="FB6" s="1708"/>
      <c r="FC6" s="1708"/>
      <c r="FD6" s="1708"/>
      <c r="FE6" s="1708"/>
      <c r="FF6" s="1708"/>
      <c r="FG6" s="1708"/>
      <c r="FH6" s="1708"/>
      <c r="FI6" s="1708"/>
      <c r="FJ6" s="1708"/>
      <c r="FK6" s="1708"/>
      <c r="FL6" s="1708"/>
      <c r="FM6" s="1708"/>
      <c r="FN6" s="1708"/>
      <c r="FO6" s="1708"/>
      <c r="FP6" s="1708"/>
      <c r="FQ6" s="1708"/>
      <c r="FR6" s="1708"/>
      <c r="FS6" s="1708"/>
      <c r="FT6" s="1708"/>
      <c r="FU6" s="1708"/>
      <c r="FV6" s="1708"/>
      <c r="FW6" s="1708"/>
      <c r="FX6" s="1708"/>
      <c r="FY6" s="1708"/>
      <c r="FZ6" s="1708"/>
      <c r="GA6" s="1708"/>
      <c r="GB6" s="1708"/>
      <c r="GC6" s="1708"/>
      <c r="GD6" s="1708"/>
      <c r="GE6" s="1708"/>
      <c r="GF6" s="1708"/>
      <c r="GG6" s="1708"/>
      <c r="GH6" s="1708"/>
      <c r="GI6" s="1708"/>
      <c r="GJ6" s="1708"/>
      <c r="GK6" s="1708"/>
      <c r="GL6" s="1708"/>
      <c r="GM6" s="1708"/>
      <c r="GN6" s="1708"/>
      <c r="GO6" s="1708"/>
      <c r="GP6" s="1708"/>
      <c r="GQ6" s="1708"/>
      <c r="GR6" s="1708"/>
      <c r="GS6" s="1708"/>
      <c r="GT6" s="1708"/>
      <c r="GU6" s="1708"/>
      <c r="GV6" s="1708"/>
      <c r="GW6" s="1708"/>
      <c r="GX6" s="1708"/>
      <c r="GY6" s="1708"/>
      <c r="GZ6" s="1708"/>
      <c r="HA6" s="1708"/>
      <c r="HB6" s="1708"/>
      <c r="HC6" s="1708"/>
      <c r="HD6" s="1708"/>
      <c r="HE6" s="1708"/>
      <c r="HF6" s="1708"/>
      <c r="HG6" s="1708"/>
      <c r="HH6" s="1708"/>
      <c r="HI6" s="1708"/>
      <c r="HJ6" s="1708"/>
      <c r="HK6" s="1708"/>
      <c r="HL6" s="1708"/>
      <c r="HM6" s="1708"/>
      <c r="HN6" s="1708"/>
      <c r="HO6" s="1708"/>
      <c r="HP6" s="1708"/>
      <c r="HQ6" s="1708"/>
      <c r="HR6" s="1708"/>
      <c r="HS6" s="1708"/>
      <c r="HT6" s="1708"/>
      <c r="HU6" s="1708"/>
      <c r="HV6" s="1708"/>
      <c r="HW6" s="1708"/>
      <c r="HX6" s="1708"/>
      <c r="HY6" s="1708"/>
      <c r="HZ6" s="1708"/>
      <c r="IA6" s="1708"/>
      <c r="IB6" s="1708"/>
      <c r="IC6" s="1708"/>
      <c r="ID6" s="1708"/>
      <c r="IE6" s="1708"/>
      <c r="IF6" s="1708"/>
      <c r="IG6" s="1708"/>
      <c r="IH6" s="1708"/>
      <c r="II6" s="1708"/>
      <c r="IJ6" s="1708"/>
      <c r="IK6" s="1708"/>
      <c r="IL6" s="1708"/>
      <c r="IM6" s="1708"/>
      <c r="IN6" s="1708"/>
      <c r="IO6" s="1708"/>
      <c r="IP6" s="1708"/>
      <c r="IQ6" s="1708"/>
      <c r="IR6" s="1708"/>
      <c r="IS6" s="1708"/>
      <c r="IT6" s="1708"/>
      <c r="IU6" s="1708"/>
      <c r="IV6" s="1708"/>
      <c r="IW6" s="1708"/>
      <c r="IX6" s="1708"/>
      <c r="IY6" s="1708"/>
      <c r="IZ6" s="1708"/>
      <c r="JA6" s="1708"/>
      <c r="JB6" s="1708"/>
      <c r="JC6" s="1708"/>
      <c r="JD6" s="1708"/>
      <c r="JE6" s="1708"/>
      <c r="JF6" s="1708"/>
      <c r="JG6" s="1708"/>
      <c r="JH6" s="1708"/>
      <c r="JI6" s="1708"/>
      <c r="JJ6" s="1708"/>
      <c r="JK6" s="1708"/>
      <c r="JL6" s="1708"/>
      <c r="JM6" s="1708"/>
      <c r="JN6" s="1708"/>
      <c r="JO6" s="1708"/>
      <c r="JP6" s="1708"/>
      <c r="JQ6" s="1708"/>
      <c r="JR6" s="1708"/>
      <c r="JS6" s="1708"/>
      <c r="JT6" s="1708"/>
      <c r="JU6" s="1708"/>
      <c r="JV6" s="1708"/>
      <c r="JW6" s="1708"/>
      <c r="JX6" s="1708"/>
      <c r="JY6" s="1708"/>
      <c r="JZ6" s="1708"/>
      <c r="KA6" s="1708"/>
      <c r="KB6" s="1708"/>
      <c r="KC6" s="1708"/>
      <c r="KD6" s="1708"/>
      <c r="KE6" s="1708"/>
      <c r="KF6" s="1708"/>
      <c r="KG6" s="1708"/>
      <c r="KH6" s="1708"/>
      <c r="KI6" s="1708"/>
      <c r="KJ6" s="1708"/>
      <c r="KK6" s="1708"/>
      <c r="KL6" s="1708"/>
      <c r="KM6" s="1708"/>
      <c r="KN6" s="1708"/>
      <c r="KO6" s="1708"/>
      <c r="KP6" s="1708"/>
      <c r="KQ6" s="1708"/>
      <c r="KR6" s="1708"/>
      <c r="KS6" s="1708"/>
      <c r="KT6" s="1708"/>
      <c r="KU6" s="1708"/>
      <c r="KV6" s="1708"/>
      <c r="KW6" s="1708"/>
      <c r="KX6" s="1708"/>
      <c r="KY6" s="1708"/>
      <c r="KZ6" s="1708"/>
      <c r="LA6" s="1708"/>
      <c r="LB6" s="1708"/>
      <c r="LC6" s="1708"/>
      <c r="LD6" s="1708"/>
      <c r="LE6" s="1708"/>
      <c r="LF6" s="1708"/>
      <c r="LG6" s="1708"/>
      <c r="LH6" s="1708"/>
      <c r="LI6" s="1708"/>
      <c r="LJ6" s="1708"/>
      <c r="LK6" s="1708"/>
      <c r="LL6" s="1708"/>
      <c r="LM6" s="1708"/>
      <c r="LN6" s="1708"/>
      <c r="LO6" s="1708"/>
      <c r="LP6" s="1708"/>
      <c r="LQ6" s="1708"/>
      <c r="LR6" s="1708"/>
      <c r="LS6" s="1708"/>
      <c r="LT6" s="1708"/>
      <c r="LU6" s="1708"/>
      <c r="LV6" s="1708"/>
      <c r="LW6" s="1708"/>
      <c r="LX6" s="1708"/>
      <c r="LY6" s="1708"/>
      <c r="LZ6" s="1708"/>
      <c r="MA6" s="1708"/>
      <c r="MB6" s="1708"/>
      <c r="MC6" s="1708"/>
      <c r="MD6" s="1708"/>
      <c r="ME6" s="1708"/>
      <c r="MF6" s="1708"/>
      <c r="MG6" s="1708"/>
      <c r="MH6" s="1708"/>
      <c r="MI6" s="1708"/>
      <c r="MJ6" s="1708"/>
      <c r="MK6" s="1708"/>
      <c r="ML6" s="1708"/>
      <c r="MM6" s="1708"/>
      <c r="MN6" s="1708"/>
      <c r="MO6" s="1708"/>
      <c r="MP6" s="1708"/>
      <c r="MQ6" s="1708"/>
      <c r="MR6" s="1708"/>
      <c r="MS6" s="1708"/>
      <c r="MT6" s="1708"/>
      <c r="MU6" s="1708"/>
      <c r="MV6" s="1708"/>
      <c r="MW6" s="1708"/>
      <c r="MX6" s="1708"/>
      <c r="MY6" s="1708"/>
      <c r="MZ6" s="1708"/>
      <c r="NA6" s="1708"/>
      <c r="NB6" s="1708"/>
      <c r="NC6" s="1708"/>
      <c r="ND6" s="1708"/>
      <c r="NE6" s="1708"/>
      <c r="NF6" s="1708"/>
      <c r="NG6" s="1708"/>
      <c r="NH6" s="1708"/>
      <c r="NI6" s="1708"/>
      <c r="NJ6" s="1708"/>
      <c r="NK6" s="1708"/>
      <c r="NL6" s="1708"/>
      <c r="NM6" s="1708"/>
      <c r="NN6" s="1708"/>
      <c r="NO6" s="1708"/>
      <c r="NP6" s="1708"/>
      <c r="NQ6" s="1708"/>
      <c r="NR6" s="1708"/>
      <c r="NS6" s="1708"/>
      <c r="NT6" s="1708"/>
      <c r="NU6" s="1708"/>
      <c r="NV6" s="1708"/>
      <c r="NW6" s="1708"/>
      <c r="NX6" s="1708"/>
      <c r="NY6" s="1708"/>
      <c r="NZ6" s="1708"/>
      <c r="OA6" s="1708"/>
      <c r="OB6" s="1708"/>
      <c r="OC6" s="1708"/>
      <c r="OD6" s="1708"/>
      <c r="OE6" s="1708"/>
      <c r="OF6" s="1708"/>
      <c r="OG6" s="1708"/>
      <c r="OH6" s="1708"/>
      <c r="OI6" s="1708"/>
      <c r="OJ6" s="1708"/>
      <c r="OK6" s="1708"/>
      <c r="OL6" s="1708"/>
      <c r="OM6" s="1708"/>
      <c r="ON6" s="1708"/>
      <c r="OO6" s="1708"/>
      <c r="OP6" s="1708"/>
      <c r="OQ6" s="1708"/>
      <c r="OR6" s="1708"/>
      <c r="OS6" s="1708"/>
      <c r="OT6" s="1708"/>
      <c r="OU6" s="1708"/>
      <c r="OV6" s="1708"/>
      <c r="OW6" s="1708"/>
      <c r="OX6" s="1708"/>
      <c r="OY6" s="1708"/>
      <c r="OZ6" s="1708"/>
      <c r="PA6" s="1708"/>
      <c r="PB6" s="1708"/>
      <c r="PC6" s="1708"/>
      <c r="PD6" s="1708"/>
      <c r="PE6" s="1708"/>
      <c r="PF6" s="1708"/>
      <c r="PG6" s="1708"/>
      <c r="PH6" s="1708"/>
      <c r="PI6" s="1708"/>
      <c r="PJ6" s="1708"/>
      <c r="PK6" s="1708"/>
      <c r="PL6" s="1708"/>
      <c r="PM6" s="1708"/>
      <c r="PN6" s="1708"/>
      <c r="PO6" s="1708"/>
      <c r="PP6" s="1708"/>
      <c r="PQ6" s="1708"/>
      <c r="PR6" s="1708"/>
      <c r="PS6" s="1708"/>
      <c r="PT6" s="1708"/>
      <c r="PU6" s="1708"/>
      <c r="PV6" s="1708"/>
      <c r="PW6" s="1708"/>
      <c r="PX6" s="1708"/>
      <c r="PY6" s="1708"/>
      <c r="PZ6" s="1708"/>
      <c r="QA6" s="1708"/>
      <c r="QB6" s="1708"/>
      <c r="QC6" s="1708"/>
      <c r="QD6" s="1708"/>
      <c r="QE6" s="1708"/>
      <c r="QF6" s="1708"/>
      <c r="QG6" s="1708"/>
      <c r="QH6" s="1708"/>
      <c r="QI6" s="1708"/>
      <c r="QJ6" s="1708"/>
      <c r="QK6" s="1708"/>
      <c r="QL6" s="1708"/>
      <c r="QM6" s="1708"/>
      <c r="QN6" s="1708"/>
      <c r="QO6" s="1708"/>
      <c r="QP6" s="1708"/>
      <c r="QQ6" s="1708"/>
      <c r="QR6" s="1708"/>
      <c r="QS6" s="1708"/>
      <c r="QT6" s="1708"/>
      <c r="QU6" s="1708"/>
      <c r="QV6" s="1708"/>
      <c r="QW6" s="1708"/>
      <c r="QX6" s="1708"/>
      <c r="QY6" s="1708"/>
      <c r="QZ6" s="1708"/>
      <c r="RA6" s="1708"/>
      <c r="RB6" s="1708"/>
      <c r="RC6" s="1708"/>
      <c r="RD6" s="1708"/>
      <c r="RE6" s="1708"/>
      <c r="RF6" s="1708"/>
      <c r="RG6" s="1708"/>
      <c r="RH6" s="1708"/>
      <c r="RI6" s="1708"/>
      <c r="RJ6" s="1708"/>
      <c r="RK6" s="1708"/>
      <c r="RL6" s="1708"/>
      <c r="RM6" s="1708"/>
      <c r="RN6" s="1708"/>
      <c r="RO6" s="1708"/>
      <c r="RP6" s="1708"/>
      <c r="RQ6" s="1708"/>
      <c r="RR6" s="1708"/>
      <c r="RS6" s="1708"/>
      <c r="RT6" s="1708"/>
      <c r="RU6" s="1708"/>
      <c r="RV6" s="1708"/>
      <c r="RW6" s="1708"/>
      <c r="RX6" s="1708"/>
      <c r="RY6" s="1708"/>
      <c r="RZ6" s="1708"/>
      <c r="SA6" s="1708"/>
      <c r="SB6" s="1708"/>
      <c r="SC6" s="1708"/>
      <c r="SD6" s="1708"/>
      <c r="SE6" s="1708"/>
      <c r="SF6" s="1708"/>
      <c r="SG6" s="1708"/>
      <c r="SH6" s="1708"/>
      <c r="SI6" s="1708"/>
      <c r="SJ6" s="1708"/>
      <c r="SK6" s="1708"/>
      <c r="SL6" s="1708"/>
      <c r="SM6" s="1708"/>
      <c r="SN6" s="1708"/>
      <c r="SO6" s="1708"/>
      <c r="SP6" s="1708"/>
      <c r="SQ6" s="1708"/>
      <c r="SR6" s="1708"/>
      <c r="SS6" s="1708"/>
      <c r="ST6" s="1708"/>
      <c r="SU6" s="1708"/>
      <c r="SV6" s="1708"/>
      <c r="SW6" s="1708"/>
      <c r="SX6" s="1708"/>
      <c r="SY6" s="1708"/>
      <c r="SZ6" s="1708"/>
      <c r="TA6" s="1708"/>
      <c r="TB6" s="1708"/>
      <c r="TC6" s="1708"/>
      <c r="TD6" s="1708"/>
      <c r="TE6" s="1708"/>
      <c r="TF6" s="1708"/>
      <c r="TG6" s="1708"/>
      <c r="TH6" s="1708"/>
      <c r="TI6" s="1708"/>
      <c r="TJ6" s="1708"/>
      <c r="TK6" s="1708"/>
      <c r="TL6" s="1708"/>
      <c r="TM6" s="1708"/>
      <c r="TN6" s="1708"/>
      <c r="TO6" s="1708"/>
      <c r="TP6" s="1708"/>
      <c r="TQ6" s="1708"/>
      <c r="TR6" s="1708"/>
      <c r="TS6" s="1708"/>
      <c r="TT6" s="1708"/>
      <c r="TU6" s="1708"/>
      <c r="TV6" s="1708"/>
      <c r="TW6" s="1708"/>
      <c r="TX6" s="1708"/>
      <c r="TY6" s="1708"/>
      <c r="TZ6" s="1708"/>
      <c r="UA6" s="1708"/>
      <c r="UB6" s="1708"/>
      <c r="UC6" s="1708"/>
      <c r="UD6" s="1708"/>
      <c r="UE6" s="1708"/>
      <c r="UF6" s="1708"/>
      <c r="UG6" s="1708"/>
      <c r="UH6" s="1708"/>
      <c r="UI6" s="1708"/>
      <c r="UJ6" s="1708"/>
      <c r="UK6" s="1708"/>
      <c r="UL6" s="1708"/>
      <c r="UM6" s="1708"/>
      <c r="UN6" s="1708"/>
      <c r="UO6" s="1708"/>
      <c r="UP6" s="1708"/>
      <c r="UQ6" s="1708"/>
      <c r="UR6" s="1708"/>
      <c r="US6" s="1708"/>
      <c r="UT6" s="1708"/>
      <c r="UU6" s="1708"/>
      <c r="UV6" s="1708"/>
      <c r="UW6" s="1708"/>
      <c r="UX6" s="1708"/>
      <c r="UY6" s="1708"/>
      <c r="UZ6" s="1708"/>
      <c r="VA6" s="1708"/>
      <c r="VB6" s="1708"/>
      <c r="VC6" s="1708"/>
      <c r="VD6" s="1708"/>
      <c r="VE6" s="1708"/>
      <c r="VF6" s="1708"/>
      <c r="VG6" s="1708"/>
      <c r="VH6" s="1708"/>
      <c r="VI6" s="1708"/>
      <c r="VJ6" s="1708"/>
      <c r="VK6" s="1708"/>
      <c r="VL6" s="1708"/>
      <c r="VM6" s="1708"/>
      <c r="VN6" s="1708"/>
      <c r="VO6" s="1708"/>
      <c r="VP6" s="1708"/>
      <c r="VQ6" s="1708"/>
      <c r="VR6" s="1708"/>
      <c r="VS6" s="1708"/>
      <c r="VT6" s="1708"/>
      <c r="VU6" s="1708"/>
      <c r="VV6" s="1708"/>
      <c r="VW6" s="1708"/>
      <c r="VX6" s="1708"/>
      <c r="VY6" s="1708"/>
      <c r="VZ6" s="1708"/>
      <c r="WA6" s="1708"/>
      <c r="WB6" s="1708"/>
      <c r="WC6" s="1708"/>
      <c r="WD6" s="1708"/>
      <c r="WE6" s="1708"/>
      <c r="WF6" s="1708"/>
      <c r="WG6" s="1708"/>
      <c r="WH6" s="1708"/>
      <c r="WI6" s="1708"/>
      <c r="WJ6" s="1708"/>
      <c r="WK6" s="1708"/>
      <c r="WL6" s="1708"/>
      <c r="WM6" s="1708"/>
      <c r="WN6" s="1708"/>
      <c r="WO6" s="1708"/>
      <c r="WP6" s="1708"/>
      <c r="WQ6" s="1708"/>
      <c r="WR6" s="1708"/>
      <c r="WS6" s="1708"/>
      <c r="WT6" s="1708"/>
      <c r="WU6" s="1708"/>
      <c r="WV6" s="1708"/>
      <c r="WW6" s="1708"/>
      <c r="WX6" s="1708"/>
      <c r="WY6" s="1708"/>
      <c r="WZ6" s="1708"/>
      <c r="XA6" s="1708"/>
      <c r="XB6" s="1708"/>
      <c r="XC6" s="1708"/>
      <c r="XD6" s="1708"/>
      <c r="XE6" s="1708"/>
      <c r="XF6" s="1708"/>
      <c r="XG6" s="1708"/>
      <c r="XH6" s="1708"/>
      <c r="XI6" s="1708"/>
      <c r="XJ6" s="1708"/>
      <c r="XK6" s="1708"/>
      <c r="XL6" s="1708"/>
      <c r="XM6" s="1708"/>
      <c r="XN6" s="1708"/>
      <c r="XO6" s="1708"/>
      <c r="XP6" s="1708"/>
      <c r="XQ6" s="1708"/>
      <c r="XR6" s="1708"/>
      <c r="XS6" s="1708"/>
      <c r="XT6" s="1708"/>
      <c r="XU6" s="1708"/>
      <c r="XV6" s="1708"/>
      <c r="XW6" s="1708"/>
      <c r="XX6" s="1708"/>
      <c r="XY6" s="1708"/>
      <c r="XZ6" s="1708"/>
      <c r="YA6" s="1708"/>
      <c r="YB6" s="1708"/>
      <c r="YC6" s="1708"/>
      <c r="YD6" s="1708"/>
      <c r="YE6" s="1708"/>
      <c r="YF6" s="1708"/>
      <c r="YG6" s="1708"/>
      <c r="YH6" s="1708"/>
      <c r="YI6" s="1708"/>
      <c r="YJ6" s="1708"/>
      <c r="YK6" s="1708"/>
      <c r="YL6" s="1708"/>
      <c r="YM6" s="1708"/>
      <c r="YN6" s="1708"/>
      <c r="YO6" s="1708"/>
      <c r="YP6" s="1708"/>
      <c r="YQ6" s="1708"/>
      <c r="YR6" s="1708"/>
      <c r="YS6" s="1708"/>
      <c r="YT6" s="1708"/>
      <c r="YU6" s="1708"/>
      <c r="YV6" s="1708"/>
      <c r="YW6" s="1708"/>
      <c r="YX6" s="1708"/>
      <c r="YY6" s="1708"/>
      <c r="YZ6" s="1708"/>
      <c r="ZA6" s="1708"/>
      <c r="ZB6" s="1708"/>
      <c r="ZC6" s="1708"/>
      <c r="ZD6" s="1708"/>
      <c r="ZE6" s="1708"/>
      <c r="ZF6" s="1708"/>
      <c r="ZG6" s="1708"/>
      <c r="ZH6" s="1708"/>
      <c r="ZI6" s="1708"/>
      <c r="ZJ6" s="1708"/>
      <c r="ZK6" s="1708"/>
      <c r="ZL6" s="1708"/>
      <c r="ZM6" s="1708"/>
      <c r="ZN6" s="1708"/>
      <c r="ZO6" s="1708"/>
      <c r="ZP6" s="1708"/>
      <c r="ZQ6" s="1708"/>
      <c r="ZR6" s="1708"/>
      <c r="ZS6" s="1708"/>
      <c r="ZT6" s="1708"/>
      <c r="ZU6" s="1708"/>
      <c r="ZV6" s="1708"/>
      <c r="ZW6" s="1708"/>
      <c r="ZX6" s="1708"/>
      <c r="ZY6" s="1708"/>
      <c r="ZZ6" s="1708"/>
      <c r="AAA6" s="1708"/>
      <c r="AAB6" s="1708"/>
      <c r="AAC6" s="1708"/>
      <c r="AAD6" s="1708"/>
      <c r="AAE6" s="1708"/>
      <c r="AAF6" s="1708"/>
      <c r="AAG6" s="1708"/>
      <c r="AAH6" s="1708"/>
      <c r="AAI6" s="1708"/>
      <c r="AAJ6" s="1708"/>
      <c r="AAK6" s="1708"/>
      <c r="AAL6" s="1708"/>
      <c r="AAM6" s="1708"/>
      <c r="AAN6" s="1708"/>
      <c r="AAO6" s="1708"/>
      <c r="AAP6" s="1708"/>
      <c r="AAQ6" s="1708"/>
      <c r="AAR6" s="1708"/>
      <c r="AAS6" s="1708"/>
      <c r="AAT6" s="1708"/>
      <c r="AAU6" s="1708"/>
      <c r="AAV6" s="1708"/>
      <c r="AAW6" s="1708"/>
      <c r="AAX6" s="1708"/>
      <c r="AAY6" s="1708"/>
      <c r="AAZ6" s="1708"/>
      <c r="ABA6" s="1708"/>
      <c r="ABB6" s="1708"/>
      <c r="ABC6" s="1708"/>
      <c r="ABD6" s="1708"/>
      <c r="ABE6" s="1708"/>
      <c r="ABF6" s="1708"/>
      <c r="ABG6" s="1708"/>
      <c r="ABH6" s="1708"/>
      <c r="ABI6" s="1708"/>
      <c r="ABJ6" s="1708"/>
      <c r="ABK6" s="1708"/>
      <c r="ABL6" s="1708"/>
      <c r="ABM6" s="1708"/>
      <c r="ABN6" s="1708"/>
      <c r="ABO6" s="1708"/>
      <c r="ABP6" s="1708"/>
      <c r="ABQ6" s="1708"/>
      <c r="ABR6" s="1708"/>
      <c r="ABS6" s="1708"/>
      <c r="ABT6" s="1708"/>
      <c r="ABU6" s="1708"/>
      <c r="ABV6" s="1708"/>
      <c r="ABW6" s="1708"/>
      <c r="ABX6" s="1708"/>
      <c r="ABY6" s="1708"/>
      <c r="ABZ6" s="1708"/>
      <c r="ACA6" s="1708"/>
      <c r="ACB6" s="1708"/>
      <c r="ACC6" s="1708"/>
      <c r="ACD6" s="1708"/>
      <c r="ACE6" s="1708"/>
      <c r="ACF6" s="1708"/>
      <c r="ACG6" s="1708"/>
      <c r="ACH6" s="1708"/>
      <c r="ACI6" s="1708"/>
      <c r="ACJ6" s="1708"/>
      <c r="ACK6" s="1708"/>
      <c r="ACL6" s="1708"/>
      <c r="ACM6" s="1708"/>
      <c r="ACN6" s="1708"/>
      <c r="ACO6" s="1708"/>
      <c r="ACP6" s="1708"/>
      <c r="ACQ6" s="1708"/>
      <c r="ACR6" s="1708"/>
      <c r="ACS6" s="1708"/>
      <c r="ACT6" s="1708"/>
      <c r="ACU6" s="1708"/>
      <c r="ACV6" s="1708"/>
      <c r="ACW6" s="1708"/>
      <c r="ACX6" s="1708"/>
      <c r="ACY6" s="1708"/>
      <c r="ACZ6" s="1708"/>
      <c r="ADA6" s="1708"/>
      <c r="ADB6" s="1708"/>
      <c r="ADC6" s="1708"/>
      <c r="ADD6" s="1708"/>
      <c r="ADE6" s="1708"/>
      <c r="ADF6" s="1708"/>
      <c r="ADG6" s="1708"/>
      <c r="ADH6" s="1708"/>
      <c r="ADI6" s="1708"/>
      <c r="ADJ6" s="1708"/>
      <c r="ADK6" s="1708"/>
      <c r="ADL6" s="1708"/>
      <c r="ADM6" s="1708"/>
      <c r="ADN6" s="1708"/>
      <c r="ADO6" s="1708"/>
      <c r="ADP6" s="1708"/>
      <c r="ADQ6" s="1708"/>
      <c r="ADR6" s="1708"/>
      <c r="ADS6" s="1708"/>
      <c r="ADT6" s="1708"/>
      <c r="ADU6" s="1708"/>
      <c r="ADV6" s="1708"/>
      <c r="ADW6" s="1708"/>
      <c r="ADX6" s="1708"/>
      <c r="ADY6" s="1708"/>
      <c r="ADZ6" s="1708"/>
      <c r="AEA6" s="1708"/>
      <c r="AEB6" s="1708"/>
      <c r="AEC6" s="1708"/>
      <c r="AED6" s="1708"/>
      <c r="AEE6" s="1708"/>
      <c r="AEF6" s="1708"/>
      <c r="AEG6" s="1708"/>
      <c r="AEH6" s="1708"/>
      <c r="AEI6" s="1708"/>
      <c r="AEJ6" s="1708"/>
      <c r="AEK6" s="1708"/>
      <c r="AEL6" s="1708"/>
      <c r="AEM6" s="1708"/>
      <c r="AEN6" s="1708"/>
      <c r="AEO6" s="1708"/>
      <c r="AEP6" s="1708"/>
      <c r="AEQ6" s="1708"/>
      <c r="AER6" s="1708"/>
      <c r="AES6" s="1708"/>
      <c r="AET6" s="1708"/>
      <c r="AEU6" s="1708"/>
      <c r="AEV6" s="1708"/>
      <c r="AEW6" s="1708"/>
      <c r="AEX6" s="1708"/>
      <c r="AEY6" s="1708"/>
      <c r="AEZ6" s="1708"/>
      <c r="AFA6" s="1708"/>
      <c r="AFB6" s="1708"/>
      <c r="AFC6" s="1708"/>
      <c r="AFD6" s="1708"/>
      <c r="AFE6" s="1708"/>
      <c r="AFF6" s="1708"/>
      <c r="AFG6" s="1708"/>
      <c r="AFH6" s="1708"/>
      <c r="AFI6" s="1708"/>
      <c r="AFJ6" s="1708"/>
      <c r="AFK6" s="1708"/>
      <c r="AFL6" s="1708"/>
      <c r="AFM6" s="1708"/>
      <c r="AFN6" s="1708"/>
      <c r="AFO6" s="1708"/>
      <c r="AFP6" s="1708"/>
      <c r="AFQ6" s="1708"/>
      <c r="AFR6" s="1708"/>
      <c r="AFS6" s="1708"/>
      <c r="AFT6" s="1708"/>
      <c r="AFU6" s="1708"/>
      <c r="AFV6" s="1708"/>
      <c r="AFW6" s="1708"/>
      <c r="AFX6" s="1708"/>
      <c r="AFY6" s="1708"/>
      <c r="AFZ6" s="1708"/>
      <c r="AGA6" s="1708"/>
      <c r="AGB6" s="1708"/>
      <c r="AGC6" s="1708"/>
      <c r="AGD6" s="1708"/>
      <c r="AGE6" s="1708"/>
      <c r="AGF6" s="1708"/>
      <c r="AGG6" s="1708"/>
      <c r="AGH6" s="1708"/>
      <c r="AGI6" s="1708"/>
      <c r="AGJ6" s="1708"/>
      <c r="AGK6" s="1708"/>
      <c r="AGL6" s="1708"/>
      <c r="AGM6" s="1708"/>
      <c r="AGN6" s="1708"/>
      <c r="AGO6" s="1708"/>
      <c r="AGP6" s="1708"/>
      <c r="AGQ6" s="1708"/>
      <c r="AGR6" s="1708"/>
      <c r="AGS6" s="1708"/>
      <c r="AGT6" s="1708"/>
      <c r="AGU6" s="1708"/>
      <c r="AGV6" s="1708"/>
      <c r="AGW6" s="1708"/>
      <c r="AGX6" s="1708"/>
      <c r="AGY6" s="1708"/>
      <c r="AGZ6" s="1708"/>
      <c r="AHA6" s="1708"/>
      <c r="AHB6" s="1708"/>
      <c r="AHC6" s="1708"/>
      <c r="AHD6" s="1708"/>
      <c r="AHE6" s="1708"/>
      <c r="AHF6" s="1708"/>
      <c r="AHG6" s="1708"/>
      <c r="AHH6" s="1708"/>
      <c r="AHI6" s="1708"/>
      <c r="AHJ6" s="1708"/>
      <c r="AHK6" s="1708"/>
      <c r="AHL6" s="1708"/>
      <c r="AHM6" s="1708"/>
      <c r="AHN6" s="1708"/>
      <c r="AHO6" s="1708"/>
      <c r="AHP6" s="1708"/>
      <c r="AHQ6" s="1708"/>
      <c r="AHR6" s="1708"/>
      <c r="AHS6" s="1708"/>
      <c r="AHT6" s="1708"/>
      <c r="AHU6" s="1708"/>
      <c r="AHV6" s="1708"/>
      <c r="AHW6" s="1708"/>
      <c r="AHX6" s="1708"/>
      <c r="AHY6" s="1708"/>
      <c r="AHZ6" s="1708"/>
      <c r="AIA6" s="1708"/>
      <c r="AIB6" s="1708"/>
      <c r="AIC6" s="1708"/>
      <c r="AID6" s="1708"/>
      <c r="AIE6" s="1708"/>
      <c r="AIF6" s="1708"/>
      <c r="AIG6" s="1708"/>
      <c r="AIH6" s="1708"/>
      <c r="AII6" s="1708"/>
      <c r="AIJ6" s="1708"/>
      <c r="AIK6" s="1708"/>
      <c r="AIL6" s="1708"/>
      <c r="AIM6" s="1708"/>
      <c r="AIN6" s="1708"/>
      <c r="AIO6" s="1708"/>
      <c r="AIP6" s="1708"/>
      <c r="AIQ6" s="1708"/>
      <c r="AIR6" s="1708"/>
      <c r="AIS6" s="1708"/>
      <c r="AIT6" s="1708"/>
      <c r="AIU6" s="1708"/>
      <c r="AIV6" s="1708"/>
      <c r="AIW6" s="1708"/>
      <c r="AIX6" s="1708"/>
      <c r="AIY6" s="1708"/>
      <c r="AIZ6" s="1708"/>
      <c r="AJA6" s="1708"/>
      <c r="AJB6" s="1708"/>
      <c r="AJC6" s="1708"/>
      <c r="AJD6" s="1708"/>
      <c r="AJE6" s="1708"/>
      <c r="AJF6" s="1708"/>
      <c r="AJG6" s="1708"/>
      <c r="AJH6" s="1708"/>
      <c r="AJI6" s="1708"/>
      <c r="AJJ6" s="1708"/>
      <c r="AJK6" s="1708"/>
      <c r="AJL6" s="1708"/>
      <c r="AJM6" s="1708"/>
      <c r="AJN6" s="1708"/>
      <c r="AJO6" s="1708"/>
      <c r="AJP6" s="1708"/>
      <c r="AJQ6" s="1708"/>
      <c r="AJR6" s="1708"/>
      <c r="AJS6" s="1708"/>
      <c r="AJT6" s="1708"/>
      <c r="AJU6" s="1708"/>
      <c r="AJV6" s="1708"/>
      <c r="AJW6" s="1708"/>
      <c r="AJX6" s="1708"/>
      <c r="AJY6" s="1708"/>
      <c r="AJZ6" s="1708"/>
      <c r="AKA6" s="1708"/>
      <c r="AKB6" s="1708"/>
      <c r="AKC6" s="1708"/>
      <c r="AKD6" s="1708"/>
      <c r="AKE6" s="1708"/>
      <c r="AKF6" s="1708"/>
      <c r="AKG6" s="1708"/>
      <c r="AKH6" s="1708"/>
      <c r="AKI6" s="1708"/>
      <c r="AKJ6" s="1708"/>
      <c r="AKK6" s="1708"/>
      <c r="AKL6" s="1708"/>
      <c r="AKM6" s="1708"/>
      <c r="AKN6" s="1708"/>
      <c r="AKO6" s="1708"/>
      <c r="AKP6" s="1708"/>
      <c r="AKQ6" s="1708"/>
      <c r="AKR6" s="1708"/>
      <c r="AKS6" s="1708"/>
      <c r="AKT6" s="1708"/>
      <c r="AKU6" s="1708"/>
      <c r="AKV6" s="1708"/>
      <c r="AKW6" s="1708"/>
      <c r="AKX6" s="1708"/>
      <c r="AKY6" s="1708"/>
      <c r="AKZ6" s="1708"/>
      <c r="ALA6" s="1708"/>
      <c r="ALB6" s="1708"/>
      <c r="ALC6" s="1708"/>
      <c r="ALD6" s="1708"/>
      <c r="ALE6" s="1708"/>
      <c r="ALF6" s="1708"/>
      <c r="ALG6" s="1708"/>
      <c r="ALH6" s="1708"/>
      <c r="ALI6" s="1708"/>
      <c r="ALJ6" s="1708"/>
      <c r="ALK6" s="1708"/>
      <c r="ALL6" s="1708"/>
      <c r="ALM6" s="1708"/>
      <c r="ALN6" s="1708"/>
      <c r="ALO6" s="1708"/>
      <c r="ALP6" s="1708"/>
      <c r="ALQ6" s="1708"/>
      <c r="ALR6" s="1708"/>
      <c r="ALS6" s="1708"/>
      <c r="ALT6" s="1708"/>
      <c r="ALU6" s="1708"/>
      <c r="ALV6" s="1708"/>
      <c r="ALW6" s="1708"/>
      <c r="ALX6" s="1708"/>
      <c r="ALY6" s="1708"/>
      <c r="ALZ6" s="1708"/>
      <c r="AMA6" s="1708"/>
      <c r="AMB6" s="1708"/>
      <c r="AMC6" s="1708"/>
      <c r="AMD6" s="1708"/>
      <c r="AME6" s="1708"/>
      <c r="AMF6" s="1708"/>
      <c r="AMG6" s="1708"/>
      <c r="AMH6" s="1708"/>
      <c r="AMI6" s="1708"/>
      <c r="AMJ6" s="1708"/>
      <c r="AMK6" s="1708"/>
      <c r="AML6" s="1708"/>
      <c r="AMM6" s="1708"/>
      <c r="AMN6" s="1708"/>
      <c r="AMO6" s="1708"/>
      <c r="AMP6" s="1708"/>
      <c r="AMQ6" s="1708"/>
      <c r="AMR6" s="1708"/>
      <c r="AMS6" s="1708"/>
      <c r="AMT6" s="1708"/>
      <c r="AMU6" s="1708"/>
      <c r="AMV6" s="1708"/>
      <c r="AMW6" s="1708"/>
      <c r="AMX6" s="1708"/>
      <c r="AMY6" s="1708"/>
      <c r="AMZ6" s="1708"/>
      <c r="ANA6" s="1708"/>
      <c r="ANB6" s="1708"/>
      <c r="ANC6" s="1708"/>
      <c r="AND6" s="1708"/>
      <c r="ANE6" s="1708"/>
      <c r="ANF6" s="1708"/>
      <c r="ANG6" s="1708"/>
      <c r="ANH6" s="1708"/>
      <c r="ANI6" s="1708"/>
      <c r="ANJ6" s="1708"/>
      <c r="ANK6" s="1708"/>
      <c r="ANL6" s="1708"/>
      <c r="ANM6" s="1708"/>
      <c r="ANN6" s="1708"/>
      <c r="ANO6" s="1708"/>
      <c r="ANP6" s="1708"/>
      <c r="ANQ6" s="1708"/>
      <c r="ANR6" s="1708"/>
      <c r="ANS6" s="1708"/>
      <c r="ANT6" s="1708"/>
      <c r="ANU6" s="1708"/>
      <c r="ANV6" s="1708"/>
      <c r="ANW6" s="1708"/>
      <c r="ANX6" s="1708"/>
      <c r="ANY6" s="1708"/>
      <c r="ANZ6" s="1708"/>
      <c r="AOA6" s="1708"/>
      <c r="AOB6" s="1708"/>
      <c r="AOC6" s="1708"/>
      <c r="AOD6" s="1708"/>
      <c r="AOE6" s="1708"/>
      <c r="AOF6" s="1708"/>
      <c r="AOG6" s="1708"/>
      <c r="AOH6" s="1708"/>
      <c r="AOI6" s="1708"/>
      <c r="AOJ6" s="1708"/>
      <c r="AOK6" s="1708"/>
      <c r="AOL6" s="1708"/>
      <c r="AOM6" s="1708"/>
      <c r="AON6" s="1708"/>
      <c r="AOO6" s="1708"/>
      <c r="AOP6" s="1708"/>
      <c r="AOQ6" s="1708"/>
      <c r="AOR6" s="1708"/>
      <c r="AOS6" s="1708"/>
      <c r="AOT6" s="1708"/>
      <c r="AOU6" s="1708"/>
      <c r="AOV6" s="1708"/>
      <c r="AOW6" s="1708"/>
      <c r="AOX6" s="1708"/>
      <c r="AOY6" s="1708"/>
      <c r="AOZ6" s="1708"/>
      <c r="APA6" s="1708"/>
      <c r="APB6" s="1708"/>
      <c r="APC6" s="1708"/>
      <c r="APD6" s="1708"/>
      <c r="APE6" s="1708"/>
      <c r="APF6" s="1708"/>
      <c r="APG6" s="1708"/>
      <c r="APH6" s="1708"/>
      <c r="API6" s="1708"/>
      <c r="APJ6" s="1708"/>
      <c r="APK6" s="1708"/>
      <c r="APL6" s="1708"/>
      <c r="APM6" s="1708"/>
      <c r="APN6" s="1708"/>
      <c r="APO6" s="1708"/>
      <c r="APP6" s="1708"/>
      <c r="APQ6" s="1708"/>
      <c r="APR6" s="1708"/>
      <c r="APS6" s="1708"/>
      <c r="APT6" s="1708"/>
      <c r="APU6" s="1708"/>
      <c r="APV6" s="1708"/>
      <c r="APW6" s="1708"/>
      <c r="APX6" s="1708"/>
      <c r="APY6" s="1708"/>
      <c r="APZ6" s="1708"/>
      <c r="AQA6" s="1708"/>
      <c r="AQB6" s="1708"/>
      <c r="AQC6" s="1708"/>
      <c r="AQD6" s="1708"/>
      <c r="AQE6" s="1708"/>
      <c r="AQF6" s="1708"/>
      <c r="AQG6" s="1708"/>
      <c r="AQH6" s="1708"/>
      <c r="AQI6" s="1708"/>
      <c r="AQJ6" s="1708"/>
      <c r="AQK6" s="1708"/>
      <c r="AQL6" s="1708"/>
      <c r="AQM6" s="1708"/>
      <c r="AQN6" s="1708"/>
      <c r="AQO6" s="1708"/>
      <c r="AQP6" s="1708"/>
      <c r="AQQ6" s="1708"/>
      <c r="AQR6" s="1708"/>
      <c r="AQS6" s="1708"/>
      <c r="AQT6" s="1708"/>
      <c r="AQU6" s="1708"/>
      <c r="AQV6" s="1708"/>
      <c r="AQW6" s="1708"/>
      <c r="AQX6" s="1708"/>
      <c r="AQY6" s="1708"/>
      <c r="AQZ6" s="1708"/>
      <c r="ARA6" s="1708"/>
      <c r="ARB6" s="1708"/>
      <c r="ARC6" s="1708"/>
      <c r="ARD6" s="1708"/>
      <c r="ARE6" s="1708"/>
      <c r="ARF6" s="1708"/>
      <c r="ARG6" s="1708"/>
      <c r="ARH6" s="1708"/>
      <c r="ARI6" s="1708"/>
      <c r="ARJ6" s="1708"/>
      <c r="ARK6" s="1708"/>
      <c r="ARL6" s="1708"/>
      <c r="ARM6" s="1708"/>
      <c r="ARN6" s="1708"/>
      <c r="ARO6" s="1708"/>
      <c r="ARP6" s="1708"/>
      <c r="ARQ6" s="1708"/>
      <c r="ARR6" s="1708"/>
      <c r="ARS6" s="1708"/>
      <c r="ART6" s="1708"/>
      <c r="ARU6" s="1708"/>
      <c r="ARV6" s="1708"/>
      <c r="ARW6" s="1708"/>
      <c r="ARX6" s="1708"/>
      <c r="ARY6" s="1708"/>
      <c r="ARZ6" s="1708"/>
      <c r="ASA6" s="1708"/>
      <c r="ASB6" s="1708"/>
      <c r="ASC6" s="1708"/>
      <c r="ASD6" s="1708"/>
      <c r="ASE6" s="1708"/>
      <c r="ASF6" s="1708"/>
      <c r="ASG6" s="1708"/>
      <c r="ASH6" s="1708"/>
      <c r="ASI6" s="1708"/>
      <c r="ASJ6" s="1708"/>
      <c r="ASK6" s="1708"/>
      <c r="ASL6" s="1708"/>
      <c r="ASM6" s="1708"/>
      <c r="ASN6" s="1708"/>
      <c r="ASO6" s="1708"/>
      <c r="ASP6" s="1708"/>
      <c r="ASQ6" s="1708"/>
      <c r="ASR6" s="1708"/>
      <c r="ASS6" s="1708"/>
      <c r="AST6" s="1708"/>
      <c r="ASU6" s="1708"/>
      <c r="ASV6" s="1708"/>
      <c r="ASW6" s="1708"/>
      <c r="ASX6" s="1708"/>
      <c r="ASY6" s="1708"/>
      <c r="ASZ6" s="1708"/>
      <c r="ATA6" s="1708"/>
      <c r="ATB6" s="1708"/>
      <c r="ATC6" s="1708"/>
      <c r="ATD6" s="1708"/>
      <c r="ATE6" s="1708"/>
      <c r="ATF6" s="1708"/>
      <c r="ATG6" s="1708"/>
      <c r="ATH6" s="1708"/>
      <c r="ATI6" s="1708"/>
      <c r="ATJ6" s="1708"/>
      <c r="ATK6" s="1708"/>
      <c r="ATL6" s="1708"/>
      <c r="ATM6" s="1708"/>
      <c r="ATN6" s="1708"/>
      <c r="ATO6" s="1708"/>
      <c r="ATP6" s="1708"/>
      <c r="ATQ6" s="1708"/>
      <c r="ATR6" s="1708"/>
      <c r="ATS6" s="1708"/>
      <c r="ATT6" s="1708"/>
      <c r="ATU6" s="1708"/>
      <c r="ATV6" s="1708"/>
      <c r="ATW6" s="1708"/>
      <c r="ATX6" s="1708"/>
      <c r="ATY6" s="1708"/>
      <c r="ATZ6" s="1708"/>
      <c r="AUA6" s="1708"/>
      <c r="AUB6" s="1708"/>
      <c r="AUC6" s="1708"/>
      <c r="AUD6" s="1708"/>
      <c r="AUE6" s="1708"/>
      <c r="AUF6" s="1708"/>
      <c r="AUG6" s="1708"/>
      <c r="AUH6" s="1708"/>
      <c r="AUI6" s="1708"/>
      <c r="AUJ6" s="1708"/>
      <c r="AUK6" s="1708"/>
      <c r="AUL6" s="1708"/>
      <c r="AUM6" s="1708"/>
      <c r="AUN6" s="1708"/>
      <c r="AUO6" s="1708"/>
      <c r="AUP6" s="1708"/>
      <c r="AUQ6" s="1708"/>
      <c r="AUR6" s="1708"/>
      <c r="AUS6" s="1708"/>
      <c r="AUT6" s="1708"/>
      <c r="AUU6" s="1708"/>
      <c r="AUV6" s="1708"/>
      <c r="AUW6" s="1708"/>
      <c r="AUX6" s="1708"/>
      <c r="AUY6" s="1708"/>
      <c r="AUZ6" s="1708"/>
      <c r="AVA6" s="1708"/>
      <c r="AVB6" s="1708"/>
      <c r="AVC6" s="1708"/>
      <c r="AVD6" s="1708"/>
      <c r="AVE6" s="1708"/>
      <c r="AVF6" s="1708"/>
      <c r="AVG6" s="1708"/>
      <c r="AVH6" s="1708"/>
      <c r="AVI6" s="1708"/>
      <c r="AVJ6" s="1708"/>
      <c r="AVK6" s="1708"/>
      <c r="AVL6" s="1708"/>
      <c r="AVM6" s="1708"/>
      <c r="AVN6" s="1708"/>
      <c r="AVO6" s="1708"/>
      <c r="AVP6" s="1708"/>
      <c r="AVQ6" s="1708"/>
      <c r="AVR6" s="1708"/>
      <c r="AVS6" s="1708"/>
      <c r="AVT6" s="1708"/>
      <c r="AVU6" s="1708"/>
      <c r="AVV6" s="1708"/>
      <c r="AVW6" s="1708"/>
      <c r="AVX6" s="1708"/>
      <c r="AVY6" s="1708"/>
      <c r="AVZ6" s="1708"/>
      <c r="AWA6" s="1708"/>
      <c r="AWB6" s="1708"/>
      <c r="AWC6" s="1708"/>
      <c r="AWD6" s="1708"/>
      <c r="AWE6" s="1708"/>
      <c r="AWF6" s="1708"/>
      <c r="AWG6" s="1708"/>
      <c r="AWH6" s="1708"/>
      <c r="AWI6" s="1708"/>
      <c r="AWJ6" s="1708"/>
      <c r="AWK6" s="1708"/>
      <c r="AWL6" s="1708"/>
      <c r="AWM6" s="1708"/>
      <c r="AWN6" s="1708"/>
      <c r="AWO6" s="1708"/>
      <c r="AWP6" s="1708"/>
      <c r="AWQ6" s="1708"/>
      <c r="AWR6" s="1708"/>
      <c r="AWS6" s="1708"/>
      <c r="AWT6" s="1708"/>
      <c r="AWU6" s="1708"/>
      <c r="AWV6" s="1708"/>
      <c r="AWW6" s="1708"/>
      <c r="AWX6" s="1708"/>
      <c r="AWY6" s="1708"/>
      <c r="AWZ6" s="1708"/>
      <c r="AXA6" s="1708"/>
      <c r="AXB6" s="1708"/>
      <c r="AXC6" s="1708"/>
      <c r="AXD6" s="1708"/>
      <c r="AXE6" s="1708"/>
      <c r="AXF6" s="1708"/>
      <c r="AXG6" s="1708"/>
      <c r="AXH6" s="1708"/>
      <c r="AXI6" s="1708"/>
      <c r="AXJ6" s="1708"/>
      <c r="AXK6" s="1708"/>
      <c r="AXL6" s="1708"/>
      <c r="AXM6" s="1708"/>
      <c r="AXN6" s="1708"/>
      <c r="AXO6" s="1708"/>
      <c r="AXP6" s="1708"/>
      <c r="AXQ6" s="1708"/>
      <c r="AXR6" s="1708"/>
      <c r="AXS6" s="1708"/>
      <c r="AXT6" s="1708"/>
      <c r="AXU6" s="1708"/>
      <c r="AXV6" s="1708"/>
      <c r="AXW6" s="1708"/>
      <c r="AXX6" s="1708"/>
      <c r="AXY6" s="1708"/>
      <c r="AXZ6" s="1708"/>
      <c r="AYA6" s="1708"/>
      <c r="AYB6" s="1708"/>
      <c r="AYC6" s="1708"/>
      <c r="AYD6" s="1708"/>
      <c r="AYE6" s="1708"/>
      <c r="AYF6" s="1708"/>
      <c r="AYG6" s="1708"/>
      <c r="AYH6" s="1708"/>
      <c r="AYI6" s="1708"/>
      <c r="AYJ6" s="1708"/>
      <c r="AYK6" s="1708"/>
      <c r="AYL6" s="1708"/>
      <c r="AYM6" s="1708"/>
      <c r="AYN6" s="1708"/>
      <c r="AYO6" s="1708"/>
      <c r="AYP6" s="1708"/>
      <c r="AYQ6" s="1708"/>
      <c r="AYR6" s="1708"/>
      <c r="AYS6" s="1708"/>
      <c r="AYT6" s="1708"/>
      <c r="AYU6" s="1708"/>
      <c r="AYV6" s="1708"/>
      <c r="AYW6" s="1708"/>
      <c r="AYX6" s="1708"/>
      <c r="AYY6" s="1708"/>
      <c r="AYZ6" s="1708"/>
      <c r="AZA6" s="1708"/>
      <c r="AZB6" s="1708"/>
      <c r="AZC6" s="1708"/>
      <c r="AZD6" s="1708"/>
      <c r="AZE6" s="1708"/>
      <c r="AZF6" s="1708"/>
      <c r="AZG6" s="1708"/>
      <c r="AZH6" s="1708"/>
      <c r="AZI6" s="1708"/>
      <c r="AZJ6" s="1708"/>
      <c r="AZK6" s="1708"/>
      <c r="AZL6" s="1708"/>
      <c r="AZM6" s="1708"/>
      <c r="AZN6" s="1708"/>
      <c r="AZO6" s="1708"/>
      <c r="AZP6" s="1708"/>
      <c r="AZQ6" s="1708"/>
      <c r="AZR6" s="1708"/>
      <c r="AZS6" s="1708"/>
      <c r="AZT6" s="1708"/>
      <c r="AZU6" s="1708"/>
      <c r="AZV6" s="1708"/>
      <c r="AZW6" s="1708"/>
      <c r="AZX6" s="1708"/>
      <c r="AZY6" s="1708"/>
      <c r="AZZ6" s="1708"/>
      <c r="BAA6" s="1708"/>
      <c r="BAB6" s="1708"/>
      <c r="BAC6" s="1708"/>
      <c r="BAD6" s="1708"/>
      <c r="BAE6" s="1708"/>
      <c r="BAF6" s="1708"/>
      <c r="BAG6" s="1708"/>
      <c r="BAH6" s="1708"/>
      <c r="BAI6" s="1708"/>
      <c r="BAJ6" s="1708"/>
      <c r="BAK6" s="1708"/>
      <c r="BAL6" s="1708"/>
      <c r="BAM6" s="1708"/>
      <c r="BAN6" s="1708"/>
      <c r="BAO6" s="1708"/>
      <c r="BAP6" s="1708"/>
      <c r="BAQ6" s="1708"/>
      <c r="BAR6" s="1708"/>
      <c r="BAS6" s="1708"/>
      <c r="BAT6" s="1708"/>
      <c r="BAU6" s="1708"/>
      <c r="BAV6" s="1708"/>
      <c r="BAW6" s="1708"/>
      <c r="BAX6" s="1708"/>
      <c r="BAY6" s="1708"/>
      <c r="BAZ6" s="1708"/>
      <c r="BBA6" s="1708"/>
      <c r="BBB6" s="1708"/>
      <c r="BBC6" s="1708"/>
      <c r="BBD6" s="1708"/>
      <c r="BBE6" s="1708"/>
      <c r="BBF6" s="1708"/>
      <c r="BBG6" s="1708"/>
      <c r="BBH6" s="1708"/>
      <c r="BBI6" s="1708"/>
      <c r="BBJ6" s="1708"/>
      <c r="BBK6" s="1708"/>
      <c r="BBL6" s="1708"/>
      <c r="BBM6" s="1708"/>
      <c r="BBN6" s="1708"/>
      <c r="BBO6" s="1708"/>
      <c r="BBP6" s="1708"/>
      <c r="BBQ6" s="1708"/>
      <c r="BBR6" s="1708"/>
      <c r="BBS6" s="1708"/>
      <c r="BBT6" s="1708"/>
      <c r="BBU6" s="1708"/>
      <c r="BBV6" s="1708"/>
      <c r="BBW6" s="1708"/>
      <c r="BBX6" s="1708"/>
      <c r="BBY6" s="1708"/>
      <c r="BBZ6" s="1708"/>
      <c r="BCA6" s="1708"/>
      <c r="BCB6" s="1708"/>
      <c r="BCC6" s="1708"/>
      <c r="BCD6" s="1708"/>
      <c r="BCE6" s="1708"/>
      <c r="BCF6" s="1708"/>
      <c r="BCG6" s="1708"/>
      <c r="BCH6" s="1708"/>
      <c r="BCI6" s="1708"/>
      <c r="BCJ6" s="1708"/>
      <c r="BCK6" s="1708"/>
      <c r="BCL6" s="1708"/>
      <c r="BCM6" s="1708"/>
      <c r="BCN6" s="1708"/>
      <c r="BCO6" s="1708"/>
      <c r="BCP6" s="1708"/>
      <c r="BCQ6" s="1708"/>
      <c r="BCR6" s="1708"/>
      <c r="BCS6" s="1708"/>
      <c r="BCT6" s="1708"/>
      <c r="BCU6" s="1708"/>
      <c r="BCV6" s="1708"/>
      <c r="BCW6" s="1708"/>
      <c r="BCX6" s="1708"/>
      <c r="BCY6" s="1708"/>
      <c r="BCZ6" s="1708"/>
      <c r="BDA6" s="1708"/>
      <c r="BDB6" s="1708"/>
      <c r="BDC6" s="1708"/>
      <c r="BDD6" s="1708"/>
      <c r="BDE6" s="1708"/>
      <c r="BDF6" s="1708"/>
      <c r="BDG6" s="1708"/>
      <c r="BDH6" s="1708"/>
      <c r="BDI6" s="1708"/>
      <c r="BDJ6" s="1708"/>
      <c r="BDK6" s="1708"/>
      <c r="BDL6" s="1708"/>
      <c r="BDM6" s="1708"/>
      <c r="BDN6" s="1708"/>
      <c r="BDO6" s="1708"/>
      <c r="BDP6" s="1708"/>
      <c r="BDQ6" s="1708"/>
      <c r="BDR6" s="1708"/>
      <c r="BDS6" s="1708"/>
      <c r="BDT6" s="1708"/>
      <c r="BDU6" s="1708"/>
      <c r="BDV6" s="1708"/>
      <c r="BDW6" s="1708"/>
      <c r="BDX6" s="1708"/>
      <c r="BDY6" s="1708"/>
      <c r="BDZ6" s="1708"/>
      <c r="BEA6" s="1708"/>
      <c r="BEB6" s="1708"/>
      <c r="BEC6" s="1708"/>
      <c r="BED6" s="1708"/>
      <c r="BEE6" s="1708"/>
      <c r="BEF6" s="1708"/>
      <c r="BEG6" s="1708"/>
      <c r="BEH6" s="1708"/>
      <c r="BEI6" s="1708"/>
      <c r="BEJ6" s="1708"/>
      <c r="BEK6" s="1708"/>
      <c r="BEL6" s="1708"/>
      <c r="BEM6" s="1708"/>
      <c r="BEN6" s="1708"/>
      <c r="BEO6" s="1708"/>
      <c r="BEP6" s="1708"/>
      <c r="BEQ6" s="1708"/>
      <c r="BER6" s="1708"/>
      <c r="BES6" s="1708"/>
      <c r="BET6" s="1708"/>
      <c r="BEU6" s="1708"/>
      <c r="BEV6" s="1708"/>
      <c r="BEW6" s="1708"/>
      <c r="BEX6" s="1708"/>
      <c r="BEY6" s="1708"/>
      <c r="BEZ6" s="1708"/>
      <c r="BFA6" s="1708"/>
      <c r="BFB6" s="1708"/>
      <c r="BFC6" s="1708"/>
      <c r="BFD6" s="1708"/>
      <c r="BFE6" s="1708"/>
      <c r="BFF6" s="1708"/>
      <c r="BFG6" s="1708"/>
      <c r="BFH6" s="1708"/>
      <c r="BFI6" s="1708"/>
      <c r="BFJ6" s="1708"/>
      <c r="BFK6" s="1708"/>
      <c r="BFL6" s="1708"/>
      <c r="BFM6" s="1708"/>
      <c r="BFN6" s="1708"/>
      <c r="BFO6" s="1708"/>
      <c r="BFP6" s="1708"/>
      <c r="BFQ6" s="1708"/>
      <c r="BFR6" s="1708"/>
      <c r="BFS6" s="1708"/>
      <c r="BFT6" s="1708"/>
      <c r="BFU6" s="1708"/>
      <c r="BFV6" s="1708"/>
      <c r="BFW6" s="1708"/>
      <c r="BFX6" s="1708"/>
      <c r="BFY6" s="1708"/>
      <c r="BFZ6" s="1708"/>
      <c r="BGA6" s="1708"/>
      <c r="BGB6" s="1708"/>
      <c r="BGC6" s="1708"/>
      <c r="BGD6" s="1708"/>
      <c r="BGE6" s="1708"/>
      <c r="BGF6" s="1708"/>
      <c r="BGG6" s="1708"/>
      <c r="BGH6" s="1708"/>
      <c r="BGI6" s="1708"/>
      <c r="BGJ6" s="1708"/>
      <c r="BGK6" s="1708"/>
      <c r="BGL6" s="1708"/>
      <c r="BGM6" s="1708"/>
      <c r="BGN6" s="1708"/>
      <c r="BGO6" s="1708"/>
      <c r="BGP6" s="1708"/>
      <c r="BGQ6" s="1708"/>
      <c r="BGR6" s="1708"/>
      <c r="BGS6" s="1708"/>
      <c r="BGT6" s="1708"/>
      <c r="BGU6" s="1708"/>
      <c r="BGV6" s="1708"/>
      <c r="BGW6" s="1708"/>
      <c r="BGX6" s="1708"/>
      <c r="BGY6" s="1708"/>
      <c r="BGZ6" s="1708"/>
      <c r="BHA6" s="1708"/>
      <c r="BHB6" s="1708"/>
      <c r="BHC6" s="1708"/>
      <c r="BHD6" s="1708"/>
      <c r="BHE6" s="1708"/>
      <c r="BHF6" s="1708"/>
      <c r="BHG6" s="1708"/>
      <c r="BHH6" s="1708"/>
      <c r="BHI6" s="1708"/>
      <c r="BHJ6" s="1708"/>
      <c r="BHK6" s="1708"/>
      <c r="BHL6" s="1708"/>
      <c r="BHM6" s="1708"/>
      <c r="BHN6" s="1708"/>
      <c r="BHO6" s="1708"/>
      <c r="BHP6" s="1708"/>
      <c r="BHQ6" s="1708"/>
      <c r="BHR6" s="1708"/>
      <c r="BHS6" s="1708"/>
      <c r="BHT6" s="1708"/>
      <c r="BHU6" s="1708"/>
      <c r="BHV6" s="1708"/>
      <c r="BHW6" s="1708"/>
      <c r="BHX6" s="1708"/>
      <c r="BHY6" s="1708"/>
      <c r="BHZ6" s="1708"/>
      <c r="BIA6" s="1708"/>
      <c r="BIB6" s="1708"/>
      <c r="BIC6" s="1708"/>
      <c r="BID6" s="1708"/>
      <c r="BIE6" s="1708"/>
      <c r="BIF6" s="1708"/>
      <c r="BIG6" s="1708"/>
      <c r="BIH6" s="1708"/>
      <c r="BII6" s="1708"/>
      <c r="BIJ6" s="1708"/>
      <c r="BIK6" s="1708"/>
      <c r="BIL6" s="1708"/>
      <c r="BIM6" s="1708"/>
      <c r="BIN6" s="1708"/>
      <c r="BIO6" s="1708"/>
      <c r="BIP6" s="1708"/>
      <c r="BIQ6" s="1708"/>
      <c r="BIR6" s="1708"/>
      <c r="BIS6" s="1708"/>
      <c r="BIT6" s="1708"/>
      <c r="BIU6" s="1708"/>
      <c r="BIV6" s="1708"/>
      <c r="BIW6" s="1708"/>
      <c r="BIX6" s="1708"/>
      <c r="BIY6" s="1708"/>
      <c r="BIZ6" s="1708"/>
      <c r="BJA6" s="1708"/>
      <c r="BJB6" s="1708"/>
      <c r="BJC6" s="1708"/>
      <c r="BJD6" s="1708"/>
      <c r="BJE6" s="1708"/>
      <c r="BJF6" s="1708"/>
      <c r="BJG6" s="1708"/>
      <c r="BJH6" s="1708"/>
      <c r="BJI6" s="1708"/>
      <c r="BJJ6" s="1708"/>
      <c r="BJK6" s="1708"/>
      <c r="BJL6" s="1708"/>
      <c r="BJM6" s="1708"/>
      <c r="BJN6" s="1708"/>
      <c r="BJO6" s="1708"/>
      <c r="BJP6" s="1708"/>
      <c r="BJQ6" s="1708"/>
      <c r="BJR6" s="1708"/>
      <c r="BJS6" s="1708"/>
      <c r="BJT6" s="1708"/>
      <c r="BJU6" s="1708"/>
      <c r="BJV6" s="1708"/>
      <c r="BJW6" s="1708"/>
      <c r="BJX6" s="1708"/>
      <c r="BJY6" s="1708"/>
      <c r="BJZ6" s="1708"/>
      <c r="BKA6" s="1708"/>
      <c r="BKB6" s="1708"/>
      <c r="BKC6" s="1708"/>
      <c r="BKD6" s="1708"/>
      <c r="BKE6" s="1708"/>
      <c r="BKF6" s="1708"/>
      <c r="BKG6" s="1708"/>
      <c r="BKH6" s="1708"/>
      <c r="BKI6" s="1708"/>
      <c r="BKJ6" s="1708"/>
      <c r="BKK6" s="1708"/>
      <c r="BKL6" s="1708"/>
      <c r="BKM6" s="1708"/>
      <c r="BKN6" s="1708"/>
      <c r="BKO6" s="1708"/>
      <c r="BKP6" s="1708"/>
      <c r="BKQ6" s="1708"/>
      <c r="BKR6" s="1708"/>
      <c r="BKS6" s="1708"/>
      <c r="BKT6" s="1708"/>
      <c r="BKU6" s="1708"/>
      <c r="BKV6" s="1708"/>
      <c r="BKW6" s="1708"/>
      <c r="BKX6" s="1708"/>
      <c r="BKY6" s="1708"/>
      <c r="BKZ6" s="1708"/>
      <c r="BLA6" s="1708"/>
      <c r="BLB6" s="1708"/>
      <c r="BLC6" s="1708"/>
      <c r="BLD6" s="1708"/>
      <c r="BLE6" s="1708"/>
      <c r="BLF6" s="1708"/>
      <c r="BLG6" s="1708"/>
      <c r="BLH6" s="1708"/>
      <c r="BLI6" s="1708"/>
      <c r="BLJ6" s="1708"/>
      <c r="BLK6" s="1708"/>
      <c r="BLL6" s="1708"/>
      <c r="BLM6" s="1708"/>
      <c r="BLN6" s="1708"/>
      <c r="BLO6" s="1708"/>
      <c r="BLP6" s="1708"/>
      <c r="BLQ6" s="1708"/>
      <c r="BLR6" s="1708"/>
      <c r="BLS6" s="1708"/>
      <c r="BLT6" s="1708"/>
      <c r="BLU6" s="1708"/>
      <c r="BLV6" s="1708"/>
      <c r="BLW6" s="1708"/>
      <c r="BLX6" s="1708"/>
      <c r="BLY6" s="1708"/>
      <c r="BLZ6" s="1708"/>
      <c r="BMA6" s="1708"/>
      <c r="BMB6" s="1708"/>
      <c r="BMC6" s="1708"/>
      <c r="BMD6" s="1708"/>
      <c r="BME6" s="1708"/>
      <c r="BMF6" s="1708"/>
      <c r="BMG6" s="1708"/>
      <c r="BMH6" s="1708"/>
      <c r="BMI6" s="1708"/>
      <c r="BMJ6" s="1708"/>
      <c r="BMK6" s="1708"/>
      <c r="BML6" s="1708"/>
      <c r="BMM6" s="1708"/>
      <c r="BMN6" s="1708"/>
      <c r="BMO6" s="1708"/>
      <c r="BMP6" s="1708"/>
      <c r="BMQ6" s="1708"/>
      <c r="BMR6" s="1708"/>
      <c r="BMS6" s="1708"/>
      <c r="BMT6" s="1708"/>
      <c r="BMU6" s="1708"/>
      <c r="BMV6" s="1708"/>
      <c r="BMW6" s="1708"/>
      <c r="BMX6" s="1708"/>
      <c r="BMY6" s="1708"/>
      <c r="BMZ6" s="1708"/>
      <c r="BNA6" s="1708"/>
      <c r="BNB6" s="1708"/>
      <c r="BNC6" s="1708"/>
      <c r="BND6" s="1708"/>
      <c r="BNE6" s="1708"/>
      <c r="BNF6" s="1708"/>
      <c r="BNG6" s="1708"/>
      <c r="BNH6" s="1708"/>
      <c r="BNI6" s="1708"/>
      <c r="BNJ6" s="1708"/>
      <c r="BNK6" s="1708"/>
      <c r="BNL6" s="1708"/>
      <c r="BNM6" s="1708"/>
      <c r="BNN6" s="1708"/>
      <c r="BNO6" s="1708"/>
      <c r="BNP6" s="1708"/>
      <c r="BNQ6" s="1708"/>
      <c r="BNR6" s="1708"/>
      <c r="BNS6" s="1708"/>
      <c r="BNT6" s="1708"/>
      <c r="BNU6" s="1708"/>
      <c r="BNV6" s="1708"/>
      <c r="BNW6" s="1708"/>
      <c r="BNX6" s="1708"/>
      <c r="BNY6" s="1708"/>
      <c r="BNZ6" s="1708"/>
      <c r="BOA6" s="1708"/>
      <c r="BOB6" s="1708"/>
      <c r="BOC6" s="1708"/>
      <c r="BOD6" s="1708"/>
      <c r="BOE6" s="1708"/>
      <c r="BOF6" s="1708"/>
      <c r="BOG6" s="1708"/>
      <c r="BOH6" s="1708"/>
      <c r="BOI6" s="1708"/>
      <c r="BOJ6" s="1708"/>
      <c r="BOK6" s="1708"/>
      <c r="BOL6" s="1708"/>
      <c r="BOM6" s="1708"/>
      <c r="BON6" s="1708"/>
      <c r="BOO6" s="1708"/>
      <c r="BOP6" s="1708"/>
      <c r="BOQ6" s="1708"/>
      <c r="BOR6" s="1708"/>
      <c r="BOS6" s="1708"/>
      <c r="BOT6" s="1708"/>
      <c r="BOU6" s="1708"/>
      <c r="BOV6" s="1708"/>
      <c r="BOW6" s="1708"/>
      <c r="BOX6" s="1708"/>
      <c r="BOY6" s="1708"/>
      <c r="BOZ6" s="1708"/>
      <c r="BPA6" s="1708"/>
      <c r="BPB6" s="1708"/>
      <c r="BPC6" s="1708"/>
      <c r="BPD6" s="1708"/>
      <c r="BPE6" s="1708"/>
      <c r="BPF6" s="1708"/>
      <c r="BPG6" s="1708"/>
      <c r="BPH6" s="1708"/>
      <c r="BPI6" s="1708"/>
      <c r="BPJ6" s="1708"/>
      <c r="BPK6" s="1708"/>
      <c r="BPL6" s="1708"/>
      <c r="BPM6" s="1708"/>
      <c r="BPN6" s="1708"/>
      <c r="BPO6" s="1708"/>
      <c r="BPP6" s="1708"/>
      <c r="BPQ6" s="1708"/>
      <c r="BPR6" s="1708"/>
      <c r="BPS6" s="1708"/>
      <c r="BPT6" s="1708"/>
      <c r="BPU6" s="1708"/>
      <c r="BPV6" s="1708"/>
      <c r="BPW6" s="1708"/>
      <c r="BPX6" s="1708"/>
      <c r="BPY6" s="1708"/>
      <c r="BPZ6" s="1708"/>
      <c r="BQA6" s="1708"/>
      <c r="BQB6" s="1708"/>
      <c r="BQC6" s="1708"/>
      <c r="BQD6" s="1708"/>
      <c r="BQE6" s="1708"/>
      <c r="BQF6" s="1708"/>
      <c r="BQG6" s="1708"/>
      <c r="BQH6" s="1708"/>
      <c r="BQI6" s="1708"/>
      <c r="BQJ6" s="1708"/>
      <c r="BQK6" s="1708"/>
      <c r="BQL6" s="1708"/>
      <c r="BQM6" s="1708"/>
      <c r="BQN6" s="1708"/>
      <c r="BQO6" s="1708"/>
      <c r="BQP6" s="1708"/>
      <c r="BQQ6" s="1708"/>
      <c r="BQR6" s="1708"/>
      <c r="BQS6" s="1708"/>
      <c r="BQT6" s="1708"/>
      <c r="BQU6" s="1708"/>
      <c r="BQV6" s="1708"/>
      <c r="BQW6" s="1708"/>
      <c r="BQX6" s="1708"/>
      <c r="BQY6" s="1708"/>
      <c r="BQZ6" s="1708"/>
      <c r="BRA6" s="1708"/>
      <c r="BRB6" s="1708"/>
      <c r="BRC6" s="1708"/>
      <c r="BRD6" s="1708"/>
      <c r="BRE6" s="1708"/>
      <c r="BRF6" s="1708"/>
      <c r="BRG6" s="1708"/>
      <c r="BRH6" s="1708"/>
      <c r="BRI6" s="1708"/>
      <c r="BRJ6" s="1708"/>
      <c r="BRK6" s="1708"/>
      <c r="BRL6" s="1708"/>
      <c r="BRM6" s="1708"/>
      <c r="BRN6" s="1708"/>
      <c r="BRO6" s="1708"/>
      <c r="BRP6" s="1708"/>
      <c r="BRQ6" s="1708"/>
      <c r="BRR6" s="1708"/>
      <c r="BRS6" s="1708"/>
      <c r="BRT6" s="1708"/>
      <c r="BRU6" s="1708"/>
      <c r="BRV6" s="1708"/>
      <c r="BRW6" s="1708"/>
      <c r="BRX6" s="1708"/>
      <c r="BRY6" s="1708"/>
      <c r="BRZ6" s="1708"/>
      <c r="BSA6" s="1708"/>
      <c r="BSB6" s="1708"/>
      <c r="BSC6" s="1708"/>
      <c r="BSD6" s="1708"/>
      <c r="BSE6" s="1708"/>
      <c r="BSF6" s="1708"/>
      <c r="BSG6" s="1708"/>
      <c r="BSH6" s="1708"/>
      <c r="BSI6" s="1708"/>
      <c r="BSJ6" s="1708"/>
      <c r="BSK6" s="1708"/>
      <c r="BSL6" s="1708"/>
      <c r="BSM6" s="1708"/>
      <c r="BSN6" s="1708"/>
      <c r="BSO6" s="1708"/>
      <c r="BSP6" s="1708"/>
      <c r="BSQ6" s="1708"/>
      <c r="BSR6" s="1708"/>
      <c r="BSS6" s="1708"/>
      <c r="BST6" s="1708"/>
      <c r="BSU6" s="1708"/>
      <c r="BSV6" s="1708"/>
      <c r="BSW6" s="1708"/>
      <c r="BSX6" s="1708"/>
      <c r="BSY6" s="1708"/>
      <c r="BSZ6" s="1708"/>
      <c r="BTA6" s="1708"/>
      <c r="BTB6" s="1708"/>
      <c r="BTC6" s="1708"/>
      <c r="BTD6" s="1708"/>
      <c r="BTE6" s="1708"/>
      <c r="BTF6" s="1708"/>
      <c r="BTG6" s="1708"/>
      <c r="BTH6" s="1708"/>
      <c r="BTI6" s="1708"/>
      <c r="BTJ6" s="1708"/>
      <c r="BTK6" s="1708"/>
      <c r="BTL6" s="1708"/>
      <c r="BTM6" s="1708"/>
      <c r="BTN6" s="1708"/>
      <c r="BTO6" s="1708"/>
      <c r="BTP6" s="1708"/>
      <c r="BTQ6" s="1708"/>
      <c r="BTR6" s="1708"/>
      <c r="BTS6" s="1708"/>
      <c r="BTT6" s="1708"/>
      <c r="BTU6" s="1708"/>
      <c r="BTV6" s="1708"/>
      <c r="BTW6" s="1708"/>
      <c r="BTX6" s="1708"/>
      <c r="BTY6" s="1708"/>
      <c r="BTZ6" s="1708"/>
      <c r="BUA6" s="1708"/>
      <c r="BUB6" s="1708"/>
      <c r="BUC6" s="1708"/>
      <c r="BUD6" s="1708"/>
      <c r="BUE6" s="1708"/>
      <c r="BUF6" s="1708"/>
      <c r="BUG6" s="1708"/>
      <c r="BUH6" s="1708"/>
      <c r="BUI6" s="1708"/>
      <c r="BUJ6" s="1708"/>
      <c r="BUK6" s="1708"/>
      <c r="BUL6" s="1708"/>
      <c r="BUM6" s="1708"/>
      <c r="BUN6" s="1708"/>
      <c r="BUO6" s="1708"/>
      <c r="BUP6" s="1708"/>
      <c r="BUQ6" s="1708"/>
      <c r="BUR6" s="1708"/>
      <c r="BUS6" s="1708"/>
      <c r="BUT6" s="1708"/>
      <c r="BUU6" s="1708"/>
      <c r="BUV6" s="1708"/>
      <c r="BUW6" s="1708"/>
      <c r="BUX6" s="1708"/>
      <c r="BUY6" s="1708"/>
      <c r="BUZ6" s="1708"/>
      <c r="BVA6" s="1708"/>
      <c r="BVB6" s="1708"/>
      <c r="BVC6" s="1708"/>
      <c r="BVD6" s="1708"/>
      <c r="BVE6" s="1708"/>
      <c r="BVF6" s="1708"/>
      <c r="BVG6" s="1708"/>
      <c r="BVH6" s="1708"/>
      <c r="BVI6" s="1708"/>
      <c r="BVJ6" s="1708"/>
      <c r="BVK6" s="1708"/>
      <c r="BVL6" s="1708"/>
      <c r="BVM6" s="1708"/>
      <c r="BVN6" s="1708"/>
      <c r="BVO6" s="1708"/>
      <c r="BVP6" s="1708"/>
      <c r="BVQ6" s="1708"/>
      <c r="BVR6" s="1708"/>
      <c r="BVS6" s="1708"/>
      <c r="BVT6" s="1708"/>
      <c r="BVU6" s="1708"/>
      <c r="BVV6" s="1708"/>
      <c r="BVW6" s="1708"/>
      <c r="BVX6" s="1708"/>
      <c r="BVY6" s="1708"/>
      <c r="BVZ6" s="1708"/>
      <c r="BWA6" s="1708"/>
      <c r="BWB6" s="1708"/>
      <c r="BWC6" s="1708"/>
      <c r="BWD6" s="1708"/>
      <c r="BWE6" s="1708"/>
      <c r="BWF6" s="1708"/>
      <c r="BWG6" s="1708"/>
      <c r="BWH6" s="1708"/>
      <c r="BWI6" s="1708"/>
      <c r="BWJ6" s="1708"/>
      <c r="BWK6" s="1708"/>
      <c r="BWL6" s="1708"/>
      <c r="BWM6" s="1708"/>
      <c r="BWN6" s="1708"/>
      <c r="BWO6" s="1708"/>
      <c r="BWP6" s="1708"/>
      <c r="BWQ6" s="1708"/>
      <c r="BWR6" s="1708"/>
      <c r="BWS6" s="1708"/>
      <c r="BWT6" s="1708"/>
      <c r="BWU6" s="1708"/>
      <c r="BWV6" s="1708"/>
      <c r="BWW6" s="1708"/>
      <c r="BWX6" s="1708"/>
      <c r="BWY6" s="1708"/>
      <c r="BWZ6" s="1708"/>
      <c r="BXA6" s="1708"/>
      <c r="BXB6" s="1708"/>
      <c r="BXC6" s="1708"/>
      <c r="BXD6" s="1708"/>
      <c r="BXE6" s="1708"/>
      <c r="BXF6" s="1708"/>
      <c r="BXG6" s="1708"/>
      <c r="BXH6" s="1708"/>
      <c r="BXI6" s="1708"/>
      <c r="BXJ6" s="1708"/>
      <c r="BXK6" s="1708"/>
      <c r="BXL6" s="1708"/>
      <c r="BXM6" s="1708"/>
      <c r="BXN6" s="1708"/>
      <c r="BXO6" s="1708"/>
      <c r="BXP6" s="1708"/>
      <c r="BXQ6" s="1708"/>
      <c r="BXR6" s="1708"/>
      <c r="BXS6" s="1708"/>
      <c r="BXT6" s="1708"/>
      <c r="BXU6" s="1708"/>
      <c r="BXV6" s="1708"/>
      <c r="BXW6" s="1708"/>
      <c r="BXX6" s="1708"/>
      <c r="BXY6" s="1708"/>
      <c r="BXZ6" s="1708"/>
      <c r="BYA6" s="1708"/>
      <c r="BYB6" s="1708"/>
      <c r="BYC6" s="1708"/>
      <c r="BYD6" s="1708"/>
      <c r="BYE6" s="1708"/>
      <c r="BYF6" s="1708"/>
      <c r="BYG6" s="1708"/>
      <c r="BYH6" s="1708"/>
      <c r="BYI6" s="1708"/>
      <c r="BYJ6" s="1708"/>
      <c r="BYK6" s="1708"/>
      <c r="BYL6" s="1708"/>
      <c r="BYM6" s="1708"/>
      <c r="BYN6" s="1708"/>
      <c r="BYO6" s="1708"/>
      <c r="BYP6" s="1708"/>
      <c r="BYQ6" s="1708"/>
      <c r="BYR6" s="1708"/>
      <c r="BYS6" s="1708"/>
      <c r="BYT6" s="1708"/>
      <c r="BYU6" s="1708"/>
      <c r="BYV6" s="1708"/>
      <c r="BYW6" s="1708"/>
      <c r="BYX6" s="1708"/>
      <c r="BYY6" s="1708"/>
      <c r="BYZ6" s="1708"/>
      <c r="BZA6" s="1708"/>
      <c r="BZB6" s="1708"/>
      <c r="BZC6" s="1708"/>
      <c r="BZD6" s="1708"/>
      <c r="BZE6" s="1708"/>
      <c r="BZF6" s="1708"/>
      <c r="BZG6" s="1708"/>
      <c r="BZH6" s="1708"/>
      <c r="BZI6" s="1708"/>
      <c r="BZJ6" s="1708"/>
      <c r="BZK6" s="1708"/>
      <c r="BZL6" s="1708"/>
      <c r="BZM6" s="1708"/>
      <c r="BZN6" s="1708"/>
      <c r="BZO6" s="1708"/>
      <c r="BZP6" s="1708"/>
      <c r="BZQ6" s="1708"/>
      <c r="BZR6" s="1708"/>
      <c r="BZS6" s="1708"/>
      <c r="BZT6" s="1708"/>
      <c r="BZU6" s="1708"/>
      <c r="BZV6" s="1708"/>
      <c r="BZW6" s="1708"/>
      <c r="BZX6" s="1708"/>
      <c r="BZY6" s="1708"/>
      <c r="BZZ6" s="1708"/>
      <c r="CAA6" s="1708"/>
      <c r="CAB6" s="1708"/>
      <c r="CAC6" s="1708"/>
      <c r="CAD6" s="1708"/>
      <c r="CAE6" s="1708"/>
      <c r="CAF6" s="1708"/>
      <c r="CAG6" s="1708"/>
      <c r="CAH6" s="1708"/>
      <c r="CAI6" s="1708"/>
      <c r="CAJ6" s="1708"/>
      <c r="CAK6" s="1708"/>
      <c r="CAL6" s="1708"/>
      <c r="CAM6" s="1708"/>
      <c r="CAN6" s="1708"/>
      <c r="CAO6" s="1708"/>
      <c r="CAP6" s="1708"/>
      <c r="CAQ6" s="1708"/>
      <c r="CAR6" s="1708"/>
      <c r="CAS6" s="1708"/>
      <c r="CAT6" s="1708"/>
      <c r="CAU6" s="1708"/>
      <c r="CAV6" s="1708"/>
      <c r="CAW6" s="1708"/>
      <c r="CAX6" s="1708"/>
      <c r="CAY6" s="1708"/>
      <c r="CAZ6" s="1708"/>
      <c r="CBA6" s="1708"/>
      <c r="CBB6" s="1708"/>
      <c r="CBC6" s="1708"/>
      <c r="CBD6" s="1708"/>
      <c r="CBE6" s="1708"/>
      <c r="CBF6" s="1708"/>
      <c r="CBG6" s="1708"/>
      <c r="CBH6" s="1708"/>
      <c r="CBI6" s="1708"/>
      <c r="CBJ6" s="1708"/>
      <c r="CBK6" s="1708"/>
      <c r="CBL6" s="1708"/>
      <c r="CBM6" s="1708"/>
      <c r="CBN6" s="1708"/>
      <c r="CBO6" s="1708"/>
      <c r="CBP6" s="1708"/>
      <c r="CBQ6" s="1708"/>
      <c r="CBR6" s="1708"/>
      <c r="CBS6" s="1708"/>
      <c r="CBT6" s="1708"/>
      <c r="CBU6" s="1708"/>
      <c r="CBV6" s="1708"/>
      <c r="CBW6" s="1708"/>
      <c r="CBX6" s="1708"/>
      <c r="CBY6" s="1708"/>
      <c r="CBZ6" s="1708"/>
      <c r="CCA6" s="1708"/>
      <c r="CCB6" s="1708"/>
      <c r="CCC6" s="1708"/>
      <c r="CCD6" s="1708"/>
      <c r="CCE6" s="1708"/>
      <c r="CCF6" s="1708"/>
      <c r="CCG6" s="1708"/>
      <c r="CCH6" s="1708"/>
      <c r="CCI6" s="1708"/>
      <c r="CCJ6" s="1708"/>
      <c r="CCK6" s="1708"/>
      <c r="CCL6" s="1708"/>
      <c r="CCM6" s="1708"/>
      <c r="CCN6" s="1708"/>
      <c r="CCO6" s="1708"/>
      <c r="CCP6" s="1708"/>
      <c r="CCQ6" s="1708"/>
      <c r="CCR6" s="1708"/>
      <c r="CCS6" s="1708"/>
      <c r="CCT6" s="1708"/>
      <c r="CCU6" s="1708"/>
      <c r="CCV6" s="1708"/>
      <c r="CCW6" s="1708"/>
      <c r="CCX6" s="1708"/>
      <c r="CCY6" s="1708"/>
      <c r="CCZ6" s="1708"/>
      <c r="CDA6" s="1708"/>
      <c r="CDB6" s="1708"/>
      <c r="CDC6" s="1708"/>
      <c r="CDD6" s="1708"/>
      <c r="CDE6" s="1708"/>
      <c r="CDF6" s="1708"/>
      <c r="CDG6" s="1708"/>
      <c r="CDH6" s="1708"/>
      <c r="CDI6" s="1708"/>
      <c r="CDJ6" s="1708"/>
      <c r="CDK6" s="1708"/>
      <c r="CDL6" s="1708"/>
      <c r="CDM6" s="1708"/>
      <c r="CDN6" s="1708"/>
      <c r="CDO6" s="1708"/>
      <c r="CDP6" s="1708"/>
      <c r="CDQ6" s="1708"/>
      <c r="CDR6" s="1708"/>
      <c r="CDS6" s="1708"/>
      <c r="CDT6" s="1708"/>
      <c r="CDU6" s="1708"/>
      <c r="CDV6" s="1708"/>
      <c r="CDW6" s="1708"/>
      <c r="CDX6" s="1708"/>
      <c r="CDY6" s="1708"/>
      <c r="CDZ6" s="1708"/>
      <c r="CEA6" s="1708"/>
      <c r="CEB6" s="1708"/>
      <c r="CEC6" s="1708"/>
      <c r="CED6" s="1708"/>
      <c r="CEE6" s="1708"/>
      <c r="CEF6" s="1708"/>
      <c r="CEG6" s="1708"/>
      <c r="CEH6" s="1708"/>
      <c r="CEI6" s="1708"/>
      <c r="CEJ6" s="1708"/>
      <c r="CEK6" s="1708"/>
      <c r="CEL6" s="1708"/>
      <c r="CEM6" s="1708"/>
      <c r="CEN6" s="1708"/>
      <c r="CEO6" s="1708"/>
      <c r="CEP6" s="1708"/>
      <c r="CEQ6" s="1708"/>
      <c r="CER6" s="1708"/>
      <c r="CES6" s="1708"/>
      <c r="CET6" s="1708"/>
      <c r="CEU6" s="1708"/>
      <c r="CEV6" s="1708"/>
      <c r="CEW6" s="1708"/>
      <c r="CEX6" s="1708"/>
      <c r="CEY6" s="1708"/>
      <c r="CEZ6" s="1708"/>
      <c r="CFA6" s="1708"/>
      <c r="CFB6" s="1708"/>
      <c r="CFC6" s="1708"/>
      <c r="CFD6" s="1708"/>
      <c r="CFE6" s="1708"/>
      <c r="CFF6" s="1708"/>
      <c r="CFG6" s="1708"/>
      <c r="CFH6" s="1708"/>
      <c r="CFI6" s="1708"/>
      <c r="CFJ6" s="1708"/>
      <c r="CFK6" s="1708"/>
      <c r="CFL6" s="1708"/>
      <c r="CFM6" s="1708"/>
      <c r="CFN6" s="1708"/>
      <c r="CFO6" s="1708"/>
      <c r="CFP6" s="1708"/>
      <c r="CFQ6" s="1708"/>
      <c r="CFR6" s="1708"/>
      <c r="CFS6" s="1708"/>
      <c r="CFT6" s="1708"/>
      <c r="CFU6" s="1708"/>
      <c r="CFV6" s="1708"/>
      <c r="CFW6" s="1708"/>
      <c r="CFX6" s="1708"/>
      <c r="CFY6" s="1708"/>
      <c r="CFZ6" s="1708"/>
      <c r="CGA6" s="1708"/>
      <c r="CGB6" s="1708"/>
      <c r="CGC6" s="1708"/>
      <c r="CGD6" s="1708"/>
      <c r="CGE6" s="1708"/>
      <c r="CGF6" s="1708"/>
      <c r="CGG6" s="1708"/>
      <c r="CGH6" s="1708"/>
      <c r="CGI6" s="1708"/>
      <c r="CGJ6" s="1708"/>
      <c r="CGK6" s="1708"/>
      <c r="CGL6" s="1708"/>
      <c r="CGM6" s="1708"/>
      <c r="CGN6" s="1708"/>
      <c r="CGO6" s="1708"/>
      <c r="CGP6" s="1708"/>
      <c r="CGQ6" s="1708"/>
      <c r="CGR6" s="1708"/>
      <c r="CGS6" s="1708"/>
      <c r="CGT6" s="1708"/>
      <c r="CGU6" s="1708"/>
      <c r="CGV6" s="1708"/>
      <c r="CGW6" s="1708"/>
      <c r="CGX6" s="1708"/>
      <c r="CGY6" s="1708"/>
      <c r="CGZ6" s="1708"/>
      <c r="CHA6" s="1708"/>
      <c r="CHB6" s="1708"/>
      <c r="CHC6" s="1708"/>
      <c r="CHD6" s="1708"/>
      <c r="CHE6" s="1708"/>
      <c r="CHF6" s="1708"/>
      <c r="CHG6" s="1708"/>
      <c r="CHH6" s="1708"/>
      <c r="CHI6" s="1708"/>
      <c r="CHJ6" s="1708"/>
      <c r="CHK6" s="1708"/>
      <c r="CHL6" s="1708"/>
      <c r="CHM6" s="1708"/>
      <c r="CHN6" s="1708"/>
      <c r="CHO6" s="1708"/>
      <c r="CHP6" s="1708"/>
      <c r="CHQ6" s="1708"/>
      <c r="CHR6" s="1708"/>
      <c r="CHS6" s="1708"/>
      <c r="CHT6" s="1708"/>
      <c r="CHU6" s="1708"/>
      <c r="CHV6" s="1708"/>
      <c r="CHW6" s="1708"/>
      <c r="CHX6" s="1708"/>
      <c r="CHY6" s="1708"/>
      <c r="CHZ6" s="1708"/>
      <c r="CIA6" s="1708"/>
      <c r="CIB6" s="1708"/>
      <c r="CIC6" s="1708"/>
      <c r="CID6" s="1708"/>
      <c r="CIE6" s="1708"/>
      <c r="CIF6" s="1708"/>
      <c r="CIG6" s="1708"/>
      <c r="CIH6" s="1708"/>
      <c r="CII6" s="1708"/>
      <c r="CIJ6" s="1708"/>
      <c r="CIK6" s="1708"/>
      <c r="CIL6" s="1708"/>
      <c r="CIM6" s="1708"/>
      <c r="CIN6" s="1708"/>
      <c r="CIO6" s="1708"/>
      <c r="CIP6" s="1708"/>
      <c r="CIQ6" s="1708"/>
      <c r="CIR6" s="1708"/>
      <c r="CIS6" s="1708"/>
      <c r="CIT6" s="1708"/>
      <c r="CIU6" s="1708"/>
      <c r="CIV6" s="1708"/>
      <c r="CIW6" s="1708"/>
      <c r="CIX6" s="1708"/>
      <c r="CIY6" s="1708"/>
      <c r="CIZ6" s="1708"/>
      <c r="CJA6" s="1708"/>
      <c r="CJB6" s="1708"/>
      <c r="CJC6" s="1708"/>
      <c r="CJD6" s="1708"/>
      <c r="CJE6" s="1708"/>
      <c r="CJF6" s="1708"/>
      <c r="CJG6" s="1708"/>
      <c r="CJH6" s="1708"/>
      <c r="CJI6" s="1708"/>
      <c r="CJJ6" s="1708"/>
      <c r="CJK6" s="1708"/>
      <c r="CJL6" s="1708"/>
      <c r="CJM6" s="1708"/>
      <c r="CJN6" s="1708"/>
      <c r="CJO6" s="1708"/>
      <c r="CJP6" s="1708"/>
      <c r="CJQ6" s="1708"/>
      <c r="CJR6" s="1708"/>
      <c r="CJS6" s="1708"/>
      <c r="CJT6" s="1708"/>
      <c r="CJU6" s="1708"/>
      <c r="CJV6" s="1708"/>
      <c r="CJW6" s="1708"/>
      <c r="CJX6" s="1708"/>
      <c r="CJY6" s="1708"/>
      <c r="CJZ6" s="1708"/>
      <c r="CKA6" s="1708"/>
      <c r="CKB6" s="1708"/>
      <c r="CKC6" s="1708"/>
      <c r="CKD6" s="1708"/>
      <c r="CKE6" s="1708"/>
      <c r="CKF6" s="1708"/>
      <c r="CKG6" s="1708"/>
      <c r="CKH6" s="1708"/>
      <c r="CKI6" s="1708"/>
      <c r="CKJ6" s="1708"/>
      <c r="CKK6" s="1708"/>
      <c r="CKL6" s="1708"/>
      <c r="CKM6" s="1708"/>
      <c r="CKN6" s="1708"/>
      <c r="CKO6" s="1708"/>
      <c r="CKP6" s="1708"/>
      <c r="CKQ6" s="1708"/>
      <c r="CKR6" s="1708"/>
      <c r="CKS6" s="1708"/>
      <c r="CKT6" s="1708"/>
      <c r="CKU6" s="1708"/>
      <c r="CKV6" s="1708"/>
      <c r="CKW6" s="1708"/>
      <c r="CKX6" s="1708"/>
      <c r="CKY6" s="1708"/>
      <c r="CKZ6" s="1708"/>
      <c r="CLA6" s="1708"/>
      <c r="CLB6" s="1708"/>
      <c r="CLC6" s="1708"/>
      <c r="CLD6" s="1708"/>
      <c r="CLE6" s="1708"/>
      <c r="CLF6" s="1708"/>
      <c r="CLG6" s="1708"/>
      <c r="CLH6" s="1708"/>
      <c r="CLI6" s="1708"/>
      <c r="CLJ6" s="1708"/>
      <c r="CLK6" s="1708"/>
      <c r="CLL6" s="1708"/>
      <c r="CLM6" s="1708"/>
      <c r="CLN6" s="1708"/>
      <c r="CLO6" s="1708"/>
      <c r="CLP6" s="1708"/>
      <c r="CLQ6" s="1708"/>
      <c r="CLR6" s="1708"/>
      <c r="CLS6" s="1708"/>
      <c r="CLT6" s="1708"/>
      <c r="CLU6" s="1708"/>
      <c r="CLV6" s="1708"/>
      <c r="CLW6" s="1708"/>
      <c r="CLX6" s="1708"/>
      <c r="CLY6" s="1708"/>
      <c r="CLZ6" s="1708"/>
      <c r="CMA6" s="1708"/>
      <c r="CMB6" s="1708"/>
      <c r="CMC6" s="1708"/>
      <c r="CMD6" s="1708"/>
      <c r="CME6" s="1708"/>
      <c r="CMF6" s="1708"/>
      <c r="CMG6" s="1708"/>
      <c r="CMH6" s="1708"/>
      <c r="CMI6" s="1708"/>
      <c r="CMJ6" s="1708"/>
      <c r="CMK6" s="1708"/>
      <c r="CML6" s="1708"/>
      <c r="CMM6" s="1708"/>
      <c r="CMN6" s="1708"/>
      <c r="CMO6" s="1708"/>
      <c r="CMP6" s="1708"/>
      <c r="CMQ6" s="1708"/>
      <c r="CMR6" s="1708"/>
      <c r="CMS6" s="1708"/>
      <c r="CMT6" s="1708"/>
      <c r="CMU6" s="1708"/>
      <c r="CMV6" s="1708"/>
      <c r="CMW6" s="1708"/>
      <c r="CMX6" s="1708"/>
      <c r="CMY6" s="1708"/>
      <c r="CMZ6" s="1708"/>
      <c r="CNA6" s="1708"/>
      <c r="CNB6" s="1708"/>
      <c r="CNC6" s="1708"/>
      <c r="CND6" s="1708"/>
      <c r="CNE6" s="1708"/>
      <c r="CNF6" s="1708"/>
      <c r="CNG6" s="1708"/>
      <c r="CNH6" s="1708"/>
      <c r="CNI6" s="1708"/>
      <c r="CNJ6" s="1708"/>
      <c r="CNK6" s="1708"/>
      <c r="CNL6" s="1708"/>
      <c r="CNM6" s="1708"/>
      <c r="CNN6" s="1708"/>
      <c r="CNO6" s="1708"/>
      <c r="CNP6" s="1708"/>
      <c r="CNQ6" s="1708"/>
      <c r="CNR6" s="1708"/>
      <c r="CNS6" s="1708"/>
      <c r="CNT6" s="1708"/>
      <c r="CNU6" s="1708"/>
      <c r="CNV6" s="1708"/>
      <c r="CNW6" s="1708"/>
      <c r="CNX6" s="1708"/>
      <c r="CNY6" s="1708"/>
      <c r="CNZ6" s="1708"/>
      <c r="COA6" s="1708"/>
      <c r="COB6" s="1708"/>
      <c r="COC6" s="1708"/>
      <c r="COD6" s="1708"/>
      <c r="COE6" s="1708"/>
      <c r="COF6" s="1708"/>
      <c r="COG6" s="1708"/>
      <c r="COH6" s="1708"/>
      <c r="COI6" s="1708"/>
      <c r="COJ6" s="1708"/>
      <c r="COK6" s="1708"/>
      <c r="COL6" s="1708"/>
      <c r="COM6" s="1708"/>
      <c r="CON6" s="1708"/>
      <c r="COO6" s="1708"/>
      <c r="COP6" s="1708"/>
      <c r="COQ6" s="1708"/>
      <c r="COR6" s="1708"/>
      <c r="COS6" s="1708"/>
      <c r="COT6" s="1708"/>
      <c r="COU6" s="1708"/>
      <c r="COV6" s="1708"/>
      <c r="COW6" s="1708"/>
      <c r="COX6" s="1708"/>
      <c r="COY6" s="1708"/>
      <c r="COZ6" s="1708"/>
      <c r="CPA6" s="1708"/>
      <c r="CPB6" s="1708"/>
      <c r="CPC6" s="1708"/>
      <c r="CPD6" s="1708"/>
      <c r="CPE6" s="1708"/>
      <c r="CPF6" s="1708"/>
      <c r="CPG6" s="1708"/>
      <c r="CPH6" s="1708"/>
      <c r="CPI6" s="1708"/>
      <c r="CPJ6" s="1708"/>
      <c r="CPK6" s="1708"/>
      <c r="CPL6" s="1708"/>
      <c r="CPM6" s="1708"/>
      <c r="CPN6" s="1708"/>
      <c r="CPO6" s="1708"/>
      <c r="CPP6" s="1708"/>
      <c r="CPQ6" s="1708"/>
      <c r="CPR6" s="1708"/>
      <c r="CPS6" s="1708"/>
      <c r="CPT6" s="1708"/>
      <c r="CPU6" s="1708"/>
      <c r="CPV6" s="1708"/>
      <c r="CPW6" s="1708"/>
      <c r="CPX6" s="1708"/>
      <c r="CPY6" s="1708"/>
      <c r="CPZ6" s="1708"/>
      <c r="CQA6" s="1708"/>
      <c r="CQB6" s="1708"/>
      <c r="CQC6" s="1708"/>
      <c r="CQD6" s="1708"/>
      <c r="CQE6" s="1708"/>
      <c r="CQF6" s="1708"/>
      <c r="CQG6" s="1708"/>
      <c r="CQH6" s="1708"/>
      <c r="CQI6" s="1708"/>
      <c r="CQJ6" s="1708"/>
      <c r="CQK6" s="1708"/>
      <c r="CQL6" s="1708"/>
      <c r="CQM6" s="1708"/>
      <c r="CQN6" s="1708"/>
      <c r="CQO6" s="1708"/>
      <c r="CQP6" s="1708"/>
      <c r="CQQ6" s="1708"/>
      <c r="CQR6" s="1708"/>
      <c r="CQS6" s="1708"/>
      <c r="CQT6" s="1708"/>
      <c r="CQU6" s="1708"/>
      <c r="CQV6" s="1708"/>
      <c r="CQW6" s="1708"/>
      <c r="CQX6" s="1708"/>
      <c r="CQY6" s="1708"/>
      <c r="CQZ6" s="1708"/>
      <c r="CRA6" s="1708"/>
      <c r="CRB6" s="1708"/>
      <c r="CRC6" s="1708"/>
      <c r="CRD6" s="1708"/>
      <c r="CRE6" s="1708"/>
      <c r="CRF6" s="1708"/>
      <c r="CRG6" s="1708"/>
      <c r="CRH6" s="1708"/>
      <c r="CRI6" s="1708"/>
      <c r="CRJ6" s="1708"/>
      <c r="CRK6" s="1708"/>
      <c r="CRL6" s="1708"/>
      <c r="CRM6" s="1708"/>
      <c r="CRN6" s="1708"/>
      <c r="CRO6" s="1708"/>
      <c r="CRP6" s="1708"/>
      <c r="CRQ6" s="1708"/>
      <c r="CRR6" s="1708"/>
      <c r="CRS6" s="1708"/>
      <c r="CRT6" s="1708"/>
      <c r="CRU6" s="1708"/>
      <c r="CRV6" s="1708"/>
      <c r="CRW6" s="1708"/>
      <c r="CRX6" s="1708"/>
      <c r="CRY6" s="1708"/>
      <c r="CRZ6" s="1708"/>
      <c r="CSA6" s="1708"/>
      <c r="CSB6" s="1708"/>
      <c r="CSC6" s="1708"/>
      <c r="CSD6" s="1708"/>
      <c r="CSE6" s="1708"/>
      <c r="CSF6" s="1708"/>
      <c r="CSG6" s="1708"/>
      <c r="CSH6" s="1708"/>
      <c r="CSI6" s="1708"/>
      <c r="CSJ6" s="1708"/>
      <c r="CSK6" s="1708"/>
      <c r="CSL6" s="1708"/>
      <c r="CSM6" s="1708"/>
      <c r="CSN6" s="1708"/>
      <c r="CSO6" s="1708"/>
      <c r="CSP6" s="1708"/>
      <c r="CSQ6" s="1708"/>
      <c r="CSR6" s="1708"/>
      <c r="CSS6" s="1708"/>
      <c r="CST6" s="1708"/>
      <c r="CSU6" s="1708"/>
      <c r="CSV6" s="1708"/>
      <c r="CSW6" s="1708"/>
      <c r="CSX6" s="1708"/>
      <c r="CSY6" s="1708"/>
      <c r="CSZ6" s="1708"/>
      <c r="CTA6" s="1708"/>
      <c r="CTB6" s="1708"/>
      <c r="CTC6" s="1708"/>
      <c r="CTD6" s="1708"/>
      <c r="CTE6" s="1708"/>
      <c r="CTF6" s="1708"/>
      <c r="CTG6" s="1708"/>
      <c r="CTH6" s="1708"/>
      <c r="CTI6" s="1708"/>
      <c r="CTJ6" s="1708"/>
      <c r="CTK6" s="1708"/>
      <c r="CTL6" s="1708"/>
      <c r="CTM6" s="1708"/>
      <c r="CTN6" s="1708"/>
      <c r="CTO6" s="1708"/>
      <c r="CTP6" s="1708"/>
      <c r="CTQ6" s="1708"/>
      <c r="CTR6" s="1708"/>
      <c r="CTS6" s="1708"/>
      <c r="CTT6" s="1708"/>
      <c r="CTU6" s="1708"/>
      <c r="CTV6" s="1708"/>
      <c r="CTW6" s="1708"/>
      <c r="CTX6" s="1708"/>
      <c r="CTY6" s="1708"/>
      <c r="CTZ6" s="1708"/>
      <c r="CUA6" s="1708"/>
      <c r="CUB6" s="1708"/>
      <c r="CUC6" s="1708"/>
      <c r="CUD6" s="1708"/>
      <c r="CUE6" s="1708"/>
      <c r="CUF6" s="1708"/>
      <c r="CUG6" s="1708"/>
      <c r="CUH6" s="1708"/>
      <c r="CUI6" s="1708"/>
      <c r="CUJ6" s="1708"/>
      <c r="CUK6" s="1708"/>
      <c r="CUL6" s="1708"/>
      <c r="CUM6" s="1708"/>
      <c r="CUN6" s="1708"/>
      <c r="CUO6" s="1708"/>
      <c r="CUP6" s="1708"/>
      <c r="CUQ6" s="1708"/>
      <c r="CUR6" s="1708"/>
      <c r="CUS6" s="1708"/>
      <c r="CUT6" s="1708"/>
      <c r="CUU6" s="1708"/>
      <c r="CUV6" s="1708"/>
      <c r="CUW6" s="1708"/>
      <c r="CUX6" s="1708"/>
      <c r="CUY6" s="1708"/>
      <c r="CUZ6" s="1708"/>
      <c r="CVA6" s="1708"/>
      <c r="CVB6" s="1708"/>
      <c r="CVC6" s="1708"/>
      <c r="CVD6" s="1708"/>
      <c r="CVE6" s="1708"/>
      <c r="CVF6" s="1708"/>
      <c r="CVG6" s="1708"/>
      <c r="CVH6" s="1708"/>
      <c r="CVI6" s="1708"/>
      <c r="CVJ6" s="1708"/>
      <c r="CVK6" s="1708"/>
      <c r="CVL6" s="1708"/>
      <c r="CVM6" s="1708"/>
      <c r="CVN6" s="1708"/>
      <c r="CVO6" s="1708"/>
      <c r="CVP6" s="1708"/>
      <c r="CVQ6" s="1708"/>
      <c r="CVR6" s="1708"/>
      <c r="CVS6" s="1708"/>
      <c r="CVT6" s="1708"/>
      <c r="CVU6" s="1708"/>
      <c r="CVV6" s="1708"/>
      <c r="CVW6" s="1708"/>
      <c r="CVX6" s="1708"/>
      <c r="CVY6" s="1708"/>
      <c r="CVZ6" s="1708"/>
      <c r="CWA6" s="1708"/>
      <c r="CWB6" s="1708"/>
      <c r="CWC6" s="1708"/>
      <c r="CWD6" s="1708"/>
      <c r="CWE6" s="1708"/>
      <c r="CWF6" s="1708"/>
      <c r="CWG6" s="1708"/>
      <c r="CWH6" s="1708"/>
      <c r="CWI6" s="1708"/>
      <c r="CWJ6" s="1708"/>
      <c r="CWK6" s="1708"/>
      <c r="CWL6" s="1708"/>
      <c r="CWM6" s="1708"/>
      <c r="CWN6" s="1708"/>
      <c r="CWO6" s="1708"/>
      <c r="CWP6" s="1708"/>
      <c r="CWQ6" s="1708"/>
      <c r="CWR6" s="1708"/>
      <c r="CWS6" s="1708"/>
      <c r="CWT6" s="1708"/>
      <c r="CWU6" s="1708"/>
      <c r="CWV6" s="1708"/>
      <c r="CWW6" s="1708"/>
      <c r="CWX6" s="1708"/>
      <c r="CWY6" s="1708"/>
      <c r="CWZ6" s="1708"/>
      <c r="CXA6" s="1708"/>
      <c r="CXB6" s="1708"/>
      <c r="CXC6" s="1708"/>
      <c r="CXD6" s="1708"/>
      <c r="CXE6" s="1708"/>
      <c r="CXF6" s="1708"/>
      <c r="CXG6" s="1708"/>
      <c r="CXH6" s="1708"/>
      <c r="CXI6" s="1708"/>
      <c r="CXJ6" s="1708"/>
      <c r="CXK6" s="1708"/>
      <c r="CXL6" s="1708"/>
      <c r="CXM6" s="1708"/>
      <c r="CXN6" s="1708"/>
      <c r="CXO6" s="1708"/>
      <c r="CXP6" s="1708"/>
      <c r="CXQ6" s="1708"/>
      <c r="CXR6" s="1708"/>
      <c r="CXS6" s="1708"/>
      <c r="CXT6" s="1708"/>
      <c r="CXU6" s="1708"/>
      <c r="CXV6" s="1708"/>
      <c r="CXW6" s="1708"/>
      <c r="CXX6" s="1708"/>
      <c r="CXY6" s="1708"/>
      <c r="CXZ6" s="1708"/>
      <c r="CYA6" s="1708"/>
      <c r="CYB6" s="1708"/>
      <c r="CYC6" s="1708"/>
      <c r="CYD6" s="1708"/>
      <c r="CYE6" s="1708"/>
      <c r="CYF6" s="1708"/>
      <c r="CYG6" s="1708"/>
      <c r="CYH6" s="1708"/>
      <c r="CYI6" s="1708"/>
      <c r="CYJ6" s="1708"/>
      <c r="CYK6" s="1708"/>
      <c r="CYL6" s="1708"/>
      <c r="CYM6" s="1708"/>
      <c r="CYN6" s="1708"/>
      <c r="CYO6" s="1708"/>
      <c r="CYP6" s="1708"/>
      <c r="CYQ6" s="1708"/>
      <c r="CYR6" s="1708"/>
      <c r="CYS6" s="1708"/>
      <c r="CYT6" s="1708"/>
      <c r="CYU6" s="1708"/>
      <c r="CYV6" s="1708"/>
      <c r="CYW6" s="1708"/>
      <c r="CYX6" s="1708"/>
      <c r="CYY6" s="1708"/>
      <c r="CYZ6" s="1708"/>
      <c r="CZA6" s="1708"/>
      <c r="CZB6" s="1708"/>
      <c r="CZC6" s="1708"/>
      <c r="CZD6" s="1708"/>
      <c r="CZE6" s="1708"/>
      <c r="CZF6" s="1708"/>
      <c r="CZG6" s="1708"/>
      <c r="CZH6" s="1708"/>
      <c r="CZI6" s="1708"/>
      <c r="CZJ6" s="1708"/>
      <c r="CZK6" s="1708"/>
      <c r="CZL6" s="1708"/>
      <c r="CZM6" s="1708"/>
      <c r="CZN6" s="1708"/>
      <c r="CZO6" s="1708"/>
      <c r="CZP6" s="1708"/>
      <c r="CZQ6" s="1708"/>
      <c r="CZR6" s="1708"/>
      <c r="CZS6" s="1708"/>
      <c r="CZT6" s="1708"/>
      <c r="CZU6" s="1708"/>
      <c r="CZV6" s="1708"/>
      <c r="CZW6" s="1708"/>
      <c r="CZX6" s="1708"/>
      <c r="CZY6" s="1708"/>
      <c r="CZZ6" s="1708"/>
      <c r="DAA6" s="1708"/>
      <c r="DAB6" s="1708"/>
      <c r="DAC6" s="1708"/>
      <c r="DAD6" s="1708"/>
      <c r="DAE6" s="1708"/>
      <c r="DAF6" s="1708"/>
      <c r="DAG6" s="1708"/>
      <c r="DAH6" s="1708"/>
      <c r="DAI6" s="1708"/>
      <c r="DAJ6" s="1708"/>
      <c r="DAK6" s="1708"/>
      <c r="DAL6" s="1708"/>
      <c r="DAM6" s="1708"/>
      <c r="DAN6" s="1708"/>
      <c r="DAO6" s="1708"/>
      <c r="DAP6" s="1708"/>
      <c r="DAQ6" s="1708"/>
      <c r="DAR6" s="1708"/>
      <c r="DAS6" s="1708"/>
      <c r="DAT6" s="1708"/>
      <c r="DAU6" s="1708"/>
      <c r="DAV6" s="1708"/>
      <c r="DAW6" s="1708"/>
      <c r="DAX6" s="1708"/>
      <c r="DAY6" s="1708"/>
      <c r="DAZ6" s="1708"/>
      <c r="DBA6" s="1708"/>
      <c r="DBB6" s="1708"/>
      <c r="DBC6" s="1708"/>
      <c r="DBD6" s="1708"/>
      <c r="DBE6" s="1708"/>
      <c r="DBF6" s="1708"/>
      <c r="DBG6" s="1708"/>
      <c r="DBH6" s="1708"/>
      <c r="DBI6" s="1708"/>
      <c r="DBJ6" s="1708"/>
      <c r="DBK6" s="1708"/>
      <c r="DBL6" s="1708"/>
      <c r="DBM6" s="1708"/>
      <c r="DBN6" s="1708"/>
      <c r="DBO6" s="1708"/>
      <c r="DBP6" s="1708"/>
      <c r="DBQ6" s="1708"/>
      <c r="DBR6" s="1708"/>
      <c r="DBS6" s="1708"/>
      <c r="DBT6" s="1708"/>
      <c r="DBU6" s="1708"/>
      <c r="DBV6" s="1708"/>
      <c r="DBW6" s="1708"/>
      <c r="DBX6" s="1708"/>
      <c r="DBY6" s="1708"/>
      <c r="DBZ6" s="1708"/>
      <c r="DCA6" s="1708"/>
      <c r="DCB6" s="1708"/>
      <c r="DCC6" s="1708"/>
      <c r="DCD6" s="1708"/>
      <c r="DCE6" s="1708"/>
      <c r="DCF6" s="1708"/>
      <c r="DCG6" s="1708"/>
      <c r="DCH6" s="1708"/>
      <c r="DCI6" s="1708"/>
      <c r="DCJ6" s="1708"/>
      <c r="DCK6" s="1708"/>
      <c r="DCL6" s="1708"/>
      <c r="DCM6" s="1708"/>
      <c r="DCN6" s="1708"/>
      <c r="DCO6" s="1708"/>
      <c r="DCP6" s="1708"/>
      <c r="DCQ6" s="1708"/>
      <c r="DCR6" s="1708"/>
      <c r="DCS6" s="1708"/>
      <c r="DCT6" s="1708"/>
      <c r="DCU6" s="1708"/>
      <c r="DCV6" s="1708"/>
      <c r="DCW6" s="1708"/>
      <c r="DCX6" s="1708"/>
      <c r="DCY6" s="1708"/>
      <c r="DCZ6" s="1708"/>
      <c r="DDA6" s="1708"/>
      <c r="DDB6" s="1708"/>
      <c r="DDC6" s="1708"/>
      <c r="DDD6" s="1708"/>
      <c r="DDE6" s="1708"/>
      <c r="DDF6" s="1708"/>
      <c r="DDG6" s="1708"/>
      <c r="DDH6" s="1708"/>
      <c r="DDI6" s="1708"/>
      <c r="DDJ6" s="1708"/>
      <c r="DDK6" s="1708"/>
      <c r="DDL6" s="1708"/>
      <c r="DDM6" s="1708"/>
      <c r="DDN6" s="1708"/>
      <c r="DDO6" s="1708"/>
      <c r="DDP6" s="1708"/>
      <c r="DDQ6" s="1708"/>
      <c r="DDR6" s="1708"/>
      <c r="DDS6" s="1708"/>
      <c r="DDT6" s="1708"/>
      <c r="DDU6" s="1708"/>
      <c r="DDV6" s="1708"/>
      <c r="DDW6" s="1708"/>
      <c r="DDX6" s="1708"/>
      <c r="DDY6" s="1708"/>
      <c r="DDZ6" s="1708"/>
      <c r="DEA6" s="1708"/>
      <c r="DEB6" s="1708"/>
      <c r="DEC6" s="1708"/>
      <c r="DED6" s="1708"/>
      <c r="DEE6" s="1708"/>
      <c r="DEF6" s="1708"/>
      <c r="DEG6" s="1708"/>
      <c r="DEH6" s="1708"/>
      <c r="DEI6" s="1708"/>
      <c r="DEJ6" s="1708"/>
      <c r="DEK6" s="1708"/>
      <c r="DEL6" s="1708"/>
      <c r="DEM6" s="1708"/>
      <c r="DEN6" s="1708"/>
      <c r="DEO6" s="1708"/>
      <c r="DEP6" s="1708"/>
      <c r="DEQ6" s="1708"/>
      <c r="DER6" s="1708"/>
      <c r="DES6" s="1708"/>
      <c r="DET6" s="1708"/>
      <c r="DEU6" s="1708"/>
      <c r="DEV6" s="1708"/>
      <c r="DEW6" s="1708"/>
      <c r="DEX6" s="1708"/>
      <c r="DEY6" s="1708"/>
      <c r="DEZ6" s="1708"/>
      <c r="DFA6" s="1708"/>
      <c r="DFB6" s="1708"/>
      <c r="DFC6" s="1708"/>
      <c r="DFD6" s="1708"/>
      <c r="DFE6" s="1708"/>
      <c r="DFF6" s="1708"/>
      <c r="DFG6" s="1708"/>
      <c r="DFH6" s="1708"/>
      <c r="DFI6" s="1708"/>
      <c r="DFJ6" s="1708"/>
      <c r="DFK6" s="1708"/>
      <c r="DFL6" s="1708"/>
      <c r="DFM6" s="1708"/>
      <c r="DFN6" s="1708"/>
      <c r="DFO6" s="1708"/>
      <c r="DFP6" s="1708"/>
      <c r="DFQ6" s="1708"/>
      <c r="DFR6" s="1708"/>
      <c r="DFS6" s="1708"/>
      <c r="DFT6" s="1708"/>
      <c r="DFU6" s="1708"/>
      <c r="DFV6" s="1708"/>
      <c r="DFW6" s="1708"/>
      <c r="DFX6" s="1708"/>
      <c r="DFY6" s="1708"/>
      <c r="DFZ6" s="1708"/>
      <c r="DGA6" s="1708"/>
      <c r="DGB6" s="1708"/>
      <c r="DGC6" s="1708"/>
      <c r="DGD6" s="1708"/>
      <c r="DGE6" s="1708"/>
      <c r="DGF6" s="1708"/>
      <c r="DGG6" s="1708"/>
      <c r="DGH6" s="1708"/>
      <c r="DGI6" s="1708"/>
      <c r="DGJ6" s="1708"/>
      <c r="DGK6" s="1708"/>
      <c r="DGL6" s="1708"/>
      <c r="DGM6" s="1708"/>
      <c r="DGN6" s="1708"/>
      <c r="DGO6" s="1708"/>
      <c r="DGP6" s="1708"/>
      <c r="DGQ6" s="1708"/>
      <c r="DGR6" s="1708"/>
      <c r="DGS6" s="1708"/>
      <c r="DGT6" s="1708"/>
      <c r="DGU6" s="1708"/>
      <c r="DGV6" s="1708"/>
      <c r="DGW6" s="1708"/>
      <c r="DGX6" s="1708"/>
      <c r="DGY6" s="1708"/>
      <c r="DGZ6" s="1708"/>
      <c r="DHA6" s="1708"/>
      <c r="DHB6" s="1708"/>
      <c r="DHC6" s="1708"/>
      <c r="DHD6" s="1708"/>
      <c r="DHE6" s="1708"/>
      <c r="DHF6" s="1708"/>
      <c r="DHG6" s="1708"/>
      <c r="DHH6" s="1708"/>
      <c r="DHI6" s="1708"/>
      <c r="DHJ6" s="1708"/>
      <c r="DHK6" s="1708"/>
      <c r="DHL6" s="1708"/>
      <c r="DHM6" s="1708"/>
      <c r="DHN6" s="1708"/>
      <c r="DHO6" s="1708"/>
      <c r="DHP6" s="1708"/>
      <c r="DHQ6" s="1708"/>
      <c r="DHR6" s="1708"/>
      <c r="DHS6" s="1708"/>
      <c r="DHT6" s="1708"/>
      <c r="DHU6" s="1708"/>
      <c r="DHV6" s="1708"/>
      <c r="DHW6" s="1708"/>
      <c r="DHX6" s="1708"/>
      <c r="DHY6" s="1708"/>
      <c r="DHZ6" s="1708"/>
      <c r="DIA6" s="1708"/>
      <c r="DIB6" s="1708"/>
      <c r="DIC6" s="1708"/>
      <c r="DID6" s="1708"/>
      <c r="DIE6" s="1708"/>
      <c r="DIF6" s="1708"/>
      <c r="DIG6" s="1708"/>
      <c r="DIH6" s="1708"/>
      <c r="DII6" s="1708"/>
      <c r="DIJ6" s="1708"/>
      <c r="DIK6" s="1708"/>
      <c r="DIL6" s="1708"/>
      <c r="DIM6" s="1708"/>
      <c r="DIN6" s="1708"/>
      <c r="DIO6" s="1708"/>
      <c r="DIP6" s="1708"/>
      <c r="DIQ6" s="1708"/>
      <c r="DIR6" s="1708"/>
      <c r="DIS6" s="1708"/>
      <c r="DIT6" s="1708"/>
      <c r="DIU6" s="1708"/>
      <c r="DIV6" s="1708"/>
      <c r="DIW6" s="1708"/>
      <c r="DIX6" s="1708"/>
      <c r="DIY6" s="1708"/>
      <c r="DIZ6" s="1708"/>
      <c r="DJA6" s="1708"/>
      <c r="DJB6" s="1708"/>
      <c r="DJC6" s="1708"/>
      <c r="DJD6" s="1708"/>
      <c r="DJE6" s="1708"/>
      <c r="DJF6" s="1708"/>
      <c r="DJG6" s="1708"/>
      <c r="DJH6" s="1708"/>
      <c r="DJI6" s="1708"/>
      <c r="DJJ6" s="1708"/>
      <c r="DJK6" s="1708"/>
      <c r="DJL6" s="1708"/>
      <c r="DJM6" s="1708"/>
      <c r="DJN6" s="1708"/>
      <c r="DJO6" s="1708"/>
      <c r="DJP6" s="1708"/>
      <c r="DJQ6" s="1708"/>
      <c r="DJR6" s="1708"/>
      <c r="DJS6" s="1708"/>
      <c r="DJT6" s="1708"/>
      <c r="DJU6" s="1708"/>
      <c r="DJV6" s="1708"/>
      <c r="DJW6" s="1708"/>
      <c r="DJX6" s="1708"/>
      <c r="DJY6" s="1708"/>
      <c r="DJZ6" s="1708"/>
      <c r="DKA6" s="1708"/>
      <c r="DKB6" s="1708"/>
      <c r="DKC6" s="1708"/>
      <c r="DKD6" s="1708"/>
      <c r="DKE6" s="1708"/>
      <c r="DKF6" s="1708"/>
      <c r="DKG6" s="1708"/>
      <c r="DKH6" s="1708"/>
      <c r="DKI6" s="1708"/>
      <c r="DKJ6" s="1708"/>
      <c r="DKK6" s="1708"/>
      <c r="DKL6" s="1708"/>
      <c r="DKM6" s="1708"/>
      <c r="DKN6" s="1708"/>
      <c r="DKO6" s="1708"/>
      <c r="DKP6" s="1708"/>
      <c r="DKQ6" s="1708"/>
      <c r="DKR6" s="1708"/>
      <c r="DKS6" s="1708"/>
      <c r="DKT6" s="1708"/>
      <c r="DKU6" s="1708"/>
      <c r="DKV6" s="1708"/>
      <c r="DKW6" s="1708"/>
      <c r="DKX6" s="1708"/>
      <c r="DKY6" s="1708"/>
      <c r="DKZ6" s="1708"/>
      <c r="DLA6" s="1708"/>
      <c r="DLB6" s="1708"/>
      <c r="DLC6" s="1708"/>
      <c r="DLD6" s="1708"/>
      <c r="DLE6" s="1708"/>
      <c r="DLF6" s="1708"/>
      <c r="DLG6" s="1708"/>
      <c r="DLH6" s="1708"/>
      <c r="DLI6" s="1708"/>
      <c r="DLJ6" s="1708"/>
      <c r="DLK6" s="1708"/>
      <c r="DLL6" s="1708"/>
      <c r="DLM6" s="1708"/>
      <c r="DLN6" s="1708"/>
      <c r="DLO6" s="1708"/>
      <c r="DLP6" s="1708"/>
      <c r="DLQ6" s="1708"/>
      <c r="DLR6" s="1708"/>
      <c r="DLS6" s="1708"/>
      <c r="DLT6" s="1708"/>
      <c r="DLU6" s="1708"/>
      <c r="DLV6" s="1708"/>
      <c r="DLW6" s="1708"/>
      <c r="DLX6" s="1708"/>
      <c r="DLY6" s="1708"/>
      <c r="DLZ6" s="1708"/>
      <c r="DMA6" s="1708"/>
      <c r="DMB6" s="1708"/>
      <c r="DMC6" s="1708"/>
      <c r="DMD6" s="1708"/>
      <c r="DME6" s="1708"/>
      <c r="DMF6" s="1708"/>
      <c r="DMG6" s="1708"/>
      <c r="DMH6" s="1708"/>
      <c r="DMI6" s="1708"/>
      <c r="DMJ6" s="1708"/>
      <c r="DMK6" s="1708"/>
      <c r="DML6" s="1708"/>
      <c r="DMM6" s="1708"/>
      <c r="DMN6" s="1708"/>
      <c r="DMO6" s="1708"/>
      <c r="DMP6" s="1708"/>
      <c r="DMQ6" s="1708"/>
      <c r="DMR6" s="1708"/>
      <c r="DMS6" s="1708"/>
      <c r="DMT6" s="1708"/>
      <c r="DMU6" s="1708"/>
      <c r="DMV6" s="1708"/>
      <c r="DMW6" s="1708"/>
      <c r="DMX6" s="1708"/>
      <c r="DMY6" s="1708"/>
      <c r="DMZ6" s="1708"/>
      <c r="DNA6" s="1708"/>
      <c r="DNB6" s="1708"/>
      <c r="DNC6" s="1708"/>
      <c r="DND6" s="1708"/>
      <c r="DNE6" s="1708"/>
      <c r="DNF6" s="1708"/>
      <c r="DNG6" s="1708"/>
      <c r="DNH6" s="1708"/>
      <c r="DNI6" s="1708"/>
      <c r="DNJ6" s="1708"/>
      <c r="DNK6" s="1708"/>
      <c r="DNL6" s="1708"/>
      <c r="DNM6" s="1708"/>
      <c r="DNN6" s="1708"/>
      <c r="DNO6" s="1708"/>
      <c r="DNP6" s="1708"/>
      <c r="DNQ6" s="1708"/>
      <c r="DNR6" s="1708"/>
      <c r="DNS6" s="1708"/>
      <c r="DNT6" s="1708"/>
      <c r="DNU6" s="1708"/>
      <c r="DNV6" s="1708"/>
      <c r="DNW6" s="1708"/>
      <c r="DNX6" s="1708"/>
      <c r="DNY6" s="1708"/>
      <c r="DNZ6" s="1708"/>
      <c r="DOA6" s="1708"/>
      <c r="DOB6" s="1708"/>
      <c r="DOC6" s="1708"/>
      <c r="DOD6" s="1708"/>
      <c r="DOE6" s="1708"/>
      <c r="DOF6" s="1708"/>
      <c r="DOG6" s="1708"/>
      <c r="DOH6" s="1708"/>
      <c r="DOI6" s="1708"/>
      <c r="DOJ6" s="1708"/>
      <c r="DOK6" s="1708"/>
      <c r="DOL6" s="1708"/>
      <c r="DOM6" s="1708"/>
      <c r="DON6" s="1708"/>
      <c r="DOO6" s="1708"/>
      <c r="DOP6" s="1708"/>
      <c r="DOQ6" s="1708"/>
      <c r="DOR6" s="1708"/>
      <c r="DOS6" s="1708"/>
      <c r="DOT6" s="1708"/>
      <c r="DOU6" s="1708"/>
      <c r="DOV6" s="1708"/>
      <c r="DOW6" s="1708"/>
      <c r="DOX6" s="1708"/>
      <c r="DOY6" s="1708"/>
      <c r="DOZ6" s="1708"/>
      <c r="DPA6" s="1708"/>
      <c r="DPB6" s="1708"/>
      <c r="DPC6" s="1708"/>
      <c r="DPD6" s="1708"/>
      <c r="DPE6" s="1708"/>
      <c r="DPF6" s="1708"/>
      <c r="DPG6" s="1708"/>
      <c r="DPH6" s="1708"/>
      <c r="DPI6" s="1708"/>
      <c r="DPJ6" s="1708"/>
      <c r="DPK6" s="1708"/>
      <c r="DPL6" s="1708"/>
      <c r="DPM6" s="1708"/>
      <c r="DPN6" s="1708"/>
      <c r="DPO6" s="1708"/>
      <c r="DPP6" s="1708"/>
      <c r="DPQ6" s="1708"/>
      <c r="DPR6" s="1708"/>
      <c r="DPS6" s="1708"/>
      <c r="DPT6" s="1708"/>
      <c r="DPU6" s="1708"/>
      <c r="DPV6" s="1708"/>
      <c r="DPW6" s="1708"/>
      <c r="DPX6" s="1708"/>
      <c r="DPY6" s="1708"/>
      <c r="DPZ6" s="1708"/>
      <c r="DQA6" s="1708"/>
      <c r="DQB6" s="1708"/>
      <c r="DQC6" s="1708"/>
      <c r="DQD6" s="1708"/>
      <c r="DQE6" s="1708"/>
      <c r="DQF6" s="1708"/>
      <c r="DQG6" s="1708"/>
      <c r="DQH6" s="1708"/>
      <c r="DQI6" s="1708"/>
      <c r="DQJ6" s="1708"/>
      <c r="DQK6" s="1708"/>
      <c r="DQL6" s="1708"/>
      <c r="DQM6" s="1708"/>
      <c r="DQN6" s="1708"/>
      <c r="DQO6" s="1708"/>
      <c r="DQP6" s="1708"/>
      <c r="DQQ6" s="1708"/>
      <c r="DQR6" s="1708"/>
      <c r="DQS6" s="1708"/>
      <c r="DQT6" s="1708"/>
      <c r="DQU6" s="1708"/>
      <c r="DQV6" s="1708"/>
      <c r="DQW6" s="1708"/>
      <c r="DQX6" s="1708"/>
      <c r="DQY6" s="1708"/>
      <c r="DQZ6" s="1708"/>
      <c r="DRA6" s="1708"/>
      <c r="DRB6" s="1708"/>
      <c r="DRC6" s="1708"/>
      <c r="DRD6" s="1708"/>
      <c r="DRE6" s="1708"/>
      <c r="DRF6" s="1708"/>
      <c r="DRG6" s="1708"/>
      <c r="DRH6" s="1708"/>
      <c r="DRI6" s="1708"/>
      <c r="DRJ6" s="1708"/>
      <c r="DRK6" s="1708"/>
      <c r="DRL6" s="1708"/>
      <c r="DRM6" s="1708"/>
      <c r="DRN6" s="1708"/>
      <c r="DRO6" s="1708"/>
      <c r="DRP6" s="1708"/>
      <c r="DRQ6" s="1708"/>
      <c r="DRR6" s="1708"/>
      <c r="DRS6" s="1708"/>
      <c r="DRT6" s="1708"/>
      <c r="DRU6" s="1708"/>
      <c r="DRV6" s="1708"/>
      <c r="DRW6" s="1708"/>
      <c r="DRX6" s="1708"/>
      <c r="DRY6" s="1708"/>
      <c r="DRZ6" s="1708"/>
      <c r="DSA6" s="1708"/>
      <c r="DSB6" s="1708"/>
      <c r="DSC6" s="1708"/>
      <c r="DSD6" s="1708"/>
      <c r="DSE6" s="1708"/>
      <c r="DSF6" s="1708"/>
      <c r="DSG6" s="1708"/>
      <c r="DSH6" s="1708"/>
      <c r="DSI6" s="1708"/>
      <c r="DSJ6" s="1708"/>
      <c r="DSK6" s="1708"/>
      <c r="DSL6" s="1708"/>
      <c r="DSM6" s="1708"/>
      <c r="DSN6" s="1708"/>
      <c r="DSO6" s="1708"/>
      <c r="DSP6" s="1708"/>
      <c r="DSQ6" s="1708"/>
      <c r="DSR6" s="1708"/>
      <c r="DSS6" s="1708"/>
      <c r="DST6" s="1708"/>
      <c r="DSU6" s="1708"/>
      <c r="DSV6" s="1708"/>
      <c r="DSW6" s="1708"/>
      <c r="DSX6" s="1708"/>
      <c r="DSY6" s="1708"/>
      <c r="DSZ6" s="1708"/>
      <c r="DTA6" s="1708"/>
      <c r="DTB6" s="1708"/>
      <c r="DTC6" s="1708"/>
      <c r="DTD6" s="1708"/>
      <c r="DTE6" s="1708"/>
      <c r="DTF6" s="1708"/>
      <c r="DTG6" s="1708"/>
      <c r="DTH6" s="1708"/>
      <c r="DTI6" s="1708"/>
      <c r="DTJ6" s="1708"/>
      <c r="DTK6" s="1708"/>
      <c r="DTL6" s="1708"/>
      <c r="DTM6" s="1708"/>
      <c r="DTN6" s="1708"/>
      <c r="DTO6" s="1708"/>
      <c r="DTP6" s="1708"/>
      <c r="DTQ6" s="1708"/>
      <c r="DTR6" s="1708"/>
      <c r="DTS6" s="1708"/>
      <c r="DTT6" s="1708"/>
      <c r="DTU6" s="1708"/>
      <c r="DTV6" s="1708"/>
      <c r="DTW6" s="1708"/>
      <c r="DTX6" s="1708"/>
      <c r="DTY6" s="1708"/>
      <c r="DTZ6" s="1708"/>
      <c r="DUA6" s="1708"/>
      <c r="DUB6" s="1708"/>
      <c r="DUC6" s="1708"/>
      <c r="DUD6" s="1708"/>
      <c r="DUE6" s="1708"/>
      <c r="DUF6" s="1708"/>
      <c r="DUG6" s="1708"/>
      <c r="DUH6" s="1708"/>
      <c r="DUI6" s="1708"/>
      <c r="DUJ6" s="1708"/>
      <c r="DUK6" s="1708"/>
      <c r="DUL6" s="1708"/>
      <c r="DUM6" s="1708"/>
      <c r="DUN6" s="1708"/>
      <c r="DUO6" s="1708"/>
      <c r="DUP6" s="1708"/>
      <c r="DUQ6" s="1708"/>
      <c r="DUR6" s="1708"/>
      <c r="DUS6" s="1708"/>
      <c r="DUT6" s="1708"/>
      <c r="DUU6" s="1708"/>
      <c r="DUV6" s="1708"/>
      <c r="DUW6" s="1708"/>
      <c r="DUX6" s="1708"/>
      <c r="DUY6" s="1708"/>
      <c r="DUZ6" s="1708"/>
      <c r="DVA6" s="1708"/>
      <c r="DVB6" s="1708"/>
      <c r="DVC6" s="1708"/>
      <c r="DVD6" s="1708"/>
      <c r="DVE6" s="1708"/>
      <c r="DVF6" s="1708"/>
      <c r="DVG6" s="1708"/>
      <c r="DVH6" s="1708"/>
      <c r="DVI6" s="1708"/>
      <c r="DVJ6" s="1708"/>
      <c r="DVK6" s="1708"/>
      <c r="DVL6" s="1708"/>
      <c r="DVM6" s="1708"/>
      <c r="DVN6" s="1708"/>
      <c r="DVO6" s="1708"/>
      <c r="DVP6" s="1708"/>
      <c r="DVQ6" s="1708"/>
      <c r="DVR6" s="1708"/>
      <c r="DVS6" s="1708"/>
      <c r="DVT6" s="1708"/>
      <c r="DVU6" s="1708"/>
      <c r="DVV6" s="1708"/>
      <c r="DVW6" s="1708"/>
      <c r="DVX6" s="1708"/>
      <c r="DVY6" s="1708"/>
      <c r="DVZ6" s="1708"/>
      <c r="DWA6" s="1708"/>
      <c r="DWB6" s="1708"/>
      <c r="DWC6" s="1708"/>
      <c r="DWD6" s="1708"/>
      <c r="DWE6" s="1708"/>
      <c r="DWF6" s="1708"/>
      <c r="DWG6" s="1708"/>
      <c r="DWH6" s="1708"/>
      <c r="DWI6" s="1708"/>
      <c r="DWJ6" s="1708"/>
      <c r="DWK6" s="1708"/>
      <c r="DWL6" s="1708"/>
      <c r="DWM6" s="1708"/>
      <c r="DWN6" s="1708"/>
      <c r="DWO6" s="1708"/>
      <c r="DWP6" s="1708"/>
      <c r="DWQ6" s="1708"/>
      <c r="DWR6" s="1708"/>
      <c r="DWS6" s="1708"/>
      <c r="DWT6" s="1708"/>
      <c r="DWU6" s="1708"/>
      <c r="DWV6" s="1708"/>
      <c r="DWW6" s="1708"/>
      <c r="DWX6" s="1708"/>
      <c r="DWY6" s="1708"/>
      <c r="DWZ6" s="1708"/>
      <c r="DXA6" s="1708"/>
      <c r="DXB6" s="1708"/>
      <c r="DXC6" s="1708"/>
      <c r="DXD6" s="1708"/>
      <c r="DXE6" s="1708"/>
      <c r="DXF6" s="1708"/>
      <c r="DXG6" s="1708"/>
      <c r="DXH6" s="1708"/>
      <c r="DXI6" s="1708"/>
      <c r="DXJ6" s="1708"/>
      <c r="DXK6" s="1708"/>
      <c r="DXL6" s="1708"/>
      <c r="DXM6" s="1708"/>
      <c r="DXN6" s="1708"/>
      <c r="DXO6" s="1708"/>
      <c r="DXP6" s="1708"/>
      <c r="DXQ6" s="1708"/>
      <c r="DXR6" s="1708"/>
      <c r="DXS6" s="1708"/>
      <c r="DXT6" s="1708"/>
      <c r="DXU6" s="1708"/>
      <c r="DXV6" s="1708"/>
      <c r="DXW6" s="1708"/>
      <c r="DXX6" s="1708"/>
      <c r="DXY6" s="1708"/>
      <c r="DXZ6" s="1708"/>
      <c r="DYA6" s="1708"/>
      <c r="DYB6" s="1708"/>
      <c r="DYC6" s="1708"/>
      <c r="DYD6" s="1708"/>
      <c r="DYE6" s="1708"/>
      <c r="DYF6" s="1708"/>
      <c r="DYG6" s="1708"/>
      <c r="DYH6" s="1708"/>
      <c r="DYI6" s="1708"/>
      <c r="DYJ6" s="1708"/>
      <c r="DYK6" s="1708"/>
      <c r="DYL6" s="1708"/>
      <c r="DYM6" s="1708"/>
      <c r="DYN6" s="1708"/>
      <c r="DYO6" s="1708"/>
      <c r="DYP6" s="1708"/>
      <c r="DYQ6" s="1708"/>
      <c r="DYR6" s="1708"/>
      <c r="DYS6" s="1708"/>
      <c r="DYT6" s="1708"/>
      <c r="DYU6" s="1708"/>
      <c r="DYV6" s="1708"/>
      <c r="DYW6" s="1708"/>
      <c r="DYX6" s="1708"/>
      <c r="DYY6" s="1708"/>
      <c r="DYZ6" s="1708"/>
      <c r="DZA6" s="1708"/>
      <c r="DZB6" s="1708"/>
      <c r="DZC6" s="1708"/>
      <c r="DZD6" s="1708"/>
      <c r="DZE6" s="1708"/>
      <c r="DZF6" s="1708"/>
      <c r="DZG6" s="1708"/>
      <c r="DZH6" s="1708"/>
      <c r="DZI6" s="1708"/>
      <c r="DZJ6" s="1708"/>
      <c r="DZK6" s="1708"/>
      <c r="DZL6" s="1708"/>
      <c r="DZM6" s="1708"/>
      <c r="DZN6" s="1708"/>
      <c r="DZO6" s="1708"/>
      <c r="DZP6" s="1708"/>
      <c r="DZQ6" s="1708"/>
      <c r="DZR6" s="1708"/>
      <c r="DZS6" s="1708"/>
      <c r="DZT6" s="1708"/>
      <c r="DZU6" s="1708"/>
      <c r="DZV6" s="1708"/>
      <c r="DZW6" s="1708"/>
      <c r="DZX6" s="1708"/>
      <c r="DZY6" s="1708"/>
      <c r="DZZ6" s="1708"/>
      <c r="EAA6" s="1708"/>
      <c r="EAB6" s="1708"/>
      <c r="EAC6" s="1708"/>
      <c r="EAD6" s="1708"/>
      <c r="EAE6" s="1708"/>
      <c r="EAF6" s="1708"/>
      <c r="EAG6" s="1708"/>
      <c r="EAH6" s="1708"/>
      <c r="EAI6" s="1708"/>
      <c r="EAJ6" s="1708"/>
      <c r="EAK6" s="1708"/>
      <c r="EAL6" s="1708"/>
      <c r="EAM6" s="1708"/>
      <c r="EAN6" s="1708"/>
      <c r="EAO6" s="1708"/>
      <c r="EAP6" s="1708"/>
      <c r="EAQ6" s="1708"/>
      <c r="EAR6" s="1708"/>
      <c r="EAS6" s="1708"/>
      <c r="EAT6" s="1708"/>
      <c r="EAU6" s="1708"/>
      <c r="EAV6" s="1708"/>
      <c r="EAW6" s="1708"/>
      <c r="EAX6" s="1708"/>
      <c r="EAY6" s="1708"/>
      <c r="EAZ6" s="1708"/>
      <c r="EBA6" s="1708"/>
      <c r="EBB6" s="1708"/>
      <c r="EBC6" s="1708"/>
      <c r="EBD6" s="1708"/>
      <c r="EBE6" s="1708"/>
      <c r="EBF6" s="1708"/>
      <c r="EBG6" s="1708"/>
      <c r="EBH6" s="1708"/>
      <c r="EBI6" s="1708"/>
      <c r="EBJ6" s="1708"/>
      <c r="EBK6" s="1708"/>
      <c r="EBL6" s="1708"/>
      <c r="EBM6" s="1708"/>
      <c r="EBN6" s="1708"/>
      <c r="EBO6" s="1708"/>
      <c r="EBP6" s="1708"/>
      <c r="EBQ6" s="1708"/>
      <c r="EBR6" s="1708"/>
      <c r="EBS6" s="1708"/>
      <c r="EBT6" s="1708"/>
      <c r="EBU6" s="1708"/>
      <c r="EBV6" s="1708"/>
      <c r="EBW6" s="1708"/>
      <c r="EBX6" s="1708"/>
      <c r="EBY6" s="1708"/>
      <c r="EBZ6" s="1708"/>
      <c r="ECA6" s="1708"/>
      <c r="ECB6" s="1708"/>
      <c r="ECC6" s="1708"/>
      <c r="ECD6" s="1708"/>
      <c r="ECE6" s="1708"/>
      <c r="ECF6" s="1708"/>
      <c r="ECG6" s="1708"/>
      <c r="ECH6" s="1708"/>
      <c r="ECI6" s="1708"/>
      <c r="ECJ6" s="1708"/>
      <c r="ECK6" s="1708"/>
      <c r="ECL6" s="1708"/>
      <c r="ECM6" s="1708"/>
      <c r="ECN6" s="1708"/>
      <c r="ECO6" s="1708"/>
      <c r="ECP6" s="1708"/>
      <c r="ECQ6" s="1708"/>
      <c r="ECR6" s="1708"/>
      <c r="ECS6" s="1708"/>
      <c r="ECT6" s="1708"/>
      <c r="ECU6" s="1708"/>
      <c r="ECV6" s="1708"/>
      <c r="ECW6" s="1708"/>
      <c r="ECX6" s="1708"/>
      <c r="ECY6" s="1708"/>
      <c r="ECZ6" s="1708"/>
      <c r="EDA6" s="1708"/>
      <c r="EDB6" s="1708"/>
      <c r="EDC6" s="1708"/>
      <c r="EDD6" s="1708"/>
      <c r="EDE6" s="1708"/>
      <c r="EDF6" s="1708"/>
      <c r="EDG6" s="1708"/>
      <c r="EDH6" s="1708"/>
      <c r="EDI6" s="1708"/>
      <c r="EDJ6" s="1708"/>
      <c r="EDK6" s="1708"/>
      <c r="EDL6" s="1708"/>
      <c r="EDM6" s="1708"/>
      <c r="EDN6" s="1708"/>
      <c r="EDO6" s="1708"/>
      <c r="EDP6" s="1708"/>
      <c r="EDQ6" s="1708"/>
      <c r="EDR6" s="1708"/>
      <c r="EDS6" s="1708"/>
      <c r="EDT6" s="1708"/>
      <c r="EDU6" s="1708"/>
      <c r="EDV6" s="1708"/>
      <c r="EDW6" s="1708"/>
      <c r="EDX6" s="1708"/>
      <c r="EDY6" s="1708"/>
      <c r="EDZ6" s="1708"/>
      <c r="EEA6" s="1708"/>
      <c r="EEB6" s="1708"/>
      <c r="EEC6" s="1708"/>
      <c r="EED6" s="1708"/>
      <c r="EEE6" s="1708"/>
      <c r="EEF6" s="1708"/>
      <c r="EEG6" s="1708"/>
      <c r="EEH6" s="1708"/>
      <c r="EEI6" s="1708"/>
      <c r="EEJ6" s="1708"/>
      <c r="EEK6" s="1708"/>
      <c r="EEL6" s="1708"/>
      <c r="EEM6" s="1708"/>
      <c r="EEN6" s="1708"/>
      <c r="EEO6" s="1708"/>
      <c r="EEP6" s="1708"/>
      <c r="EEQ6" s="1708"/>
      <c r="EER6" s="1708"/>
      <c r="EES6" s="1708"/>
      <c r="EET6" s="1708"/>
      <c r="EEU6" s="1708"/>
      <c r="EEV6" s="1708"/>
      <c r="EEW6" s="1708"/>
      <c r="EEX6" s="1708"/>
      <c r="EEY6" s="1708"/>
      <c r="EEZ6" s="1708"/>
      <c r="EFA6" s="1708"/>
      <c r="EFB6" s="1708"/>
      <c r="EFC6" s="1708"/>
      <c r="EFD6" s="1708"/>
      <c r="EFE6" s="1708"/>
      <c r="EFF6" s="1708"/>
      <c r="EFG6" s="1708"/>
      <c r="EFH6" s="1708"/>
      <c r="EFI6" s="1708"/>
      <c r="EFJ6" s="1708"/>
      <c r="EFK6" s="1708"/>
      <c r="EFL6" s="1708"/>
      <c r="EFM6" s="1708"/>
      <c r="EFN6" s="1708"/>
      <c r="EFO6" s="1708"/>
      <c r="EFP6" s="1708"/>
      <c r="EFQ6" s="1708"/>
      <c r="EFR6" s="1708"/>
      <c r="EFS6" s="1708"/>
      <c r="EFT6" s="1708"/>
      <c r="EFU6" s="1708"/>
      <c r="EFV6" s="1708"/>
      <c r="EFW6" s="1708"/>
      <c r="EFX6" s="1708"/>
      <c r="EFY6" s="1708"/>
      <c r="EFZ6" s="1708"/>
      <c r="EGA6" s="1708"/>
      <c r="EGB6" s="1708"/>
      <c r="EGC6" s="1708"/>
      <c r="EGD6" s="1708"/>
      <c r="EGE6" s="1708"/>
      <c r="EGF6" s="1708"/>
      <c r="EGG6" s="1708"/>
      <c r="EGH6" s="1708"/>
      <c r="EGI6" s="1708"/>
      <c r="EGJ6" s="1708"/>
      <c r="EGK6" s="1708"/>
      <c r="EGL6" s="1708"/>
      <c r="EGM6" s="1708"/>
      <c r="EGN6" s="1708"/>
      <c r="EGO6" s="1708"/>
      <c r="EGP6" s="1708"/>
      <c r="EGQ6" s="1708"/>
      <c r="EGR6" s="1708"/>
      <c r="EGS6" s="1708"/>
      <c r="EGT6" s="1708"/>
      <c r="EGU6" s="1708"/>
      <c r="EGV6" s="1708"/>
      <c r="EGW6" s="1708"/>
      <c r="EGX6" s="1708"/>
      <c r="EGY6" s="1708"/>
      <c r="EGZ6" s="1708"/>
      <c r="EHA6" s="1708"/>
      <c r="EHB6" s="1708"/>
      <c r="EHC6" s="1708"/>
      <c r="EHD6" s="1708"/>
      <c r="EHE6" s="1708"/>
      <c r="EHF6" s="1708"/>
      <c r="EHG6" s="1708"/>
      <c r="EHH6" s="1708"/>
      <c r="EHI6" s="1708"/>
      <c r="EHJ6" s="1708"/>
      <c r="EHK6" s="1708"/>
      <c r="EHL6" s="1708"/>
      <c r="EHM6" s="1708"/>
      <c r="EHN6" s="1708"/>
      <c r="EHO6" s="1708"/>
      <c r="EHP6" s="1708"/>
      <c r="EHQ6" s="1708"/>
      <c r="EHR6" s="1708"/>
      <c r="EHS6" s="1708"/>
      <c r="EHT6" s="1708"/>
      <c r="EHU6" s="1708"/>
      <c r="EHV6" s="1708"/>
      <c r="EHW6" s="1708"/>
      <c r="EHX6" s="1708"/>
      <c r="EHY6" s="1708"/>
      <c r="EHZ6" s="1708"/>
      <c r="EIA6" s="1708"/>
      <c r="EIB6" s="1708"/>
      <c r="EIC6" s="1708"/>
      <c r="EID6" s="1708"/>
      <c r="EIE6" s="1708"/>
      <c r="EIF6" s="1708"/>
      <c r="EIG6" s="1708"/>
      <c r="EIH6" s="1708"/>
      <c r="EII6" s="1708"/>
      <c r="EIJ6" s="1708"/>
      <c r="EIK6" s="1708"/>
      <c r="EIL6" s="1708"/>
      <c r="EIM6" s="1708"/>
      <c r="EIN6" s="1708"/>
      <c r="EIO6" s="1708"/>
      <c r="EIP6" s="1708"/>
      <c r="EIQ6" s="1708"/>
      <c r="EIR6" s="1708"/>
      <c r="EIS6" s="1708"/>
      <c r="EIT6" s="1708"/>
      <c r="EIU6" s="1708"/>
      <c r="EIV6" s="1708"/>
      <c r="EIW6" s="1708"/>
      <c r="EIX6" s="1708"/>
      <c r="EIY6" s="1708"/>
      <c r="EIZ6" s="1708"/>
      <c r="EJA6" s="1708"/>
      <c r="EJB6" s="1708"/>
      <c r="EJC6" s="1708"/>
      <c r="EJD6" s="1708"/>
      <c r="EJE6" s="1708"/>
      <c r="EJF6" s="1708"/>
      <c r="EJG6" s="1708"/>
      <c r="EJH6" s="1708"/>
      <c r="EJI6" s="1708"/>
      <c r="EJJ6" s="1708"/>
      <c r="EJK6" s="1708"/>
      <c r="EJL6" s="1708"/>
      <c r="EJM6" s="1708"/>
      <c r="EJN6" s="1708"/>
      <c r="EJO6" s="1708"/>
      <c r="EJP6" s="1708"/>
      <c r="EJQ6" s="1708"/>
      <c r="EJR6" s="1708"/>
      <c r="EJS6" s="1708"/>
      <c r="EJT6" s="1708"/>
      <c r="EJU6" s="1708"/>
      <c r="EJV6" s="1708"/>
      <c r="EJW6" s="1708"/>
      <c r="EJX6" s="1708"/>
      <c r="EJY6" s="1708"/>
      <c r="EJZ6" s="1708"/>
      <c r="EKA6" s="1708"/>
      <c r="EKB6" s="1708"/>
      <c r="EKC6" s="1708"/>
      <c r="EKD6" s="1708"/>
      <c r="EKE6" s="1708"/>
      <c r="EKF6" s="1708"/>
      <c r="EKG6" s="1708"/>
      <c r="EKH6" s="1708"/>
      <c r="EKI6" s="1708"/>
      <c r="EKJ6" s="1708"/>
      <c r="EKK6" s="1708"/>
      <c r="EKL6" s="1708"/>
      <c r="EKM6" s="1708"/>
      <c r="EKN6" s="1708"/>
      <c r="EKO6" s="1708"/>
      <c r="EKP6" s="1708"/>
      <c r="EKQ6" s="1708"/>
      <c r="EKR6" s="1708"/>
      <c r="EKS6" s="1708"/>
      <c r="EKT6" s="1708"/>
      <c r="EKU6" s="1708"/>
      <c r="EKV6" s="1708"/>
      <c r="EKW6" s="1708"/>
      <c r="EKX6" s="1708"/>
      <c r="EKY6" s="1708"/>
      <c r="EKZ6" s="1708"/>
      <c r="ELA6" s="1708"/>
      <c r="ELB6" s="1708"/>
      <c r="ELC6" s="1708"/>
      <c r="ELD6" s="1708"/>
      <c r="ELE6" s="1708"/>
      <c r="ELF6" s="1708"/>
      <c r="ELG6" s="1708"/>
      <c r="ELH6" s="1708"/>
      <c r="ELI6" s="1708"/>
      <c r="ELJ6" s="1708"/>
      <c r="ELK6" s="1708"/>
      <c r="ELL6" s="1708"/>
      <c r="ELM6" s="1708"/>
      <c r="ELN6" s="1708"/>
      <c r="ELO6" s="1708"/>
      <c r="ELP6" s="1708"/>
      <c r="ELQ6" s="1708"/>
      <c r="ELR6" s="1708"/>
      <c r="ELS6" s="1708"/>
      <c r="ELT6" s="1708"/>
      <c r="ELU6" s="1708"/>
      <c r="ELV6" s="1708"/>
      <c r="ELW6" s="1708"/>
      <c r="ELX6" s="1708"/>
      <c r="ELY6" s="1708"/>
      <c r="ELZ6" s="1708"/>
      <c r="EMA6" s="1708"/>
      <c r="EMB6" s="1708"/>
      <c r="EMC6" s="1708"/>
      <c r="EMD6" s="1708"/>
      <c r="EME6" s="1708"/>
      <c r="EMF6" s="1708"/>
      <c r="EMG6" s="1708"/>
      <c r="EMH6" s="1708"/>
      <c r="EMI6" s="1708"/>
      <c r="EMJ6" s="1708"/>
      <c r="EMK6" s="1708"/>
      <c r="EML6" s="1708"/>
      <c r="EMM6" s="1708"/>
      <c r="EMN6" s="1708"/>
      <c r="EMO6" s="1708"/>
      <c r="EMP6" s="1708"/>
      <c r="EMQ6" s="1708"/>
      <c r="EMR6" s="1708"/>
      <c r="EMS6" s="1708"/>
      <c r="EMT6" s="1708"/>
      <c r="EMU6" s="1708"/>
      <c r="EMV6" s="1708"/>
      <c r="EMW6" s="1708"/>
      <c r="EMX6" s="1708"/>
      <c r="EMY6" s="1708"/>
      <c r="EMZ6" s="1708"/>
      <c r="ENA6" s="1708"/>
      <c r="ENB6" s="1708"/>
      <c r="ENC6" s="1708"/>
      <c r="END6" s="1708"/>
      <c r="ENE6" s="1708"/>
      <c r="ENF6" s="1708"/>
      <c r="ENG6" s="1708"/>
      <c r="ENH6" s="1708"/>
      <c r="ENI6" s="1708"/>
      <c r="ENJ6" s="1708"/>
      <c r="ENK6" s="1708"/>
      <c r="ENL6" s="1708"/>
      <c r="ENM6" s="1708"/>
      <c r="ENN6" s="1708"/>
      <c r="ENO6" s="1708"/>
      <c r="ENP6" s="1708"/>
      <c r="ENQ6" s="1708"/>
      <c r="ENR6" s="1708"/>
      <c r="ENS6" s="1708"/>
      <c r="ENT6" s="1708"/>
      <c r="ENU6" s="1708"/>
      <c r="ENV6" s="1708"/>
      <c r="ENW6" s="1708"/>
      <c r="ENX6" s="1708"/>
      <c r="ENY6" s="1708"/>
      <c r="ENZ6" s="1708"/>
      <c r="EOA6" s="1708"/>
      <c r="EOB6" s="1708"/>
      <c r="EOC6" s="1708"/>
      <c r="EOD6" s="1708"/>
      <c r="EOE6" s="1708"/>
      <c r="EOF6" s="1708"/>
      <c r="EOG6" s="1708"/>
      <c r="EOH6" s="1708"/>
      <c r="EOI6" s="1708"/>
      <c r="EOJ6" s="1708"/>
      <c r="EOK6" s="1708"/>
      <c r="EOL6" s="1708"/>
      <c r="EOM6" s="1708"/>
      <c r="EON6" s="1708"/>
      <c r="EOO6" s="1708"/>
      <c r="EOP6" s="1708"/>
      <c r="EOQ6" s="1708"/>
      <c r="EOR6" s="1708"/>
      <c r="EOS6" s="1708"/>
      <c r="EOT6" s="1708"/>
      <c r="EOU6" s="1708"/>
      <c r="EOV6" s="1708"/>
      <c r="EOW6" s="1708"/>
      <c r="EOX6" s="1708"/>
      <c r="EOY6" s="1708"/>
      <c r="EOZ6" s="1708"/>
      <c r="EPA6" s="1708"/>
      <c r="EPB6" s="1708"/>
      <c r="EPC6" s="1708"/>
      <c r="EPD6" s="1708"/>
      <c r="EPE6" s="1708"/>
      <c r="EPF6" s="1708"/>
      <c r="EPG6" s="1708"/>
      <c r="EPH6" s="1708"/>
      <c r="EPI6" s="1708"/>
      <c r="EPJ6" s="1708"/>
      <c r="EPK6" s="1708"/>
      <c r="EPL6" s="1708"/>
      <c r="EPM6" s="1708"/>
      <c r="EPN6" s="1708"/>
      <c r="EPO6" s="1708"/>
      <c r="EPP6" s="1708"/>
      <c r="EPQ6" s="1708"/>
      <c r="EPR6" s="1708"/>
      <c r="EPS6" s="1708"/>
      <c r="EPT6" s="1708"/>
      <c r="EPU6" s="1708"/>
      <c r="EPV6" s="1708"/>
      <c r="EPW6" s="1708"/>
      <c r="EPX6" s="1708"/>
      <c r="EPY6" s="1708"/>
      <c r="EPZ6" s="1708"/>
      <c r="EQA6" s="1708"/>
      <c r="EQB6" s="1708"/>
      <c r="EQC6" s="1708"/>
      <c r="EQD6" s="1708"/>
      <c r="EQE6" s="1708"/>
      <c r="EQF6" s="1708"/>
      <c r="EQG6" s="1708"/>
      <c r="EQH6" s="1708"/>
      <c r="EQI6" s="1708"/>
      <c r="EQJ6" s="1708"/>
      <c r="EQK6" s="1708"/>
      <c r="EQL6" s="1708"/>
      <c r="EQM6" s="1708"/>
      <c r="EQN6" s="1708"/>
      <c r="EQO6" s="1708"/>
      <c r="EQP6" s="1708"/>
      <c r="EQQ6" s="1708"/>
      <c r="EQR6" s="1708"/>
      <c r="EQS6" s="1708"/>
      <c r="EQT6" s="1708"/>
      <c r="EQU6" s="1708"/>
      <c r="EQV6" s="1708"/>
      <c r="EQW6" s="1708"/>
      <c r="EQX6" s="1708"/>
      <c r="EQY6" s="1708"/>
      <c r="EQZ6" s="1708"/>
      <c r="ERA6" s="1708"/>
      <c r="ERB6" s="1708"/>
      <c r="ERC6" s="1708"/>
      <c r="ERD6" s="1708"/>
      <c r="ERE6" s="1708"/>
      <c r="ERF6" s="1708"/>
      <c r="ERG6" s="1708"/>
      <c r="ERH6" s="1708"/>
      <c r="ERI6" s="1708"/>
      <c r="ERJ6" s="1708"/>
      <c r="ERK6" s="1708"/>
      <c r="ERL6" s="1708"/>
      <c r="ERM6" s="1708"/>
      <c r="ERN6" s="1708"/>
      <c r="ERO6" s="1708"/>
      <c r="ERP6" s="1708"/>
      <c r="ERQ6" s="1708"/>
      <c r="ERR6" s="1708"/>
      <c r="ERS6" s="1708"/>
      <c r="ERT6" s="1708"/>
      <c r="ERU6" s="1708"/>
      <c r="ERV6" s="1708"/>
      <c r="ERW6" s="1708"/>
      <c r="ERX6" s="1708"/>
      <c r="ERY6" s="1708"/>
      <c r="ERZ6" s="1708"/>
      <c r="ESA6" s="1708"/>
      <c r="ESB6" s="1708"/>
      <c r="ESC6" s="1708"/>
      <c r="ESD6" s="1708"/>
      <c r="ESE6" s="1708"/>
      <c r="ESF6" s="1708"/>
      <c r="ESG6" s="1708"/>
      <c r="ESH6" s="1708"/>
      <c r="ESI6" s="1708"/>
      <c r="ESJ6" s="1708"/>
      <c r="ESK6" s="1708"/>
      <c r="ESL6" s="1708"/>
      <c r="ESM6" s="1708"/>
      <c r="ESN6" s="1708"/>
      <c r="ESO6" s="1708"/>
      <c r="ESP6" s="1708"/>
      <c r="ESQ6" s="1708"/>
      <c r="ESR6" s="1708"/>
      <c r="ESS6" s="1708"/>
      <c r="EST6" s="1708"/>
      <c r="ESU6" s="1708"/>
      <c r="ESV6" s="1708"/>
      <c r="ESW6" s="1708"/>
      <c r="ESX6" s="1708"/>
      <c r="ESY6" s="1708"/>
      <c r="ESZ6" s="1708"/>
      <c r="ETA6" s="1708"/>
      <c r="ETB6" s="1708"/>
      <c r="ETC6" s="1708"/>
      <c r="ETD6" s="1708"/>
      <c r="ETE6" s="1708"/>
      <c r="ETF6" s="1708"/>
      <c r="ETG6" s="1708"/>
      <c r="ETH6" s="1708"/>
      <c r="ETI6" s="1708"/>
      <c r="ETJ6" s="1708"/>
      <c r="ETK6" s="1708"/>
      <c r="ETL6" s="1708"/>
      <c r="ETM6" s="1708"/>
      <c r="ETN6" s="1708"/>
      <c r="ETO6" s="1708"/>
      <c r="ETP6" s="1708"/>
      <c r="ETQ6" s="1708"/>
      <c r="ETR6" s="1708"/>
      <c r="ETS6" s="1708"/>
      <c r="ETT6" s="1708"/>
      <c r="ETU6" s="1708"/>
      <c r="ETV6" s="1708"/>
      <c r="ETW6" s="1708"/>
      <c r="ETX6" s="1708"/>
      <c r="ETY6" s="1708"/>
      <c r="ETZ6" s="1708"/>
      <c r="EUA6" s="1708"/>
      <c r="EUB6" s="1708"/>
      <c r="EUC6" s="1708"/>
      <c r="EUD6" s="1708"/>
      <c r="EUE6" s="1708"/>
      <c r="EUF6" s="1708"/>
      <c r="EUG6" s="1708"/>
      <c r="EUH6" s="1708"/>
      <c r="EUI6" s="1708"/>
      <c r="EUJ6" s="1708"/>
      <c r="EUK6" s="1708"/>
      <c r="EUL6" s="1708"/>
      <c r="EUM6" s="1708"/>
      <c r="EUN6" s="1708"/>
      <c r="EUO6" s="1708"/>
      <c r="EUP6" s="1708"/>
      <c r="EUQ6" s="1708"/>
      <c r="EUR6" s="1708"/>
      <c r="EUS6" s="1708"/>
      <c r="EUT6" s="1708"/>
      <c r="EUU6" s="1708"/>
      <c r="EUV6" s="1708"/>
      <c r="EUW6" s="1708"/>
      <c r="EUX6" s="1708"/>
      <c r="EUY6" s="1708"/>
      <c r="EUZ6" s="1708"/>
      <c r="EVA6" s="1708"/>
      <c r="EVB6" s="1708"/>
      <c r="EVC6" s="1708"/>
      <c r="EVD6" s="1708"/>
      <c r="EVE6" s="1708"/>
      <c r="EVF6" s="1708"/>
      <c r="EVG6" s="1708"/>
      <c r="EVH6" s="1708"/>
      <c r="EVI6" s="1708"/>
      <c r="EVJ6" s="1708"/>
      <c r="EVK6" s="1708"/>
      <c r="EVL6" s="1708"/>
      <c r="EVM6" s="1708"/>
      <c r="EVN6" s="1708"/>
      <c r="EVO6" s="1708"/>
      <c r="EVP6" s="1708"/>
      <c r="EVQ6" s="1708"/>
      <c r="EVR6" s="1708"/>
      <c r="EVS6" s="1708"/>
      <c r="EVT6" s="1708"/>
      <c r="EVU6" s="1708"/>
      <c r="EVV6" s="1708"/>
      <c r="EVW6" s="1708"/>
      <c r="EVX6" s="1708"/>
      <c r="EVY6" s="1708"/>
      <c r="EVZ6" s="1708"/>
      <c r="EWA6" s="1708"/>
      <c r="EWB6" s="1708"/>
      <c r="EWC6" s="1708"/>
      <c r="EWD6" s="1708"/>
      <c r="EWE6" s="1708"/>
      <c r="EWF6" s="1708"/>
      <c r="EWG6" s="1708"/>
      <c r="EWH6" s="1708"/>
      <c r="EWI6" s="1708"/>
      <c r="EWJ6" s="1708"/>
      <c r="EWK6" s="1708"/>
      <c r="EWL6" s="1708"/>
      <c r="EWM6" s="1708"/>
      <c r="EWN6" s="1708"/>
      <c r="EWO6" s="1708"/>
      <c r="EWP6" s="1708"/>
      <c r="EWQ6" s="1708"/>
      <c r="EWR6" s="1708"/>
      <c r="EWS6" s="1708"/>
      <c r="EWT6" s="1708"/>
      <c r="EWU6" s="1708"/>
      <c r="EWV6" s="1708"/>
      <c r="EWW6" s="1708"/>
      <c r="EWX6" s="1708"/>
      <c r="EWY6" s="1708"/>
      <c r="EWZ6" s="1708"/>
      <c r="EXA6" s="1708"/>
      <c r="EXB6" s="1708"/>
      <c r="EXC6" s="1708"/>
      <c r="EXD6" s="1708"/>
      <c r="EXE6" s="1708"/>
      <c r="EXF6" s="1708"/>
      <c r="EXG6" s="1708"/>
      <c r="EXH6" s="1708"/>
      <c r="EXI6" s="1708"/>
      <c r="EXJ6" s="1708"/>
      <c r="EXK6" s="1708"/>
      <c r="EXL6" s="1708"/>
      <c r="EXM6" s="1708"/>
      <c r="EXN6" s="1708"/>
      <c r="EXO6" s="1708"/>
      <c r="EXP6" s="1708"/>
      <c r="EXQ6" s="1708"/>
      <c r="EXR6" s="1708"/>
      <c r="EXS6" s="1708"/>
      <c r="EXT6" s="1708"/>
      <c r="EXU6" s="1708"/>
      <c r="EXV6" s="1708"/>
      <c r="EXW6" s="1708"/>
      <c r="EXX6" s="1708"/>
      <c r="EXY6" s="1708"/>
      <c r="EXZ6" s="1708"/>
      <c r="EYA6" s="1708"/>
      <c r="EYB6" s="1708"/>
      <c r="EYC6" s="1708"/>
      <c r="EYD6" s="1708"/>
      <c r="EYE6" s="1708"/>
      <c r="EYF6" s="1708"/>
      <c r="EYG6" s="1708"/>
      <c r="EYH6" s="1708"/>
      <c r="EYI6" s="1708"/>
      <c r="EYJ6" s="1708"/>
      <c r="EYK6" s="1708"/>
      <c r="EYL6" s="1708"/>
      <c r="EYM6" s="1708"/>
      <c r="EYN6" s="1708"/>
      <c r="EYO6" s="1708"/>
      <c r="EYP6" s="1708"/>
      <c r="EYQ6" s="1708"/>
      <c r="EYR6" s="1708"/>
      <c r="EYS6" s="1708"/>
      <c r="EYT6" s="1708"/>
      <c r="EYU6" s="1708"/>
      <c r="EYV6" s="1708"/>
      <c r="EYW6" s="1708"/>
      <c r="EYX6" s="1708"/>
      <c r="EYY6" s="1708"/>
      <c r="EYZ6" s="1708"/>
      <c r="EZA6" s="1708"/>
      <c r="EZB6" s="1708"/>
      <c r="EZC6" s="1708"/>
      <c r="EZD6" s="1708"/>
      <c r="EZE6" s="1708"/>
      <c r="EZF6" s="1708"/>
      <c r="EZG6" s="1708"/>
      <c r="EZH6" s="1708"/>
      <c r="EZI6" s="1708"/>
      <c r="EZJ6" s="1708"/>
      <c r="EZK6" s="1708"/>
      <c r="EZL6" s="1708"/>
      <c r="EZM6" s="1708"/>
      <c r="EZN6" s="1708"/>
      <c r="EZO6" s="1708"/>
      <c r="EZP6" s="1708"/>
      <c r="EZQ6" s="1708"/>
      <c r="EZR6" s="1708"/>
      <c r="EZS6" s="1708"/>
      <c r="EZT6" s="1708"/>
      <c r="EZU6" s="1708"/>
      <c r="EZV6" s="1708"/>
      <c r="EZW6" s="1708"/>
      <c r="EZX6" s="1708"/>
      <c r="EZY6" s="1708"/>
      <c r="EZZ6" s="1708"/>
      <c r="FAA6" s="1708"/>
      <c r="FAB6" s="1708"/>
      <c r="FAC6" s="1708"/>
      <c r="FAD6" s="1708"/>
      <c r="FAE6" s="1708"/>
      <c r="FAF6" s="1708"/>
      <c r="FAG6" s="1708"/>
      <c r="FAH6" s="1708"/>
      <c r="FAI6" s="1708"/>
      <c r="FAJ6" s="1708"/>
      <c r="FAK6" s="1708"/>
      <c r="FAL6" s="1708"/>
      <c r="FAM6" s="1708"/>
      <c r="FAN6" s="1708"/>
      <c r="FAO6" s="1708"/>
      <c r="FAP6" s="1708"/>
      <c r="FAQ6" s="1708"/>
      <c r="FAR6" s="1708"/>
      <c r="FAS6" s="1708"/>
      <c r="FAT6" s="1708"/>
      <c r="FAU6" s="1708"/>
      <c r="FAV6" s="1708"/>
      <c r="FAW6" s="1708"/>
      <c r="FAX6" s="1708"/>
      <c r="FAY6" s="1708"/>
      <c r="FAZ6" s="1708"/>
      <c r="FBA6" s="1708"/>
      <c r="FBB6" s="1708"/>
      <c r="FBC6" s="1708"/>
      <c r="FBD6" s="1708"/>
      <c r="FBE6" s="1708"/>
      <c r="FBF6" s="1708"/>
      <c r="FBG6" s="1708"/>
      <c r="FBH6" s="1708"/>
      <c r="FBI6" s="1708"/>
      <c r="FBJ6" s="1708"/>
      <c r="FBK6" s="1708"/>
      <c r="FBL6" s="1708"/>
      <c r="FBM6" s="1708"/>
      <c r="FBN6" s="1708"/>
      <c r="FBO6" s="1708"/>
      <c r="FBP6" s="1708"/>
      <c r="FBQ6" s="1708"/>
      <c r="FBR6" s="1708"/>
      <c r="FBS6" s="1708"/>
      <c r="FBT6" s="1708"/>
      <c r="FBU6" s="1708"/>
      <c r="FBV6" s="1708"/>
      <c r="FBW6" s="1708"/>
      <c r="FBX6" s="1708"/>
      <c r="FBY6" s="1708"/>
      <c r="FBZ6" s="1708"/>
      <c r="FCA6" s="1708"/>
      <c r="FCB6" s="1708"/>
      <c r="FCC6" s="1708"/>
      <c r="FCD6" s="1708"/>
      <c r="FCE6" s="1708"/>
      <c r="FCF6" s="1708"/>
      <c r="FCG6" s="1708"/>
      <c r="FCH6" s="1708"/>
      <c r="FCI6" s="1708"/>
      <c r="FCJ6" s="1708"/>
      <c r="FCK6" s="1708"/>
      <c r="FCL6" s="1708"/>
      <c r="FCM6" s="1708"/>
      <c r="FCN6" s="1708"/>
      <c r="FCO6" s="1708"/>
      <c r="FCP6" s="1708"/>
      <c r="FCQ6" s="1708"/>
      <c r="FCR6" s="1708"/>
      <c r="FCS6" s="1708"/>
      <c r="FCT6" s="1708"/>
      <c r="FCU6" s="1708"/>
      <c r="FCV6" s="1708"/>
      <c r="FCW6" s="1708"/>
      <c r="FCX6" s="1708"/>
      <c r="FCY6" s="1708"/>
      <c r="FCZ6" s="1708"/>
      <c r="FDA6" s="1708"/>
      <c r="FDB6" s="1708"/>
      <c r="FDC6" s="1708"/>
      <c r="FDD6" s="1708"/>
      <c r="FDE6" s="1708"/>
      <c r="FDF6" s="1708"/>
      <c r="FDG6" s="1708"/>
      <c r="FDH6" s="1708"/>
      <c r="FDI6" s="1708"/>
      <c r="FDJ6" s="1708"/>
      <c r="FDK6" s="1708"/>
      <c r="FDL6" s="1708"/>
      <c r="FDM6" s="1708"/>
      <c r="FDN6" s="1708"/>
      <c r="FDO6" s="1708"/>
      <c r="FDP6" s="1708"/>
      <c r="FDQ6" s="1708"/>
      <c r="FDR6" s="1708"/>
      <c r="FDS6" s="1708"/>
      <c r="FDT6" s="1708"/>
      <c r="FDU6" s="1708"/>
      <c r="FDV6" s="1708"/>
      <c r="FDW6" s="1708"/>
      <c r="FDX6" s="1708"/>
      <c r="FDY6" s="1708"/>
      <c r="FDZ6" s="1708"/>
      <c r="FEA6" s="1708"/>
      <c r="FEB6" s="1708"/>
      <c r="FEC6" s="1708"/>
      <c r="FED6" s="1708"/>
      <c r="FEE6" s="1708"/>
      <c r="FEF6" s="1708"/>
      <c r="FEG6" s="1708"/>
      <c r="FEH6" s="1708"/>
      <c r="FEI6" s="1708"/>
      <c r="FEJ6" s="1708"/>
      <c r="FEK6" s="1708"/>
      <c r="FEL6" s="1708"/>
      <c r="FEM6" s="1708"/>
      <c r="FEN6" s="1708"/>
      <c r="FEO6" s="1708"/>
      <c r="FEP6" s="1708"/>
      <c r="FEQ6" s="1708"/>
      <c r="FER6" s="1708"/>
      <c r="FES6" s="1708"/>
      <c r="FET6" s="1708"/>
      <c r="FEU6" s="1708"/>
      <c r="FEV6" s="1708"/>
      <c r="FEW6" s="1708"/>
      <c r="FEX6" s="1708"/>
      <c r="FEY6" s="1708"/>
      <c r="FEZ6" s="1708"/>
      <c r="FFA6" s="1708"/>
      <c r="FFB6" s="1708"/>
      <c r="FFC6" s="1708"/>
      <c r="FFD6" s="1708"/>
      <c r="FFE6" s="1708"/>
      <c r="FFF6" s="1708"/>
      <c r="FFG6" s="1708"/>
      <c r="FFH6" s="1708"/>
      <c r="FFI6" s="1708"/>
      <c r="FFJ6" s="1708"/>
      <c r="FFK6" s="1708"/>
      <c r="FFL6" s="1708"/>
      <c r="FFM6" s="1708"/>
      <c r="FFN6" s="1708"/>
      <c r="FFO6" s="1708"/>
      <c r="FFP6" s="1708"/>
      <c r="FFQ6" s="1708"/>
      <c r="FFR6" s="1708"/>
      <c r="FFS6" s="1708"/>
      <c r="FFT6" s="1708"/>
      <c r="FFU6" s="1708"/>
      <c r="FFV6" s="1708"/>
      <c r="FFW6" s="1708"/>
      <c r="FFX6" s="1708"/>
      <c r="FFY6" s="1708"/>
      <c r="FFZ6" s="1708"/>
      <c r="FGA6" s="1708"/>
      <c r="FGB6" s="1708"/>
      <c r="FGC6" s="1708"/>
      <c r="FGD6" s="1708"/>
      <c r="FGE6" s="1708"/>
      <c r="FGF6" s="1708"/>
      <c r="FGG6" s="1708"/>
      <c r="FGH6" s="1708"/>
      <c r="FGI6" s="1708"/>
      <c r="FGJ6" s="1708"/>
      <c r="FGK6" s="1708"/>
      <c r="FGL6" s="1708"/>
      <c r="FGM6" s="1708"/>
      <c r="FGN6" s="1708"/>
      <c r="FGO6" s="1708"/>
      <c r="FGP6" s="1708"/>
      <c r="FGQ6" s="1708"/>
      <c r="FGR6" s="1708"/>
      <c r="FGS6" s="1708"/>
      <c r="FGT6" s="1708"/>
      <c r="FGU6" s="1708"/>
      <c r="FGV6" s="1708"/>
      <c r="FGW6" s="1708"/>
      <c r="FGX6" s="1708"/>
      <c r="FGY6" s="1708"/>
      <c r="FGZ6" s="1708"/>
      <c r="FHA6" s="1708"/>
      <c r="FHB6" s="1708"/>
      <c r="FHC6" s="1708"/>
      <c r="FHD6" s="1708"/>
      <c r="FHE6" s="1708"/>
      <c r="FHF6" s="1708"/>
      <c r="FHG6" s="1708"/>
      <c r="FHH6" s="1708"/>
      <c r="FHI6" s="1708"/>
      <c r="FHJ6" s="1708"/>
      <c r="FHK6" s="1708"/>
      <c r="FHL6" s="1708"/>
      <c r="FHM6" s="1708"/>
      <c r="FHN6" s="1708"/>
      <c r="FHO6" s="1708"/>
      <c r="FHP6" s="1708"/>
      <c r="FHQ6" s="1708"/>
      <c r="FHR6" s="1708"/>
      <c r="FHS6" s="1708"/>
      <c r="FHT6" s="1708"/>
      <c r="FHU6" s="1708"/>
      <c r="FHV6" s="1708"/>
      <c r="FHW6" s="1708"/>
      <c r="FHX6" s="1708"/>
      <c r="FHY6" s="1708"/>
      <c r="FHZ6" s="1708"/>
      <c r="FIA6" s="1708"/>
      <c r="FIB6" s="1708"/>
      <c r="FIC6" s="1708"/>
      <c r="FID6" s="1708"/>
      <c r="FIE6" s="1708"/>
      <c r="FIF6" s="1708"/>
      <c r="FIG6" s="1708"/>
      <c r="FIH6" s="1708"/>
      <c r="FII6" s="1708"/>
      <c r="FIJ6" s="1708"/>
      <c r="FIK6" s="1708"/>
      <c r="FIL6" s="1708"/>
      <c r="FIM6" s="1708"/>
      <c r="FIN6" s="1708"/>
      <c r="FIO6" s="1708"/>
      <c r="FIP6" s="1708"/>
      <c r="FIQ6" s="1708"/>
      <c r="FIR6" s="1708"/>
      <c r="FIS6" s="1708"/>
      <c r="FIT6" s="1708"/>
      <c r="FIU6" s="1708"/>
      <c r="FIV6" s="1708"/>
      <c r="FIW6" s="1708"/>
      <c r="FIX6" s="1708"/>
      <c r="FIY6" s="1708"/>
      <c r="FIZ6" s="1708"/>
      <c r="FJA6" s="1708"/>
      <c r="FJB6" s="1708"/>
      <c r="FJC6" s="1708"/>
      <c r="FJD6" s="1708"/>
      <c r="FJE6" s="1708"/>
      <c r="FJF6" s="1708"/>
      <c r="FJG6" s="1708"/>
      <c r="FJH6" s="1708"/>
      <c r="FJI6" s="1708"/>
      <c r="FJJ6" s="1708"/>
      <c r="FJK6" s="1708"/>
      <c r="FJL6" s="1708"/>
      <c r="FJM6" s="1708"/>
      <c r="FJN6" s="1708"/>
      <c r="FJO6" s="1708"/>
      <c r="FJP6" s="1708"/>
      <c r="FJQ6" s="1708"/>
      <c r="FJR6" s="1708"/>
      <c r="FJS6" s="1708"/>
      <c r="FJT6" s="1708"/>
      <c r="FJU6" s="1708"/>
      <c r="FJV6" s="1708"/>
      <c r="FJW6" s="1708"/>
      <c r="FJX6" s="1708"/>
      <c r="FJY6" s="1708"/>
      <c r="FJZ6" s="1708"/>
      <c r="FKA6" s="1708"/>
      <c r="FKB6" s="1708"/>
      <c r="FKC6" s="1708"/>
      <c r="FKD6" s="1708"/>
      <c r="FKE6" s="1708"/>
      <c r="FKF6" s="1708"/>
      <c r="FKG6" s="1708"/>
      <c r="FKH6" s="1708"/>
      <c r="FKI6" s="1708"/>
      <c r="FKJ6" s="1708"/>
      <c r="FKK6" s="1708"/>
      <c r="FKL6" s="1708"/>
      <c r="FKM6" s="1708"/>
      <c r="FKN6" s="1708"/>
      <c r="FKO6" s="1708"/>
      <c r="FKP6" s="1708"/>
      <c r="FKQ6" s="1708"/>
      <c r="FKR6" s="1708"/>
      <c r="FKS6" s="1708"/>
      <c r="FKT6" s="1708"/>
      <c r="FKU6" s="1708"/>
      <c r="FKV6" s="1708"/>
      <c r="FKW6" s="1708"/>
      <c r="FKX6" s="1708"/>
      <c r="FKY6" s="1708"/>
      <c r="FKZ6" s="1708"/>
      <c r="FLA6" s="1708"/>
      <c r="FLB6" s="1708"/>
      <c r="FLC6" s="1708"/>
      <c r="FLD6" s="1708"/>
      <c r="FLE6" s="1708"/>
      <c r="FLF6" s="1708"/>
      <c r="FLG6" s="1708"/>
      <c r="FLH6" s="1708"/>
      <c r="FLI6" s="1708"/>
      <c r="FLJ6" s="1708"/>
      <c r="FLK6" s="1708"/>
      <c r="FLL6" s="1708"/>
      <c r="FLM6" s="1708"/>
      <c r="FLN6" s="1708"/>
      <c r="FLO6" s="1708"/>
      <c r="FLP6" s="1708"/>
      <c r="FLQ6" s="1708"/>
      <c r="FLR6" s="1708"/>
      <c r="FLS6" s="1708"/>
      <c r="FLT6" s="1708"/>
      <c r="FLU6" s="1708"/>
      <c r="FLV6" s="1708"/>
      <c r="FLW6" s="1708"/>
      <c r="FLX6" s="1708"/>
      <c r="FLY6" s="1708"/>
      <c r="FLZ6" s="1708"/>
      <c r="FMA6" s="1708"/>
      <c r="FMB6" s="1708"/>
      <c r="FMC6" s="1708"/>
      <c r="FMD6" s="1708"/>
      <c r="FME6" s="1708"/>
      <c r="FMF6" s="1708"/>
      <c r="FMG6" s="1708"/>
      <c r="FMH6" s="1708"/>
      <c r="FMI6" s="1708"/>
      <c r="FMJ6" s="1708"/>
      <c r="FMK6" s="1708"/>
      <c r="FML6" s="1708"/>
      <c r="FMM6" s="1708"/>
      <c r="FMN6" s="1708"/>
      <c r="FMO6" s="1708"/>
      <c r="FMP6" s="1708"/>
      <c r="FMQ6" s="1708"/>
      <c r="FMR6" s="1708"/>
      <c r="FMS6" s="1708"/>
      <c r="FMT6" s="1708"/>
      <c r="FMU6" s="1708"/>
      <c r="FMV6" s="1708"/>
      <c r="FMW6" s="1708"/>
      <c r="FMX6" s="1708"/>
      <c r="FMY6" s="1708"/>
      <c r="FMZ6" s="1708"/>
      <c r="FNA6" s="1708"/>
      <c r="FNB6" s="1708"/>
      <c r="FNC6" s="1708"/>
      <c r="FND6" s="1708"/>
      <c r="FNE6" s="1708"/>
      <c r="FNF6" s="1708"/>
      <c r="FNG6" s="1708"/>
      <c r="FNH6" s="1708"/>
      <c r="FNI6" s="1708"/>
      <c r="FNJ6" s="1708"/>
      <c r="FNK6" s="1708"/>
      <c r="FNL6" s="1708"/>
      <c r="FNM6" s="1708"/>
      <c r="FNN6" s="1708"/>
      <c r="FNO6" s="1708"/>
      <c r="FNP6" s="1708"/>
      <c r="FNQ6" s="1708"/>
      <c r="FNR6" s="1708"/>
      <c r="FNS6" s="1708"/>
      <c r="FNT6" s="1708"/>
      <c r="FNU6" s="1708"/>
      <c r="FNV6" s="1708"/>
      <c r="FNW6" s="1708"/>
      <c r="FNX6" s="1708"/>
      <c r="FNY6" s="1708"/>
      <c r="FNZ6" s="1708"/>
      <c r="FOA6" s="1708"/>
      <c r="FOB6" s="1708"/>
      <c r="FOC6" s="1708"/>
      <c r="FOD6" s="1708"/>
      <c r="FOE6" s="1708"/>
      <c r="FOF6" s="1708"/>
      <c r="FOG6" s="1708"/>
      <c r="FOH6" s="1708"/>
      <c r="FOI6" s="1708"/>
      <c r="FOJ6" s="1708"/>
      <c r="FOK6" s="1708"/>
      <c r="FOL6" s="1708"/>
      <c r="FOM6" s="1708"/>
      <c r="FON6" s="1708"/>
      <c r="FOO6" s="1708"/>
      <c r="FOP6" s="1708"/>
      <c r="FOQ6" s="1708"/>
      <c r="FOR6" s="1708"/>
      <c r="FOS6" s="1708"/>
      <c r="FOT6" s="1708"/>
      <c r="FOU6" s="1708"/>
      <c r="FOV6" s="1708"/>
      <c r="FOW6" s="1708"/>
      <c r="FOX6" s="1708"/>
      <c r="FOY6" s="1708"/>
      <c r="FOZ6" s="1708"/>
      <c r="FPA6" s="1708"/>
      <c r="FPB6" s="1708"/>
      <c r="FPC6" s="1708"/>
      <c r="FPD6" s="1708"/>
      <c r="FPE6" s="1708"/>
      <c r="FPF6" s="1708"/>
      <c r="FPG6" s="1708"/>
      <c r="FPH6" s="1708"/>
      <c r="FPI6" s="1708"/>
      <c r="FPJ6" s="1708"/>
      <c r="FPK6" s="1708"/>
      <c r="FPL6" s="1708"/>
      <c r="FPM6" s="1708"/>
      <c r="FPN6" s="1708"/>
      <c r="FPO6" s="1708"/>
      <c r="FPP6" s="1708"/>
      <c r="FPQ6" s="1708"/>
      <c r="FPR6" s="1708"/>
      <c r="FPS6" s="1708"/>
      <c r="FPT6" s="1708"/>
      <c r="FPU6" s="1708"/>
      <c r="FPV6" s="1708"/>
      <c r="FPW6" s="1708"/>
      <c r="FPX6" s="1708"/>
      <c r="FPY6" s="1708"/>
      <c r="FPZ6" s="1708"/>
      <c r="FQA6" s="1708"/>
      <c r="FQB6" s="1708"/>
      <c r="FQC6" s="1708"/>
      <c r="FQD6" s="1708"/>
      <c r="FQE6" s="1708"/>
      <c r="FQF6" s="1708"/>
      <c r="FQG6" s="1708"/>
      <c r="FQH6" s="1708"/>
      <c r="FQI6" s="1708"/>
      <c r="FQJ6" s="1708"/>
      <c r="FQK6" s="1708"/>
      <c r="FQL6" s="1708"/>
      <c r="FQM6" s="1708"/>
      <c r="FQN6" s="1708"/>
      <c r="FQO6" s="1708"/>
      <c r="FQP6" s="1708"/>
      <c r="FQQ6" s="1708"/>
      <c r="FQR6" s="1708"/>
      <c r="FQS6" s="1708"/>
      <c r="FQT6" s="1708"/>
      <c r="FQU6" s="1708"/>
      <c r="FQV6" s="1708"/>
      <c r="FQW6" s="1708"/>
      <c r="FQX6" s="1708"/>
      <c r="FQY6" s="1708"/>
      <c r="FQZ6" s="1708"/>
      <c r="FRA6" s="1708"/>
      <c r="FRB6" s="1708"/>
      <c r="FRC6" s="1708"/>
      <c r="FRD6" s="1708"/>
      <c r="FRE6" s="1708"/>
      <c r="FRF6" s="1708"/>
      <c r="FRG6" s="1708"/>
      <c r="FRH6" s="1708"/>
      <c r="FRI6" s="1708"/>
      <c r="FRJ6" s="1708"/>
      <c r="FRK6" s="1708"/>
      <c r="FRL6" s="1708"/>
      <c r="FRM6" s="1708"/>
      <c r="FRN6" s="1708"/>
      <c r="FRO6" s="1708"/>
      <c r="FRP6" s="1708"/>
      <c r="FRQ6" s="1708"/>
      <c r="FRR6" s="1708"/>
      <c r="FRS6" s="1708"/>
      <c r="FRT6" s="1708"/>
      <c r="FRU6" s="1708"/>
      <c r="FRV6" s="1708"/>
      <c r="FRW6" s="1708"/>
      <c r="FRX6" s="1708"/>
      <c r="FRY6" s="1708"/>
      <c r="FRZ6" s="1708"/>
      <c r="FSA6" s="1708"/>
      <c r="FSB6" s="1708"/>
      <c r="FSC6" s="1708"/>
      <c r="FSD6" s="1708"/>
      <c r="FSE6" s="1708"/>
      <c r="FSF6" s="1708"/>
      <c r="FSG6" s="1708"/>
      <c r="FSH6" s="1708"/>
      <c r="FSI6" s="1708"/>
      <c r="FSJ6" s="1708"/>
      <c r="FSK6" s="1708"/>
      <c r="FSL6" s="1708"/>
      <c r="FSM6" s="1708"/>
      <c r="FSN6" s="1708"/>
      <c r="FSO6" s="1708"/>
      <c r="FSP6" s="1708"/>
      <c r="FSQ6" s="1708"/>
      <c r="FSR6" s="1708"/>
      <c r="FSS6" s="1708"/>
      <c r="FST6" s="1708"/>
      <c r="FSU6" s="1708"/>
      <c r="FSV6" s="1708"/>
      <c r="FSW6" s="1708"/>
      <c r="FSX6" s="1708"/>
      <c r="FSY6" s="1708"/>
      <c r="FSZ6" s="1708"/>
      <c r="FTA6" s="1708"/>
      <c r="FTB6" s="1708"/>
      <c r="FTC6" s="1708"/>
      <c r="FTD6" s="1708"/>
      <c r="FTE6" s="1708"/>
      <c r="FTF6" s="1708"/>
      <c r="FTG6" s="1708"/>
      <c r="FTH6" s="1708"/>
      <c r="FTI6" s="1708"/>
      <c r="FTJ6" s="1708"/>
      <c r="FTK6" s="1708"/>
      <c r="FTL6" s="1708"/>
      <c r="FTM6" s="1708"/>
      <c r="FTN6" s="1708"/>
      <c r="FTO6" s="1708"/>
      <c r="FTP6" s="1708"/>
      <c r="FTQ6" s="1708"/>
      <c r="FTR6" s="1708"/>
      <c r="FTS6" s="1708"/>
      <c r="FTT6" s="1708"/>
      <c r="FTU6" s="1708"/>
      <c r="FTV6" s="1708"/>
      <c r="FTW6" s="1708"/>
      <c r="FTX6" s="1708"/>
      <c r="FTY6" s="1708"/>
      <c r="FTZ6" s="1708"/>
      <c r="FUA6" s="1708"/>
      <c r="FUB6" s="1708"/>
      <c r="FUC6" s="1708"/>
      <c r="FUD6" s="1708"/>
      <c r="FUE6" s="1708"/>
      <c r="FUF6" s="1708"/>
      <c r="FUG6" s="1708"/>
      <c r="FUH6" s="1708"/>
      <c r="FUI6" s="1708"/>
      <c r="FUJ6" s="1708"/>
      <c r="FUK6" s="1708"/>
      <c r="FUL6" s="1708"/>
      <c r="FUM6" s="1708"/>
      <c r="FUN6" s="1708"/>
      <c r="FUO6" s="1708"/>
      <c r="FUP6" s="1708"/>
      <c r="FUQ6" s="1708"/>
      <c r="FUR6" s="1708"/>
      <c r="FUS6" s="1708"/>
      <c r="FUT6" s="1708"/>
      <c r="FUU6" s="1708"/>
      <c r="FUV6" s="1708"/>
      <c r="FUW6" s="1708"/>
      <c r="FUX6" s="1708"/>
      <c r="FUY6" s="1708"/>
      <c r="FUZ6" s="1708"/>
      <c r="FVA6" s="1708"/>
      <c r="FVB6" s="1708"/>
      <c r="FVC6" s="1708"/>
      <c r="FVD6" s="1708"/>
      <c r="FVE6" s="1708"/>
      <c r="FVF6" s="1708"/>
      <c r="FVG6" s="1708"/>
      <c r="FVH6" s="1708"/>
      <c r="FVI6" s="1708"/>
      <c r="FVJ6" s="1708"/>
      <c r="FVK6" s="1708"/>
      <c r="FVL6" s="1708"/>
      <c r="FVM6" s="1708"/>
      <c r="FVN6" s="1708"/>
      <c r="FVO6" s="1708"/>
      <c r="FVP6" s="1708"/>
      <c r="FVQ6" s="1708"/>
      <c r="FVR6" s="1708"/>
      <c r="FVS6" s="1708"/>
      <c r="FVT6" s="1708"/>
      <c r="FVU6" s="1708"/>
      <c r="FVV6" s="1708"/>
      <c r="FVW6" s="1708"/>
      <c r="FVX6" s="1708"/>
      <c r="FVY6" s="1708"/>
      <c r="FVZ6" s="1708"/>
      <c r="FWA6" s="1708"/>
      <c r="FWB6" s="1708"/>
      <c r="FWC6" s="1708"/>
      <c r="FWD6" s="1708"/>
      <c r="FWE6" s="1708"/>
      <c r="FWF6" s="1708"/>
      <c r="FWG6" s="1708"/>
      <c r="FWH6" s="1708"/>
      <c r="FWI6" s="1708"/>
      <c r="FWJ6" s="1708"/>
      <c r="FWK6" s="1708"/>
      <c r="FWL6" s="1708"/>
      <c r="FWM6" s="1708"/>
      <c r="FWN6" s="1708"/>
      <c r="FWO6" s="1708"/>
      <c r="FWP6" s="1708"/>
      <c r="FWQ6" s="1708"/>
      <c r="FWR6" s="1708"/>
      <c r="FWS6" s="1708"/>
      <c r="FWT6" s="1708"/>
      <c r="FWU6" s="1708"/>
      <c r="FWV6" s="1708"/>
      <c r="FWW6" s="1708"/>
      <c r="FWX6" s="1708"/>
      <c r="FWY6" s="1708"/>
      <c r="FWZ6" s="1708"/>
      <c r="FXA6" s="1708"/>
      <c r="FXB6" s="1708"/>
      <c r="FXC6" s="1708"/>
      <c r="FXD6" s="1708"/>
      <c r="FXE6" s="1708"/>
      <c r="FXF6" s="1708"/>
      <c r="FXG6" s="1708"/>
      <c r="FXH6" s="1708"/>
      <c r="FXI6" s="1708"/>
      <c r="FXJ6" s="1708"/>
      <c r="FXK6" s="1708"/>
      <c r="FXL6" s="1708"/>
      <c r="FXM6" s="1708"/>
      <c r="FXN6" s="1708"/>
      <c r="FXO6" s="1708"/>
      <c r="FXP6" s="1708"/>
      <c r="FXQ6" s="1708"/>
      <c r="FXR6" s="1708"/>
      <c r="FXS6" s="1708"/>
      <c r="FXT6" s="1708"/>
      <c r="FXU6" s="1708"/>
      <c r="FXV6" s="1708"/>
      <c r="FXW6" s="1708"/>
      <c r="FXX6" s="1708"/>
      <c r="FXY6" s="1708"/>
      <c r="FXZ6" s="1708"/>
      <c r="FYA6" s="1708"/>
      <c r="FYB6" s="1708"/>
      <c r="FYC6" s="1708"/>
      <c r="FYD6" s="1708"/>
      <c r="FYE6" s="1708"/>
      <c r="FYF6" s="1708"/>
      <c r="FYG6" s="1708"/>
      <c r="FYH6" s="1708"/>
      <c r="FYI6" s="1708"/>
      <c r="FYJ6" s="1708"/>
      <c r="FYK6" s="1708"/>
      <c r="FYL6" s="1708"/>
      <c r="FYM6" s="1708"/>
      <c r="FYN6" s="1708"/>
      <c r="FYO6" s="1708"/>
      <c r="FYP6" s="1708"/>
      <c r="FYQ6" s="1708"/>
      <c r="FYR6" s="1708"/>
      <c r="FYS6" s="1708"/>
      <c r="FYT6" s="1708"/>
      <c r="FYU6" s="1708"/>
      <c r="FYV6" s="1708"/>
      <c r="FYW6" s="1708"/>
      <c r="FYX6" s="1708"/>
      <c r="FYY6" s="1708"/>
      <c r="FYZ6" s="1708"/>
      <c r="FZA6" s="1708"/>
      <c r="FZB6" s="1708"/>
      <c r="FZC6" s="1708"/>
      <c r="FZD6" s="1708"/>
      <c r="FZE6" s="1708"/>
      <c r="FZF6" s="1708"/>
      <c r="FZG6" s="1708"/>
      <c r="FZH6" s="1708"/>
      <c r="FZI6" s="1708"/>
      <c r="FZJ6" s="1708"/>
      <c r="FZK6" s="1708"/>
      <c r="FZL6" s="1708"/>
      <c r="FZM6" s="1708"/>
      <c r="FZN6" s="1708"/>
      <c r="FZO6" s="1708"/>
      <c r="FZP6" s="1708"/>
      <c r="FZQ6" s="1708"/>
      <c r="FZR6" s="1708"/>
      <c r="FZS6" s="1708"/>
      <c r="FZT6" s="1708"/>
      <c r="FZU6" s="1708"/>
      <c r="FZV6" s="1708"/>
      <c r="FZW6" s="1708"/>
      <c r="FZX6" s="1708"/>
      <c r="FZY6" s="1708"/>
      <c r="FZZ6" s="1708"/>
      <c r="GAA6" s="1708"/>
      <c r="GAB6" s="1708"/>
      <c r="GAC6" s="1708"/>
      <c r="GAD6" s="1708"/>
      <c r="GAE6" s="1708"/>
      <c r="GAF6" s="1708"/>
      <c r="GAG6" s="1708"/>
      <c r="GAH6" s="1708"/>
      <c r="GAI6" s="1708"/>
      <c r="GAJ6" s="1708"/>
      <c r="GAK6" s="1708"/>
      <c r="GAL6" s="1708"/>
      <c r="GAM6" s="1708"/>
      <c r="GAN6" s="1708"/>
      <c r="GAO6" s="1708"/>
      <c r="GAP6" s="1708"/>
      <c r="GAQ6" s="1708"/>
      <c r="GAR6" s="1708"/>
      <c r="GAS6" s="1708"/>
      <c r="GAT6" s="1708"/>
      <c r="GAU6" s="1708"/>
      <c r="GAV6" s="1708"/>
      <c r="GAW6" s="1708"/>
      <c r="GAX6" s="1708"/>
      <c r="GAY6" s="1708"/>
      <c r="GAZ6" s="1708"/>
      <c r="GBA6" s="1708"/>
      <c r="GBB6" s="1708"/>
      <c r="GBC6" s="1708"/>
      <c r="GBD6" s="1708"/>
      <c r="GBE6" s="1708"/>
      <c r="GBF6" s="1708"/>
      <c r="GBG6" s="1708"/>
      <c r="GBH6" s="1708"/>
      <c r="GBI6" s="1708"/>
      <c r="GBJ6" s="1708"/>
      <c r="GBK6" s="1708"/>
      <c r="GBL6" s="1708"/>
      <c r="GBM6" s="1708"/>
      <c r="GBN6" s="1708"/>
      <c r="GBO6" s="1708"/>
      <c r="GBP6" s="1708"/>
      <c r="GBQ6" s="1708"/>
      <c r="GBR6" s="1708"/>
      <c r="GBS6" s="1708"/>
      <c r="GBT6" s="1708"/>
      <c r="GBU6" s="1708"/>
      <c r="GBV6" s="1708"/>
      <c r="GBW6" s="1708"/>
      <c r="GBX6" s="1708"/>
      <c r="GBY6" s="1708"/>
      <c r="GBZ6" s="1708"/>
      <c r="GCA6" s="1708"/>
      <c r="GCB6" s="1708"/>
      <c r="GCC6" s="1708"/>
      <c r="GCD6" s="1708"/>
      <c r="GCE6" s="1708"/>
      <c r="GCF6" s="1708"/>
      <c r="GCG6" s="1708"/>
      <c r="GCH6" s="1708"/>
      <c r="GCI6" s="1708"/>
      <c r="GCJ6" s="1708"/>
      <c r="GCK6" s="1708"/>
      <c r="GCL6" s="1708"/>
      <c r="GCM6" s="1708"/>
      <c r="GCN6" s="1708"/>
      <c r="GCO6" s="1708"/>
      <c r="GCP6" s="1708"/>
      <c r="GCQ6" s="1708"/>
      <c r="GCR6" s="1708"/>
      <c r="GCS6" s="1708"/>
      <c r="GCT6" s="1708"/>
      <c r="GCU6" s="1708"/>
      <c r="GCV6" s="1708"/>
      <c r="GCW6" s="1708"/>
      <c r="GCX6" s="1708"/>
      <c r="GCY6" s="1708"/>
      <c r="GCZ6" s="1708"/>
      <c r="GDA6" s="1708"/>
      <c r="GDB6" s="1708"/>
      <c r="GDC6" s="1708"/>
      <c r="GDD6" s="1708"/>
      <c r="GDE6" s="1708"/>
      <c r="GDF6" s="1708"/>
      <c r="GDG6" s="1708"/>
      <c r="GDH6" s="1708"/>
      <c r="GDI6" s="1708"/>
      <c r="GDJ6" s="1708"/>
      <c r="GDK6" s="1708"/>
      <c r="GDL6" s="1708"/>
      <c r="GDM6" s="1708"/>
      <c r="GDN6" s="1708"/>
      <c r="GDO6" s="1708"/>
      <c r="GDP6" s="1708"/>
      <c r="GDQ6" s="1708"/>
      <c r="GDR6" s="1708"/>
      <c r="GDS6" s="1708"/>
      <c r="GDT6" s="1708"/>
      <c r="GDU6" s="1708"/>
      <c r="GDV6" s="1708"/>
      <c r="GDW6" s="1708"/>
      <c r="GDX6" s="1708"/>
      <c r="GDY6" s="1708"/>
      <c r="GDZ6" s="1708"/>
      <c r="GEA6" s="1708"/>
      <c r="GEB6" s="1708"/>
      <c r="GEC6" s="1708"/>
      <c r="GED6" s="1708"/>
      <c r="GEE6" s="1708"/>
      <c r="GEF6" s="1708"/>
      <c r="GEG6" s="1708"/>
      <c r="GEH6" s="1708"/>
      <c r="GEI6" s="1708"/>
      <c r="GEJ6" s="1708"/>
      <c r="GEK6" s="1708"/>
      <c r="GEL6" s="1708"/>
      <c r="GEM6" s="1708"/>
      <c r="GEN6" s="1708"/>
      <c r="GEO6" s="1708"/>
      <c r="GEP6" s="1708"/>
      <c r="GEQ6" s="1708"/>
      <c r="GER6" s="1708"/>
      <c r="GES6" s="1708"/>
      <c r="GET6" s="1708"/>
      <c r="GEU6" s="1708"/>
      <c r="GEV6" s="1708"/>
      <c r="GEW6" s="1708"/>
      <c r="GEX6" s="1708"/>
      <c r="GEY6" s="1708"/>
      <c r="GEZ6" s="1708"/>
      <c r="GFA6" s="1708"/>
      <c r="GFB6" s="1708"/>
      <c r="GFC6" s="1708"/>
      <c r="GFD6" s="1708"/>
      <c r="GFE6" s="1708"/>
      <c r="GFF6" s="1708"/>
      <c r="GFG6" s="1708"/>
      <c r="GFH6" s="1708"/>
      <c r="GFI6" s="1708"/>
      <c r="GFJ6" s="1708"/>
      <c r="GFK6" s="1708"/>
      <c r="GFL6" s="1708"/>
      <c r="GFM6" s="1708"/>
      <c r="GFN6" s="1708"/>
      <c r="GFO6" s="1708"/>
      <c r="GFP6" s="1708"/>
      <c r="GFQ6" s="1708"/>
      <c r="GFR6" s="1708"/>
      <c r="GFS6" s="1708"/>
      <c r="GFT6" s="1708"/>
      <c r="GFU6" s="1708"/>
      <c r="GFV6" s="1708"/>
      <c r="GFW6" s="1708"/>
      <c r="GFX6" s="1708"/>
      <c r="GFY6" s="1708"/>
      <c r="GFZ6" s="1708"/>
      <c r="GGA6" s="1708"/>
      <c r="GGB6" s="1708"/>
      <c r="GGC6" s="1708"/>
      <c r="GGD6" s="1708"/>
      <c r="GGE6" s="1708"/>
      <c r="GGF6" s="1708"/>
      <c r="GGG6" s="1708"/>
      <c r="GGH6" s="1708"/>
      <c r="GGI6" s="1708"/>
      <c r="GGJ6" s="1708"/>
      <c r="GGK6" s="1708"/>
      <c r="GGL6" s="1708"/>
      <c r="GGM6" s="1708"/>
      <c r="GGN6" s="1708"/>
      <c r="GGO6" s="1708"/>
      <c r="GGP6" s="1708"/>
      <c r="GGQ6" s="1708"/>
      <c r="GGR6" s="1708"/>
      <c r="GGS6" s="1708"/>
      <c r="GGT6" s="1708"/>
      <c r="GGU6" s="1708"/>
      <c r="GGV6" s="1708"/>
      <c r="GGW6" s="1708"/>
      <c r="GGX6" s="1708"/>
      <c r="GGY6" s="1708"/>
      <c r="GGZ6" s="1708"/>
      <c r="GHA6" s="1708"/>
      <c r="GHB6" s="1708"/>
      <c r="GHC6" s="1708"/>
      <c r="GHD6" s="1708"/>
      <c r="GHE6" s="1708"/>
      <c r="GHF6" s="1708"/>
      <c r="GHG6" s="1708"/>
      <c r="GHH6" s="1708"/>
      <c r="GHI6" s="1708"/>
      <c r="GHJ6" s="1708"/>
      <c r="GHK6" s="1708"/>
      <c r="GHL6" s="1708"/>
      <c r="GHM6" s="1708"/>
      <c r="GHN6" s="1708"/>
      <c r="GHO6" s="1708"/>
      <c r="GHP6" s="1708"/>
      <c r="GHQ6" s="1708"/>
      <c r="GHR6" s="1708"/>
      <c r="GHS6" s="1708"/>
      <c r="GHT6" s="1708"/>
      <c r="GHU6" s="1708"/>
      <c r="GHV6" s="1708"/>
      <c r="GHW6" s="1708"/>
      <c r="GHX6" s="1708"/>
      <c r="GHY6" s="1708"/>
      <c r="GHZ6" s="1708"/>
      <c r="GIA6" s="1708"/>
      <c r="GIB6" s="1708"/>
      <c r="GIC6" s="1708"/>
      <c r="GID6" s="1708"/>
      <c r="GIE6" s="1708"/>
      <c r="GIF6" s="1708"/>
      <c r="GIG6" s="1708"/>
      <c r="GIH6" s="1708"/>
      <c r="GII6" s="1708"/>
      <c r="GIJ6" s="1708"/>
      <c r="GIK6" s="1708"/>
      <c r="GIL6" s="1708"/>
      <c r="GIM6" s="1708"/>
      <c r="GIN6" s="1708"/>
      <c r="GIO6" s="1708"/>
      <c r="GIP6" s="1708"/>
      <c r="GIQ6" s="1708"/>
      <c r="GIR6" s="1708"/>
      <c r="GIS6" s="1708"/>
      <c r="GIT6" s="1708"/>
      <c r="GIU6" s="1708"/>
      <c r="GIV6" s="1708"/>
      <c r="GIW6" s="1708"/>
      <c r="GIX6" s="1708"/>
      <c r="GIY6" s="1708"/>
      <c r="GIZ6" s="1708"/>
      <c r="GJA6" s="1708"/>
      <c r="GJB6" s="1708"/>
      <c r="GJC6" s="1708"/>
      <c r="GJD6" s="1708"/>
      <c r="GJE6" s="1708"/>
      <c r="GJF6" s="1708"/>
      <c r="GJG6" s="1708"/>
      <c r="GJH6" s="1708"/>
      <c r="GJI6" s="1708"/>
      <c r="GJJ6" s="1708"/>
      <c r="GJK6" s="1708"/>
      <c r="GJL6" s="1708"/>
      <c r="GJM6" s="1708"/>
      <c r="GJN6" s="1708"/>
      <c r="GJO6" s="1708"/>
      <c r="GJP6" s="1708"/>
      <c r="GJQ6" s="1708"/>
      <c r="GJR6" s="1708"/>
      <c r="GJS6" s="1708"/>
      <c r="GJT6" s="1708"/>
      <c r="GJU6" s="1708"/>
      <c r="GJV6" s="1708"/>
      <c r="GJW6" s="1708"/>
      <c r="GJX6" s="1708"/>
      <c r="GJY6" s="1708"/>
      <c r="GJZ6" s="1708"/>
      <c r="GKA6" s="1708"/>
      <c r="GKB6" s="1708"/>
      <c r="GKC6" s="1708"/>
      <c r="GKD6" s="1708"/>
      <c r="GKE6" s="1708"/>
      <c r="GKF6" s="1708"/>
      <c r="GKG6" s="1708"/>
      <c r="GKH6" s="1708"/>
      <c r="GKI6" s="1708"/>
      <c r="GKJ6" s="1708"/>
      <c r="GKK6" s="1708"/>
      <c r="GKL6" s="1708"/>
      <c r="GKM6" s="1708"/>
      <c r="GKN6" s="1708"/>
      <c r="GKO6" s="1708"/>
      <c r="GKP6" s="1708"/>
      <c r="GKQ6" s="1708"/>
      <c r="GKR6" s="1708"/>
      <c r="GKS6" s="1708"/>
      <c r="GKT6" s="1708"/>
      <c r="GKU6" s="1708"/>
      <c r="GKV6" s="1708"/>
      <c r="GKW6" s="1708"/>
      <c r="GKX6" s="1708"/>
      <c r="GKY6" s="1708"/>
      <c r="GKZ6" s="1708"/>
      <c r="GLA6" s="1708"/>
      <c r="GLB6" s="1708"/>
      <c r="GLC6" s="1708"/>
      <c r="GLD6" s="1708"/>
      <c r="GLE6" s="1708"/>
      <c r="GLF6" s="1708"/>
      <c r="GLG6" s="1708"/>
      <c r="GLH6" s="1708"/>
      <c r="GLI6" s="1708"/>
      <c r="GLJ6" s="1708"/>
      <c r="GLK6" s="1708"/>
      <c r="GLL6" s="1708"/>
      <c r="GLM6" s="1708"/>
      <c r="GLN6" s="1708"/>
      <c r="GLO6" s="1708"/>
      <c r="GLP6" s="1708"/>
      <c r="GLQ6" s="1708"/>
      <c r="GLR6" s="1708"/>
      <c r="GLS6" s="1708"/>
      <c r="GLT6" s="1708"/>
      <c r="GLU6" s="1708"/>
      <c r="GLV6" s="1708"/>
      <c r="GLW6" s="1708"/>
      <c r="GLX6" s="1708"/>
      <c r="GLY6" s="1708"/>
      <c r="GLZ6" s="1708"/>
      <c r="GMA6" s="1708"/>
      <c r="GMB6" s="1708"/>
      <c r="GMC6" s="1708"/>
      <c r="GMD6" s="1708"/>
      <c r="GME6" s="1708"/>
      <c r="GMF6" s="1708"/>
      <c r="GMG6" s="1708"/>
      <c r="GMH6" s="1708"/>
      <c r="GMI6" s="1708"/>
      <c r="GMJ6" s="1708"/>
      <c r="GMK6" s="1708"/>
      <c r="GML6" s="1708"/>
      <c r="GMM6" s="1708"/>
      <c r="GMN6" s="1708"/>
      <c r="GMO6" s="1708"/>
      <c r="GMP6" s="1708"/>
      <c r="GMQ6" s="1708"/>
      <c r="GMR6" s="1708"/>
      <c r="GMS6" s="1708"/>
      <c r="GMT6" s="1708"/>
      <c r="GMU6" s="1708"/>
      <c r="GMV6" s="1708"/>
      <c r="GMW6" s="1708"/>
      <c r="GMX6" s="1708"/>
      <c r="GMY6" s="1708"/>
      <c r="GMZ6" s="1708"/>
      <c r="GNA6" s="1708"/>
      <c r="GNB6" s="1708"/>
      <c r="GNC6" s="1708"/>
      <c r="GND6" s="1708"/>
      <c r="GNE6" s="1708"/>
      <c r="GNF6" s="1708"/>
      <c r="GNG6" s="1708"/>
      <c r="GNH6" s="1708"/>
      <c r="GNI6" s="1708"/>
      <c r="GNJ6" s="1708"/>
      <c r="GNK6" s="1708"/>
      <c r="GNL6" s="1708"/>
      <c r="GNM6" s="1708"/>
      <c r="GNN6" s="1708"/>
      <c r="GNO6" s="1708"/>
      <c r="GNP6" s="1708"/>
      <c r="GNQ6" s="1708"/>
      <c r="GNR6" s="1708"/>
      <c r="GNS6" s="1708"/>
      <c r="GNT6" s="1708"/>
      <c r="GNU6" s="1708"/>
      <c r="GNV6" s="1708"/>
      <c r="GNW6" s="1708"/>
      <c r="GNX6" s="1708"/>
      <c r="GNY6" s="1708"/>
      <c r="GNZ6" s="1708"/>
      <c r="GOA6" s="1708"/>
      <c r="GOB6" s="1708"/>
      <c r="GOC6" s="1708"/>
      <c r="GOD6" s="1708"/>
      <c r="GOE6" s="1708"/>
      <c r="GOF6" s="1708"/>
      <c r="GOG6" s="1708"/>
      <c r="GOH6" s="1708"/>
      <c r="GOI6" s="1708"/>
      <c r="GOJ6" s="1708"/>
      <c r="GOK6" s="1708"/>
      <c r="GOL6" s="1708"/>
      <c r="GOM6" s="1708"/>
      <c r="GON6" s="1708"/>
      <c r="GOO6" s="1708"/>
      <c r="GOP6" s="1708"/>
      <c r="GOQ6" s="1708"/>
      <c r="GOR6" s="1708"/>
      <c r="GOS6" s="1708"/>
      <c r="GOT6" s="1708"/>
      <c r="GOU6" s="1708"/>
      <c r="GOV6" s="1708"/>
      <c r="GOW6" s="1708"/>
      <c r="GOX6" s="1708"/>
      <c r="GOY6" s="1708"/>
      <c r="GOZ6" s="1708"/>
      <c r="GPA6" s="1708"/>
      <c r="GPB6" s="1708"/>
      <c r="GPC6" s="1708"/>
      <c r="GPD6" s="1708"/>
      <c r="GPE6" s="1708"/>
      <c r="GPF6" s="1708"/>
      <c r="GPG6" s="1708"/>
      <c r="GPH6" s="1708"/>
      <c r="GPI6" s="1708"/>
      <c r="GPJ6" s="1708"/>
      <c r="GPK6" s="1708"/>
      <c r="GPL6" s="1708"/>
      <c r="GPM6" s="1708"/>
      <c r="GPN6" s="1708"/>
      <c r="GPO6" s="1708"/>
      <c r="GPP6" s="1708"/>
      <c r="GPQ6" s="1708"/>
      <c r="GPR6" s="1708"/>
      <c r="GPS6" s="1708"/>
      <c r="GPT6" s="1708"/>
      <c r="GPU6" s="1708"/>
      <c r="GPV6" s="1708"/>
      <c r="GPW6" s="1708"/>
      <c r="GPX6" s="1708"/>
      <c r="GPY6" s="1708"/>
      <c r="GPZ6" s="1708"/>
      <c r="GQA6" s="1708"/>
      <c r="GQB6" s="1708"/>
      <c r="GQC6" s="1708"/>
      <c r="GQD6" s="1708"/>
      <c r="GQE6" s="1708"/>
      <c r="GQF6" s="1708"/>
      <c r="GQG6" s="1708"/>
      <c r="GQH6" s="1708"/>
      <c r="GQI6" s="1708"/>
      <c r="GQJ6" s="1708"/>
      <c r="GQK6" s="1708"/>
      <c r="GQL6" s="1708"/>
      <c r="GQM6" s="1708"/>
      <c r="GQN6" s="1708"/>
      <c r="GQO6" s="1708"/>
      <c r="GQP6" s="1708"/>
      <c r="GQQ6" s="1708"/>
      <c r="GQR6" s="1708"/>
      <c r="GQS6" s="1708"/>
      <c r="GQT6" s="1708"/>
      <c r="GQU6" s="1708"/>
      <c r="GQV6" s="1708"/>
      <c r="GQW6" s="1708"/>
      <c r="GQX6" s="1708"/>
      <c r="GQY6" s="1708"/>
      <c r="GQZ6" s="1708"/>
      <c r="GRA6" s="1708"/>
      <c r="GRB6" s="1708"/>
      <c r="GRC6" s="1708"/>
      <c r="GRD6" s="1708"/>
      <c r="GRE6" s="1708"/>
      <c r="GRF6" s="1708"/>
      <c r="GRG6" s="1708"/>
      <c r="GRH6" s="1708"/>
      <c r="GRI6" s="1708"/>
      <c r="GRJ6" s="1708"/>
      <c r="GRK6" s="1708"/>
      <c r="GRL6" s="1708"/>
      <c r="GRM6" s="1708"/>
      <c r="GRN6" s="1708"/>
      <c r="GRO6" s="1708"/>
      <c r="GRP6" s="1708"/>
      <c r="GRQ6" s="1708"/>
      <c r="GRR6" s="1708"/>
      <c r="GRS6" s="1708"/>
      <c r="GRT6" s="1708"/>
      <c r="GRU6" s="1708"/>
      <c r="GRV6" s="1708"/>
      <c r="GRW6" s="1708"/>
      <c r="GRX6" s="1708"/>
      <c r="GRY6" s="1708"/>
      <c r="GRZ6" s="1708"/>
      <c r="GSA6" s="1708"/>
      <c r="GSB6" s="1708"/>
      <c r="GSC6" s="1708"/>
      <c r="GSD6" s="1708"/>
      <c r="GSE6" s="1708"/>
      <c r="GSF6" s="1708"/>
      <c r="GSG6" s="1708"/>
      <c r="GSH6" s="1708"/>
      <c r="GSI6" s="1708"/>
      <c r="GSJ6" s="1708"/>
      <c r="GSK6" s="1708"/>
      <c r="GSL6" s="1708"/>
      <c r="GSM6" s="1708"/>
      <c r="GSN6" s="1708"/>
      <c r="GSO6" s="1708"/>
      <c r="GSP6" s="1708"/>
      <c r="GSQ6" s="1708"/>
      <c r="GSR6" s="1708"/>
      <c r="GSS6" s="1708"/>
      <c r="GST6" s="1708"/>
      <c r="GSU6" s="1708"/>
      <c r="GSV6" s="1708"/>
      <c r="GSW6" s="1708"/>
      <c r="GSX6" s="1708"/>
      <c r="GSY6" s="1708"/>
      <c r="GSZ6" s="1708"/>
      <c r="GTA6" s="1708"/>
      <c r="GTB6" s="1708"/>
      <c r="GTC6" s="1708"/>
      <c r="GTD6" s="1708"/>
      <c r="GTE6" s="1708"/>
      <c r="GTF6" s="1708"/>
      <c r="GTG6" s="1708"/>
      <c r="GTH6" s="1708"/>
      <c r="GTI6" s="1708"/>
      <c r="GTJ6" s="1708"/>
      <c r="GTK6" s="1708"/>
      <c r="GTL6" s="1708"/>
      <c r="GTM6" s="1708"/>
      <c r="GTN6" s="1708"/>
      <c r="GTO6" s="1708"/>
      <c r="GTP6" s="1708"/>
      <c r="GTQ6" s="1708"/>
      <c r="GTR6" s="1708"/>
      <c r="GTS6" s="1708"/>
      <c r="GTT6" s="1708"/>
      <c r="GTU6" s="1708"/>
      <c r="GTV6" s="1708"/>
      <c r="GTW6" s="1708"/>
      <c r="GTX6" s="1708"/>
      <c r="GTY6" s="1708"/>
      <c r="GTZ6" s="1708"/>
      <c r="GUA6" s="1708"/>
      <c r="GUB6" s="1708"/>
      <c r="GUC6" s="1708"/>
      <c r="GUD6" s="1708"/>
      <c r="GUE6" s="1708"/>
      <c r="GUF6" s="1708"/>
      <c r="GUG6" s="1708"/>
      <c r="GUH6" s="1708"/>
      <c r="GUI6" s="1708"/>
      <c r="GUJ6" s="1708"/>
      <c r="GUK6" s="1708"/>
      <c r="GUL6" s="1708"/>
      <c r="GUM6" s="1708"/>
      <c r="GUN6" s="1708"/>
      <c r="GUO6" s="1708"/>
      <c r="GUP6" s="1708"/>
      <c r="GUQ6" s="1708"/>
      <c r="GUR6" s="1708"/>
      <c r="GUS6" s="1708"/>
      <c r="GUT6" s="1708"/>
      <c r="GUU6" s="1708"/>
      <c r="GUV6" s="1708"/>
      <c r="GUW6" s="1708"/>
      <c r="GUX6" s="1708"/>
      <c r="GUY6" s="1708"/>
      <c r="GUZ6" s="1708"/>
      <c r="GVA6" s="1708"/>
      <c r="GVB6" s="1708"/>
      <c r="GVC6" s="1708"/>
      <c r="GVD6" s="1708"/>
      <c r="GVE6" s="1708"/>
      <c r="GVF6" s="1708"/>
      <c r="GVG6" s="1708"/>
      <c r="GVH6" s="1708"/>
      <c r="GVI6" s="1708"/>
      <c r="GVJ6" s="1708"/>
      <c r="GVK6" s="1708"/>
      <c r="GVL6" s="1708"/>
      <c r="GVM6" s="1708"/>
      <c r="GVN6" s="1708"/>
      <c r="GVO6" s="1708"/>
      <c r="GVP6" s="1708"/>
      <c r="GVQ6" s="1708"/>
      <c r="GVR6" s="1708"/>
      <c r="GVS6" s="1708"/>
      <c r="GVT6" s="1708"/>
      <c r="GVU6" s="1708"/>
      <c r="GVV6" s="1708"/>
      <c r="GVW6" s="1708"/>
      <c r="GVX6" s="1708"/>
      <c r="GVY6" s="1708"/>
      <c r="GVZ6" s="1708"/>
      <c r="GWA6" s="1708"/>
      <c r="GWB6" s="1708"/>
      <c r="GWC6" s="1708"/>
      <c r="GWD6" s="1708"/>
      <c r="GWE6" s="1708"/>
      <c r="GWF6" s="1708"/>
      <c r="GWG6" s="1708"/>
      <c r="GWH6" s="1708"/>
      <c r="GWI6" s="1708"/>
      <c r="GWJ6" s="1708"/>
      <c r="GWK6" s="1708"/>
      <c r="GWL6" s="1708"/>
      <c r="GWM6" s="1708"/>
      <c r="GWN6" s="1708"/>
      <c r="GWO6" s="1708"/>
      <c r="GWP6" s="1708"/>
      <c r="GWQ6" s="1708"/>
      <c r="GWR6" s="1708"/>
      <c r="GWS6" s="1708"/>
      <c r="GWT6" s="1708"/>
      <c r="GWU6" s="1708"/>
      <c r="GWV6" s="1708"/>
      <c r="GWW6" s="1708"/>
      <c r="GWX6" s="1708"/>
      <c r="GWY6" s="1708"/>
      <c r="GWZ6" s="1708"/>
      <c r="GXA6" s="1708"/>
      <c r="GXB6" s="1708"/>
      <c r="GXC6" s="1708"/>
      <c r="GXD6" s="1708"/>
      <c r="GXE6" s="1708"/>
      <c r="GXF6" s="1708"/>
      <c r="GXG6" s="1708"/>
      <c r="GXH6" s="1708"/>
      <c r="GXI6" s="1708"/>
      <c r="GXJ6" s="1708"/>
      <c r="GXK6" s="1708"/>
      <c r="GXL6" s="1708"/>
      <c r="GXM6" s="1708"/>
      <c r="GXN6" s="1708"/>
      <c r="GXO6" s="1708"/>
      <c r="GXP6" s="1708"/>
      <c r="GXQ6" s="1708"/>
      <c r="GXR6" s="1708"/>
      <c r="GXS6" s="1708"/>
      <c r="GXT6" s="1708"/>
      <c r="GXU6" s="1708"/>
      <c r="GXV6" s="1708"/>
      <c r="GXW6" s="1708"/>
      <c r="GXX6" s="1708"/>
      <c r="GXY6" s="1708"/>
      <c r="GXZ6" s="1708"/>
      <c r="GYA6" s="1708"/>
      <c r="GYB6" s="1708"/>
      <c r="GYC6" s="1708"/>
      <c r="GYD6" s="1708"/>
      <c r="GYE6" s="1708"/>
      <c r="GYF6" s="1708"/>
      <c r="GYG6" s="1708"/>
      <c r="GYH6" s="1708"/>
      <c r="GYI6" s="1708"/>
      <c r="GYJ6" s="1708"/>
      <c r="GYK6" s="1708"/>
      <c r="GYL6" s="1708"/>
      <c r="GYM6" s="1708"/>
      <c r="GYN6" s="1708"/>
      <c r="GYO6" s="1708"/>
      <c r="GYP6" s="1708"/>
      <c r="GYQ6" s="1708"/>
      <c r="GYR6" s="1708"/>
      <c r="GYS6" s="1708"/>
      <c r="GYT6" s="1708"/>
      <c r="GYU6" s="1708"/>
      <c r="GYV6" s="1708"/>
      <c r="GYW6" s="1708"/>
      <c r="GYX6" s="1708"/>
      <c r="GYY6" s="1708"/>
      <c r="GYZ6" s="1708"/>
      <c r="GZA6" s="1708"/>
      <c r="GZB6" s="1708"/>
      <c r="GZC6" s="1708"/>
      <c r="GZD6" s="1708"/>
      <c r="GZE6" s="1708"/>
      <c r="GZF6" s="1708"/>
      <c r="GZG6" s="1708"/>
      <c r="GZH6" s="1708"/>
      <c r="GZI6" s="1708"/>
      <c r="GZJ6" s="1708"/>
      <c r="GZK6" s="1708"/>
      <c r="GZL6" s="1708"/>
      <c r="GZM6" s="1708"/>
      <c r="GZN6" s="1708"/>
      <c r="GZO6" s="1708"/>
      <c r="GZP6" s="1708"/>
      <c r="GZQ6" s="1708"/>
      <c r="GZR6" s="1708"/>
      <c r="GZS6" s="1708"/>
      <c r="GZT6" s="1708"/>
      <c r="GZU6" s="1708"/>
      <c r="GZV6" s="1708"/>
      <c r="GZW6" s="1708"/>
      <c r="GZX6" s="1708"/>
      <c r="GZY6" s="1708"/>
      <c r="GZZ6" s="1708"/>
      <c r="HAA6" s="1708"/>
      <c r="HAB6" s="1708"/>
      <c r="HAC6" s="1708"/>
      <c r="HAD6" s="1708"/>
      <c r="HAE6" s="1708"/>
      <c r="HAF6" s="1708"/>
      <c r="HAG6" s="1708"/>
      <c r="HAH6" s="1708"/>
      <c r="HAI6" s="1708"/>
      <c r="HAJ6" s="1708"/>
      <c r="HAK6" s="1708"/>
      <c r="HAL6" s="1708"/>
      <c r="HAM6" s="1708"/>
      <c r="HAN6" s="1708"/>
      <c r="HAO6" s="1708"/>
      <c r="HAP6" s="1708"/>
      <c r="HAQ6" s="1708"/>
      <c r="HAR6" s="1708"/>
      <c r="HAS6" s="1708"/>
      <c r="HAT6" s="1708"/>
      <c r="HAU6" s="1708"/>
      <c r="HAV6" s="1708"/>
      <c r="HAW6" s="1708"/>
      <c r="HAX6" s="1708"/>
      <c r="HAY6" s="1708"/>
      <c r="HAZ6" s="1708"/>
      <c r="HBA6" s="1708"/>
      <c r="HBB6" s="1708"/>
      <c r="HBC6" s="1708"/>
      <c r="HBD6" s="1708"/>
      <c r="HBE6" s="1708"/>
      <c r="HBF6" s="1708"/>
      <c r="HBG6" s="1708"/>
      <c r="HBH6" s="1708"/>
      <c r="HBI6" s="1708"/>
      <c r="HBJ6" s="1708"/>
      <c r="HBK6" s="1708"/>
      <c r="HBL6" s="1708"/>
      <c r="HBM6" s="1708"/>
      <c r="HBN6" s="1708"/>
      <c r="HBO6" s="1708"/>
      <c r="HBP6" s="1708"/>
      <c r="HBQ6" s="1708"/>
      <c r="HBR6" s="1708"/>
      <c r="HBS6" s="1708"/>
      <c r="HBT6" s="1708"/>
      <c r="HBU6" s="1708"/>
      <c r="HBV6" s="1708"/>
      <c r="HBW6" s="1708"/>
      <c r="HBX6" s="1708"/>
      <c r="HBY6" s="1708"/>
      <c r="HBZ6" s="1708"/>
      <c r="HCA6" s="1708"/>
      <c r="HCB6" s="1708"/>
      <c r="HCC6" s="1708"/>
      <c r="HCD6" s="1708"/>
      <c r="HCE6" s="1708"/>
      <c r="HCF6" s="1708"/>
      <c r="HCG6" s="1708"/>
      <c r="HCH6" s="1708"/>
      <c r="HCI6" s="1708"/>
      <c r="HCJ6" s="1708"/>
      <c r="HCK6" s="1708"/>
      <c r="HCL6" s="1708"/>
      <c r="HCM6" s="1708"/>
      <c r="HCN6" s="1708"/>
      <c r="HCO6" s="1708"/>
      <c r="HCP6" s="1708"/>
      <c r="HCQ6" s="1708"/>
      <c r="HCR6" s="1708"/>
      <c r="HCS6" s="1708"/>
      <c r="HCT6" s="1708"/>
      <c r="HCU6" s="1708"/>
      <c r="HCV6" s="1708"/>
      <c r="HCW6" s="1708"/>
      <c r="HCX6" s="1708"/>
      <c r="HCY6" s="1708"/>
      <c r="HCZ6" s="1708"/>
      <c r="HDA6" s="1708"/>
      <c r="HDB6" s="1708"/>
      <c r="HDC6" s="1708"/>
      <c r="HDD6" s="1708"/>
      <c r="HDE6" s="1708"/>
      <c r="HDF6" s="1708"/>
      <c r="HDG6" s="1708"/>
      <c r="HDH6" s="1708"/>
      <c r="HDI6" s="1708"/>
      <c r="HDJ6" s="1708"/>
      <c r="HDK6" s="1708"/>
      <c r="HDL6" s="1708"/>
      <c r="HDM6" s="1708"/>
      <c r="HDN6" s="1708"/>
      <c r="HDO6" s="1708"/>
      <c r="HDP6" s="1708"/>
      <c r="HDQ6" s="1708"/>
      <c r="HDR6" s="1708"/>
      <c r="HDS6" s="1708"/>
      <c r="HDT6" s="1708"/>
      <c r="HDU6" s="1708"/>
      <c r="HDV6" s="1708"/>
      <c r="HDW6" s="1708"/>
      <c r="HDX6" s="1708"/>
      <c r="HDY6" s="1708"/>
      <c r="HDZ6" s="1708"/>
      <c r="HEA6" s="1708"/>
      <c r="HEB6" s="1708"/>
      <c r="HEC6" s="1708"/>
      <c r="HED6" s="1708"/>
      <c r="HEE6" s="1708"/>
      <c r="HEF6" s="1708"/>
      <c r="HEG6" s="1708"/>
      <c r="HEH6" s="1708"/>
      <c r="HEI6" s="1708"/>
      <c r="HEJ6" s="1708"/>
      <c r="HEK6" s="1708"/>
      <c r="HEL6" s="1708"/>
      <c r="HEM6" s="1708"/>
      <c r="HEN6" s="1708"/>
      <c r="HEO6" s="1708"/>
      <c r="HEP6" s="1708"/>
      <c r="HEQ6" s="1708"/>
      <c r="HER6" s="1708"/>
      <c r="HES6" s="1708"/>
      <c r="HET6" s="1708"/>
      <c r="HEU6" s="1708"/>
      <c r="HEV6" s="1708"/>
      <c r="HEW6" s="1708"/>
      <c r="HEX6" s="1708"/>
      <c r="HEY6" s="1708"/>
      <c r="HEZ6" s="1708"/>
      <c r="HFA6" s="1708"/>
      <c r="HFB6" s="1708"/>
      <c r="HFC6" s="1708"/>
      <c r="HFD6" s="1708"/>
      <c r="HFE6" s="1708"/>
      <c r="HFF6" s="1708"/>
      <c r="HFG6" s="1708"/>
      <c r="HFH6" s="1708"/>
      <c r="HFI6" s="1708"/>
      <c r="HFJ6" s="1708"/>
      <c r="HFK6" s="1708"/>
      <c r="HFL6" s="1708"/>
      <c r="HFM6" s="1708"/>
      <c r="HFN6" s="1708"/>
      <c r="HFO6" s="1708"/>
      <c r="HFP6" s="1708"/>
      <c r="HFQ6" s="1708"/>
      <c r="HFR6" s="1708"/>
      <c r="HFS6" s="1708"/>
      <c r="HFT6" s="1708"/>
      <c r="HFU6" s="1708"/>
      <c r="HFV6" s="1708"/>
      <c r="HFW6" s="1708"/>
      <c r="HFX6" s="1708"/>
      <c r="HFY6" s="1708"/>
      <c r="HFZ6" s="1708"/>
      <c r="HGA6" s="1708"/>
      <c r="HGB6" s="1708"/>
      <c r="HGC6" s="1708"/>
      <c r="HGD6" s="1708"/>
      <c r="HGE6" s="1708"/>
      <c r="HGF6" s="1708"/>
      <c r="HGG6" s="1708"/>
      <c r="HGH6" s="1708"/>
      <c r="HGI6" s="1708"/>
      <c r="HGJ6" s="1708"/>
      <c r="HGK6" s="1708"/>
      <c r="HGL6" s="1708"/>
      <c r="HGM6" s="1708"/>
      <c r="HGN6" s="1708"/>
      <c r="HGO6" s="1708"/>
      <c r="HGP6" s="1708"/>
      <c r="HGQ6" s="1708"/>
      <c r="HGR6" s="1708"/>
      <c r="HGS6" s="1708"/>
      <c r="HGT6" s="1708"/>
      <c r="HGU6" s="1708"/>
      <c r="HGV6" s="1708"/>
      <c r="HGW6" s="1708"/>
      <c r="HGX6" s="1708"/>
      <c r="HGY6" s="1708"/>
      <c r="HGZ6" s="1708"/>
      <c r="HHA6" s="1708"/>
      <c r="HHB6" s="1708"/>
      <c r="HHC6" s="1708"/>
      <c r="HHD6" s="1708"/>
      <c r="HHE6" s="1708"/>
      <c r="HHF6" s="1708"/>
      <c r="HHG6" s="1708"/>
      <c r="HHH6" s="1708"/>
      <c r="HHI6" s="1708"/>
      <c r="HHJ6" s="1708"/>
      <c r="HHK6" s="1708"/>
      <c r="HHL6" s="1708"/>
      <c r="HHM6" s="1708"/>
      <c r="HHN6" s="1708"/>
      <c r="HHO6" s="1708"/>
      <c r="HHP6" s="1708"/>
      <c r="HHQ6" s="1708"/>
      <c r="HHR6" s="1708"/>
      <c r="HHS6" s="1708"/>
      <c r="HHT6" s="1708"/>
      <c r="HHU6" s="1708"/>
      <c r="HHV6" s="1708"/>
      <c r="HHW6" s="1708"/>
      <c r="HHX6" s="1708"/>
      <c r="HHY6" s="1708"/>
      <c r="HHZ6" s="1708"/>
      <c r="HIA6" s="1708"/>
      <c r="HIB6" s="1708"/>
      <c r="HIC6" s="1708"/>
      <c r="HID6" s="1708"/>
      <c r="HIE6" s="1708"/>
      <c r="HIF6" s="1708"/>
      <c r="HIG6" s="1708"/>
      <c r="HIH6" s="1708"/>
      <c r="HII6" s="1708"/>
      <c r="HIJ6" s="1708"/>
      <c r="HIK6" s="1708"/>
      <c r="HIL6" s="1708"/>
      <c r="HIM6" s="1708"/>
      <c r="HIN6" s="1708"/>
      <c r="HIO6" s="1708"/>
      <c r="HIP6" s="1708"/>
      <c r="HIQ6" s="1708"/>
      <c r="HIR6" s="1708"/>
      <c r="HIS6" s="1708"/>
      <c r="HIT6" s="1708"/>
      <c r="HIU6" s="1708"/>
      <c r="HIV6" s="1708"/>
      <c r="HIW6" s="1708"/>
      <c r="HIX6" s="1708"/>
      <c r="HIY6" s="1708"/>
      <c r="HIZ6" s="1708"/>
      <c r="HJA6" s="1708"/>
      <c r="HJB6" s="1708"/>
      <c r="HJC6" s="1708"/>
      <c r="HJD6" s="1708"/>
      <c r="HJE6" s="1708"/>
      <c r="HJF6" s="1708"/>
      <c r="HJG6" s="1708"/>
      <c r="HJH6" s="1708"/>
      <c r="HJI6" s="1708"/>
      <c r="HJJ6" s="1708"/>
      <c r="HJK6" s="1708"/>
      <c r="HJL6" s="1708"/>
      <c r="HJM6" s="1708"/>
      <c r="HJN6" s="1708"/>
      <c r="HJO6" s="1708"/>
      <c r="HJP6" s="1708"/>
      <c r="HJQ6" s="1708"/>
      <c r="HJR6" s="1708"/>
      <c r="HJS6" s="1708"/>
      <c r="HJT6" s="1708"/>
      <c r="HJU6" s="1708"/>
      <c r="HJV6" s="1708"/>
      <c r="HJW6" s="1708"/>
      <c r="HJX6" s="1708"/>
      <c r="HJY6" s="1708"/>
      <c r="HJZ6" s="1708"/>
      <c r="HKA6" s="1708"/>
      <c r="HKB6" s="1708"/>
      <c r="HKC6" s="1708"/>
      <c r="HKD6" s="1708"/>
      <c r="HKE6" s="1708"/>
      <c r="HKF6" s="1708"/>
      <c r="HKG6" s="1708"/>
      <c r="HKH6" s="1708"/>
      <c r="HKI6" s="1708"/>
      <c r="HKJ6" s="1708"/>
      <c r="HKK6" s="1708"/>
      <c r="HKL6" s="1708"/>
      <c r="HKM6" s="1708"/>
      <c r="HKN6" s="1708"/>
      <c r="HKO6" s="1708"/>
      <c r="HKP6" s="1708"/>
      <c r="HKQ6" s="1708"/>
      <c r="HKR6" s="1708"/>
      <c r="HKS6" s="1708"/>
      <c r="HKT6" s="1708"/>
      <c r="HKU6" s="1708"/>
      <c r="HKV6" s="1708"/>
      <c r="HKW6" s="1708"/>
      <c r="HKX6" s="1708"/>
      <c r="HKY6" s="1708"/>
      <c r="HKZ6" s="1708"/>
      <c r="HLA6" s="1708"/>
      <c r="HLB6" s="1708"/>
      <c r="HLC6" s="1708"/>
      <c r="HLD6" s="1708"/>
      <c r="HLE6" s="1708"/>
      <c r="HLF6" s="1708"/>
      <c r="HLG6" s="1708"/>
      <c r="HLH6" s="1708"/>
      <c r="HLI6" s="1708"/>
      <c r="HLJ6" s="1708"/>
      <c r="HLK6" s="1708"/>
      <c r="HLL6" s="1708"/>
      <c r="HLM6" s="1708"/>
      <c r="HLN6" s="1708"/>
      <c r="HLO6" s="1708"/>
      <c r="HLP6" s="1708"/>
      <c r="HLQ6" s="1708"/>
      <c r="HLR6" s="1708"/>
      <c r="HLS6" s="1708"/>
      <c r="HLT6" s="1708"/>
      <c r="HLU6" s="1708"/>
      <c r="HLV6" s="1708"/>
      <c r="HLW6" s="1708"/>
      <c r="HLX6" s="1708"/>
      <c r="HLY6" s="1708"/>
      <c r="HLZ6" s="1708"/>
      <c r="HMA6" s="1708"/>
      <c r="HMB6" s="1708"/>
      <c r="HMC6" s="1708"/>
      <c r="HMD6" s="1708"/>
      <c r="HME6" s="1708"/>
      <c r="HMF6" s="1708"/>
      <c r="HMG6" s="1708"/>
      <c r="HMH6" s="1708"/>
      <c r="HMI6" s="1708"/>
      <c r="HMJ6" s="1708"/>
      <c r="HMK6" s="1708"/>
      <c r="HML6" s="1708"/>
      <c r="HMM6" s="1708"/>
      <c r="HMN6" s="1708"/>
      <c r="HMO6" s="1708"/>
      <c r="HMP6" s="1708"/>
      <c r="HMQ6" s="1708"/>
      <c r="HMR6" s="1708"/>
      <c r="HMS6" s="1708"/>
      <c r="HMT6" s="1708"/>
      <c r="HMU6" s="1708"/>
      <c r="HMV6" s="1708"/>
      <c r="HMW6" s="1708"/>
      <c r="HMX6" s="1708"/>
      <c r="HMY6" s="1708"/>
      <c r="HMZ6" s="1708"/>
      <c r="HNA6" s="1708"/>
      <c r="HNB6" s="1708"/>
      <c r="HNC6" s="1708"/>
      <c r="HND6" s="1708"/>
      <c r="HNE6" s="1708"/>
      <c r="HNF6" s="1708"/>
      <c r="HNG6" s="1708"/>
      <c r="HNH6" s="1708"/>
      <c r="HNI6" s="1708"/>
      <c r="HNJ6" s="1708"/>
      <c r="HNK6" s="1708"/>
      <c r="HNL6" s="1708"/>
      <c r="HNM6" s="1708"/>
      <c r="HNN6" s="1708"/>
      <c r="HNO6" s="1708"/>
      <c r="HNP6" s="1708"/>
      <c r="HNQ6" s="1708"/>
      <c r="HNR6" s="1708"/>
      <c r="HNS6" s="1708"/>
      <c r="HNT6" s="1708"/>
      <c r="HNU6" s="1708"/>
      <c r="HNV6" s="1708"/>
      <c r="HNW6" s="1708"/>
      <c r="HNX6" s="1708"/>
      <c r="HNY6" s="1708"/>
      <c r="HNZ6" s="1708"/>
      <c r="HOA6" s="1708"/>
      <c r="HOB6" s="1708"/>
      <c r="HOC6" s="1708"/>
      <c r="HOD6" s="1708"/>
      <c r="HOE6" s="1708"/>
      <c r="HOF6" s="1708"/>
      <c r="HOG6" s="1708"/>
      <c r="HOH6" s="1708"/>
      <c r="HOI6" s="1708"/>
      <c r="HOJ6" s="1708"/>
      <c r="HOK6" s="1708"/>
      <c r="HOL6" s="1708"/>
      <c r="HOM6" s="1708"/>
      <c r="HON6" s="1708"/>
      <c r="HOO6" s="1708"/>
      <c r="HOP6" s="1708"/>
      <c r="HOQ6" s="1708"/>
      <c r="HOR6" s="1708"/>
      <c r="HOS6" s="1708"/>
      <c r="HOT6" s="1708"/>
      <c r="HOU6" s="1708"/>
      <c r="HOV6" s="1708"/>
      <c r="HOW6" s="1708"/>
      <c r="HOX6" s="1708"/>
      <c r="HOY6" s="1708"/>
      <c r="HOZ6" s="1708"/>
      <c r="HPA6" s="1708"/>
      <c r="HPB6" s="1708"/>
      <c r="HPC6" s="1708"/>
      <c r="HPD6" s="1708"/>
      <c r="HPE6" s="1708"/>
      <c r="HPF6" s="1708"/>
      <c r="HPG6" s="1708"/>
      <c r="HPH6" s="1708"/>
      <c r="HPI6" s="1708"/>
      <c r="HPJ6" s="1708"/>
      <c r="HPK6" s="1708"/>
      <c r="HPL6" s="1708"/>
      <c r="HPM6" s="1708"/>
      <c r="HPN6" s="1708"/>
      <c r="HPO6" s="1708"/>
      <c r="HPP6" s="1708"/>
      <c r="HPQ6" s="1708"/>
      <c r="HPR6" s="1708"/>
      <c r="HPS6" s="1708"/>
      <c r="HPT6" s="1708"/>
      <c r="HPU6" s="1708"/>
      <c r="HPV6" s="1708"/>
      <c r="HPW6" s="1708"/>
      <c r="HPX6" s="1708"/>
      <c r="HPY6" s="1708"/>
      <c r="HPZ6" s="1708"/>
      <c r="HQA6" s="1708"/>
      <c r="HQB6" s="1708"/>
      <c r="HQC6" s="1708"/>
      <c r="HQD6" s="1708"/>
      <c r="HQE6" s="1708"/>
      <c r="HQF6" s="1708"/>
      <c r="HQG6" s="1708"/>
      <c r="HQH6" s="1708"/>
      <c r="HQI6" s="1708"/>
      <c r="HQJ6" s="1708"/>
      <c r="HQK6" s="1708"/>
      <c r="HQL6" s="1708"/>
      <c r="HQM6" s="1708"/>
      <c r="HQN6" s="1708"/>
      <c r="HQO6" s="1708"/>
      <c r="HQP6" s="1708"/>
      <c r="HQQ6" s="1708"/>
      <c r="HQR6" s="1708"/>
      <c r="HQS6" s="1708"/>
      <c r="HQT6" s="1708"/>
      <c r="HQU6" s="1708"/>
      <c r="HQV6" s="1708"/>
      <c r="HQW6" s="1708"/>
      <c r="HQX6" s="1708"/>
      <c r="HQY6" s="1708"/>
      <c r="HQZ6" s="1708"/>
      <c r="HRA6" s="1708"/>
      <c r="HRB6" s="1708"/>
      <c r="HRC6" s="1708"/>
      <c r="HRD6" s="1708"/>
      <c r="HRE6" s="1708"/>
      <c r="HRF6" s="1708"/>
      <c r="HRG6" s="1708"/>
      <c r="HRH6" s="1708"/>
      <c r="HRI6" s="1708"/>
      <c r="HRJ6" s="1708"/>
      <c r="HRK6" s="1708"/>
      <c r="HRL6" s="1708"/>
      <c r="HRM6" s="1708"/>
      <c r="HRN6" s="1708"/>
      <c r="HRO6" s="1708"/>
      <c r="HRP6" s="1708"/>
      <c r="HRQ6" s="1708"/>
      <c r="HRR6" s="1708"/>
      <c r="HRS6" s="1708"/>
      <c r="HRT6" s="1708"/>
      <c r="HRU6" s="1708"/>
      <c r="HRV6" s="1708"/>
      <c r="HRW6" s="1708"/>
      <c r="HRX6" s="1708"/>
      <c r="HRY6" s="1708"/>
      <c r="HRZ6" s="1708"/>
      <c r="HSA6" s="1708"/>
      <c r="HSB6" s="1708"/>
      <c r="HSC6" s="1708"/>
      <c r="HSD6" s="1708"/>
      <c r="HSE6" s="1708"/>
      <c r="HSF6" s="1708"/>
      <c r="HSG6" s="1708"/>
      <c r="HSH6" s="1708"/>
      <c r="HSI6" s="1708"/>
      <c r="HSJ6" s="1708"/>
      <c r="HSK6" s="1708"/>
      <c r="HSL6" s="1708"/>
      <c r="HSM6" s="1708"/>
      <c r="HSN6" s="1708"/>
      <c r="HSO6" s="1708"/>
      <c r="HSP6" s="1708"/>
      <c r="HSQ6" s="1708"/>
      <c r="HSR6" s="1708"/>
      <c r="HSS6" s="1708"/>
      <c r="HST6" s="1708"/>
      <c r="HSU6" s="1708"/>
      <c r="HSV6" s="1708"/>
      <c r="HSW6" s="1708"/>
      <c r="HSX6" s="1708"/>
      <c r="HSY6" s="1708"/>
      <c r="HSZ6" s="1708"/>
      <c r="HTA6" s="1708"/>
      <c r="HTB6" s="1708"/>
      <c r="HTC6" s="1708"/>
      <c r="HTD6" s="1708"/>
      <c r="HTE6" s="1708"/>
      <c r="HTF6" s="1708"/>
      <c r="HTG6" s="1708"/>
      <c r="HTH6" s="1708"/>
      <c r="HTI6" s="1708"/>
      <c r="HTJ6" s="1708"/>
      <c r="HTK6" s="1708"/>
      <c r="HTL6" s="1708"/>
      <c r="HTM6" s="1708"/>
      <c r="HTN6" s="1708"/>
      <c r="HTO6" s="1708"/>
      <c r="HTP6" s="1708"/>
      <c r="HTQ6" s="1708"/>
      <c r="HTR6" s="1708"/>
      <c r="HTS6" s="1708"/>
      <c r="HTT6" s="1708"/>
      <c r="HTU6" s="1708"/>
      <c r="HTV6" s="1708"/>
      <c r="HTW6" s="1708"/>
      <c r="HTX6" s="1708"/>
      <c r="HTY6" s="1708"/>
      <c r="HTZ6" s="1708"/>
      <c r="HUA6" s="1708"/>
      <c r="HUB6" s="1708"/>
      <c r="HUC6" s="1708"/>
      <c r="HUD6" s="1708"/>
      <c r="HUE6" s="1708"/>
      <c r="HUF6" s="1708"/>
      <c r="HUG6" s="1708"/>
      <c r="HUH6" s="1708"/>
      <c r="HUI6" s="1708"/>
      <c r="HUJ6" s="1708"/>
      <c r="HUK6" s="1708"/>
      <c r="HUL6" s="1708"/>
      <c r="HUM6" s="1708"/>
      <c r="HUN6" s="1708"/>
      <c r="HUO6" s="1708"/>
      <c r="HUP6" s="1708"/>
      <c r="HUQ6" s="1708"/>
      <c r="HUR6" s="1708"/>
      <c r="HUS6" s="1708"/>
      <c r="HUT6" s="1708"/>
      <c r="HUU6" s="1708"/>
      <c r="HUV6" s="1708"/>
      <c r="HUW6" s="1708"/>
      <c r="HUX6" s="1708"/>
      <c r="HUY6" s="1708"/>
      <c r="HUZ6" s="1708"/>
      <c r="HVA6" s="1708"/>
      <c r="HVB6" s="1708"/>
      <c r="HVC6" s="1708"/>
      <c r="HVD6" s="1708"/>
      <c r="HVE6" s="1708"/>
      <c r="HVF6" s="1708"/>
      <c r="HVG6" s="1708"/>
      <c r="HVH6" s="1708"/>
      <c r="HVI6" s="1708"/>
      <c r="HVJ6" s="1708"/>
      <c r="HVK6" s="1708"/>
      <c r="HVL6" s="1708"/>
      <c r="HVM6" s="1708"/>
      <c r="HVN6" s="1708"/>
      <c r="HVO6" s="1708"/>
      <c r="HVP6" s="1708"/>
      <c r="HVQ6" s="1708"/>
      <c r="HVR6" s="1708"/>
      <c r="HVS6" s="1708"/>
      <c r="HVT6" s="1708"/>
      <c r="HVU6" s="1708"/>
      <c r="HVV6" s="1708"/>
      <c r="HVW6" s="1708"/>
      <c r="HVX6" s="1708"/>
      <c r="HVY6" s="1708"/>
      <c r="HVZ6" s="1708"/>
      <c r="HWA6" s="1708"/>
      <c r="HWB6" s="1708"/>
      <c r="HWC6" s="1708"/>
      <c r="HWD6" s="1708"/>
      <c r="HWE6" s="1708"/>
      <c r="HWF6" s="1708"/>
      <c r="HWG6" s="1708"/>
      <c r="HWH6" s="1708"/>
      <c r="HWI6" s="1708"/>
      <c r="HWJ6" s="1708"/>
      <c r="HWK6" s="1708"/>
      <c r="HWL6" s="1708"/>
      <c r="HWM6" s="1708"/>
      <c r="HWN6" s="1708"/>
      <c r="HWO6" s="1708"/>
      <c r="HWP6" s="1708"/>
      <c r="HWQ6" s="1708"/>
      <c r="HWR6" s="1708"/>
      <c r="HWS6" s="1708"/>
      <c r="HWT6" s="1708"/>
      <c r="HWU6" s="1708"/>
      <c r="HWV6" s="1708"/>
      <c r="HWW6" s="1708"/>
      <c r="HWX6" s="1708"/>
      <c r="HWY6" s="1708"/>
      <c r="HWZ6" s="1708"/>
      <c r="HXA6" s="1708"/>
      <c r="HXB6" s="1708"/>
      <c r="HXC6" s="1708"/>
      <c r="HXD6" s="1708"/>
      <c r="HXE6" s="1708"/>
      <c r="HXF6" s="1708"/>
      <c r="HXG6" s="1708"/>
      <c r="HXH6" s="1708"/>
      <c r="HXI6" s="1708"/>
      <c r="HXJ6" s="1708"/>
      <c r="HXK6" s="1708"/>
      <c r="HXL6" s="1708"/>
      <c r="HXM6" s="1708"/>
      <c r="HXN6" s="1708"/>
      <c r="HXO6" s="1708"/>
      <c r="HXP6" s="1708"/>
      <c r="HXQ6" s="1708"/>
      <c r="HXR6" s="1708"/>
      <c r="HXS6" s="1708"/>
      <c r="HXT6" s="1708"/>
      <c r="HXU6" s="1708"/>
      <c r="HXV6" s="1708"/>
      <c r="HXW6" s="1708"/>
      <c r="HXX6" s="1708"/>
      <c r="HXY6" s="1708"/>
      <c r="HXZ6" s="1708"/>
      <c r="HYA6" s="1708"/>
      <c r="HYB6" s="1708"/>
      <c r="HYC6" s="1708"/>
      <c r="HYD6" s="1708"/>
      <c r="HYE6" s="1708"/>
      <c r="HYF6" s="1708"/>
      <c r="HYG6" s="1708"/>
      <c r="HYH6" s="1708"/>
      <c r="HYI6" s="1708"/>
      <c r="HYJ6" s="1708"/>
      <c r="HYK6" s="1708"/>
      <c r="HYL6" s="1708"/>
      <c r="HYM6" s="1708"/>
      <c r="HYN6" s="1708"/>
      <c r="HYO6" s="1708"/>
      <c r="HYP6" s="1708"/>
      <c r="HYQ6" s="1708"/>
      <c r="HYR6" s="1708"/>
      <c r="HYS6" s="1708"/>
      <c r="HYT6" s="1708"/>
      <c r="HYU6" s="1708"/>
      <c r="HYV6" s="1708"/>
      <c r="HYW6" s="1708"/>
      <c r="HYX6" s="1708"/>
      <c r="HYY6" s="1708"/>
      <c r="HYZ6" s="1708"/>
      <c r="HZA6" s="1708"/>
      <c r="HZB6" s="1708"/>
      <c r="HZC6" s="1708"/>
      <c r="HZD6" s="1708"/>
      <c r="HZE6" s="1708"/>
      <c r="HZF6" s="1708"/>
      <c r="HZG6" s="1708"/>
      <c r="HZH6" s="1708"/>
      <c r="HZI6" s="1708"/>
      <c r="HZJ6" s="1708"/>
      <c r="HZK6" s="1708"/>
      <c r="HZL6" s="1708"/>
      <c r="HZM6" s="1708"/>
      <c r="HZN6" s="1708"/>
      <c r="HZO6" s="1708"/>
      <c r="HZP6" s="1708"/>
      <c r="HZQ6" s="1708"/>
      <c r="HZR6" s="1708"/>
      <c r="HZS6" s="1708"/>
      <c r="HZT6" s="1708"/>
      <c r="HZU6" s="1708"/>
      <c r="HZV6" s="1708"/>
      <c r="HZW6" s="1708"/>
      <c r="HZX6" s="1708"/>
      <c r="HZY6" s="1708"/>
      <c r="HZZ6" s="1708"/>
      <c r="IAA6" s="1708"/>
      <c r="IAB6" s="1708"/>
      <c r="IAC6" s="1708"/>
      <c r="IAD6" s="1708"/>
      <c r="IAE6" s="1708"/>
      <c r="IAF6" s="1708"/>
      <c r="IAG6" s="1708"/>
      <c r="IAH6" s="1708"/>
      <c r="IAI6" s="1708"/>
      <c r="IAJ6" s="1708"/>
      <c r="IAK6" s="1708"/>
      <c r="IAL6" s="1708"/>
      <c r="IAM6" s="1708"/>
      <c r="IAN6" s="1708"/>
      <c r="IAO6" s="1708"/>
      <c r="IAP6" s="1708"/>
      <c r="IAQ6" s="1708"/>
      <c r="IAR6" s="1708"/>
      <c r="IAS6" s="1708"/>
      <c r="IAT6" s="1708"/>
      <c r="IAU6" s="1708"/>
      <c r="IAV6" s="1708"/>
      <c r="IAW6" s="1708"/>
      <c r="IAX6" s="1708"/>
      <c r="IAY6" s="1708"/>
      <c r="IAZ6" s="1708"/>
      <c r="IBA6" s="1708"/>
      <c r="IBB6" s="1708"/>
      <c r="IBC6" s="1708"/>
      <c r="IBD6" s="1708"/>
      <c r="IBE6" s="1708"/>
      <c r="IBF6" s="1708"/>
      <c r="IBG6" s="1708"/>
      <c r="IBH6" s="1708"/>
      <c r="IBI6" s="1708"/>
      <c r="IBJ6" s="1708"/>
      <c r="IBK6" s="1708"/>
      <c r="IBL6" s="1708"/>
      <c r="IBM6" s="1708"/>
      <c r="IBN6" s="1708"/>
      <c r="IBO6" s="1708"/>
      <c r="IBP6" s="1708"/>
      <c r="IBQ6" s="1708"/>
      <c r="IBR6" s="1708"/>
      <c r="IBS6" s="1708"/>
      <c r="IBT6" s="1708"/>
      <c r="IBU6" s="1708"/>
      <c r="IBV6" s="1708"/>
      <c r="IBW6" s="1708"/>
      <c r="IBX6" s="1708"/>
      <c r="IBY6" s="1708"/>
      <c r="IBZ6" s="1708"/>
      <c r="ICA6" s="1708"/>
      <c r="ICB6" s="1708"/>
      <c r="ICC6" s="1708"/>
      <c r="ICD6" s="1708"/>
      <c r="ICE6" s="1708"/>
      <c r="ICF6" s="1708"/>
      <c r="ICG6" s="1708"/>
      <c r="ICH6" s="1708"/>
      <c r="ICI6" s="1708"/>
      <c r="ICJ6" s="1708"/>
      <c r="ICK6" s="1708"/>
      <c r="ICL6" s="1708"/>
      <c r="ICM6" s="1708"/>
      <c r="ICN6" s="1708"/>
      <c r="ICO6" s="1708"/>
      <c r="ICP6" s="1708"/>
      <c r="ICQ6" s="1708"/>
      <c r="ICR6" s="1708"/>
      <c r="ICS6" s="1708"/>
      <c r="ICT6" s="1708"/>
      <c r="ICU6" s="1708"/>
      <c r="ICV6" s="1708"/>
      <c r="ICW6" s="1708"/>
      <c r="ICX6" s="1708"/>
      <c r="ICY6" s="1708"/>
      <c r="ICZ6" s="1708"/>
      <c r="IDA6" s="1708"/>
      <c r="IDB6" s="1708"/>
      <c r="IDC6" s="1708"/>
      <c r="IDD6" s="1708"/>
      <c r="IDE6" s="1708"/>
      <c r="IDF6" s="1708"/>
      <c r="IDG6" s="1708"/>
      <c r="IDH6" s="1708"/>
      <c r="IDI6" s="1708"/>
      <c r="IDJ6" s="1708"/>
      <c r="IDK6" s="1708"/>
      <c r="IDL6" s="1708"/>
      <c r="IDM6" s="1708"/>
      <c r="IDN6" s="1708"/>
      <c r="IDO6" s="1708"/>
      <c r="IDP6" s="1708"/>
      <c r="IDQ6" s="1708"/>
      <c r="IDR6" s="1708"/>
      <c r="IDS6" s="1708"/>
      <c r="IDT6" s="1708"/>
      <c r="IDU6" s="1708"/>
      <c r="IDV6" s="1708"/>
      <c r="IDW6" s="1708"/>
      <c r="IDX6" s="1708"/>
      <c r="IDY6" s="1708"/>
      <c r="IDZ6" s="1708"/>
      <c r="IEA6" s="1708"/>
      <c r="IEB6" s="1708"/>
      <c r="IEC6" s="1708"/>
      <c r="IED6" s="1708"/>
      <c r="IEE6" s="1708"/>
      <c r="IEF6" s="1708"/>
      <c r="IEG6" s="1708"/>
      <c r="IEH6" s="1708"/>
      <c r="IEI6" s="1708"/>
      <c r="IEJ6" s="1708"/>
      <c r="IEK6" s="1708"/>
      <c r="IEL6" s="1708"/>
      <c r="IEM6" s="1708"/>
      <c r="IEN6" s="1708"/>
      <c r="IEO6" s="1708"/>
      <c r="IEP6" s="1708"/>
      <c r="IEQ6" s="1708"/>
      <c r="IER6" s="1708"/>
      <c r="IES6" s="1708"/>
      <c r="IET6" s="1708"/>
      <c r="IEU6" s="1708"/>
      <c r="IEV6" s="1708"/>
      <c r="IEW6" s="1708"/>
      <c r="IEX6" s="1708"/>
      <c r="IEY6" s="1708"/>
      <c r="IEZ6" s="1708"/>
      <c r="IFA6" s="1708"/>
      <c r="IFB6" s="1708"/>
      <c r="IFC6" s="1708"/>
      <c r="IFD6" s="1708"/>
      <c r="IFE6" s="1708"/>
      <c r="IFF6" s="1708"/>
      <c r="IFG6" s="1708"/>
      <c r="IFH6" s="1708"/>
      <c r="IFI6" s="1708"/>
      <c r="IFJ6" s="1708"/>
      <c r="IFK6" s="1708"/>
      <c r="IFL6" s="1708"/>
      <c r="IFM6" s="1708"/>
      <c r="IFN6" s="1708"/>
      <c r="IFO6" s="1708"/>
      <c r="IFP6" s="1708"/>
      <c r="IFQ6" s="1708"/>
      <c r="IFR6" s="1708"/>
      <c r="IFS6" s="1708"/>
      <c r="IFT6" s="1708"/>
      <c r="IFU6" s="1708"/>
      <c r="IFV6" s="1708"/>
      <c r="IFW6" s="1708"/>
      <c r="IFX6" s="1708"/>
      <c r="IFY6" s="1708"/>
      <c r="IFZ6" s="1708"/>
      <c r="IGA6" s="1708"/>
      <c r="IGB6" s="1708"/>
      <c r="IGC6" s="1708"/>
      <c r="IGD6" s="1708"/>
      <c r="IGE6" s="1708"/>
      <c r="IGF6" s="1708"/>
      <c r="IGG6" s="1708"/>
      <c r="IGH6" s="1708"/>
      <c r="IGI6" s="1708"/>
      <c r="IGJ6" s="1708"/>
      <c r="IGK6" s="1708"/>
      <c r="IGL6" s="1708"/>
      <c r="IGM6" s="1708"/>
      <c r="IGN6" s="1708"/>
      <c r="IGO6" s="1708"/>
      <c r="IGP6" s="1708"/>
      <c r="IGQ6" s="1708"/>
      <c r="IGR6" s="1708"/>
      <c r="IGS6" s="1708"/>
      <c r="IGT6" s="1708"/>
      <c r="IGU6" s="1708"/>
      <c r="IGV6" s="1708"/>
      <c r="IGW6" s="1708"/>
      <c r="IGX6" s="1708"/>
      <c r="IGY6" s="1708"/>
      <c r="IGZ6" s="1708"/>
      <c r="IHA6" s="1708"/>
      <c r="IHB6" s="1708"/>
      <c r="IHC6" s="1708"/>
      <c r="IHD6" s="1708"/>
      <c r="IHE6" s="1708"/>
      <c r="IHF6" s="1708"/>
      <c r="IHG6" s="1708"/>
      <c r="IHH6" s="1708"/>
      <c r="IHI6" s="1708"/>
      <c r="IHJ6" s="1708"/>
      <c r="IHK6" s="1708"/>
      <c r="IHL6" s="1708"/>
      <c r="IHM6" s="1708"/>
      <c r="IHN6" s="1708"/>
      <c r="IHO6" s="1708"/>
      <c r="IHP6" s="1708"/>
      <c r="IHQ6" s="1708"/>
      <c r="IHR6" s="1708"/>
      <c r="IHS6" s="1708"/>
      <c r="IHT6" s="1708"/>
      <c r="IHU6" s="1708"/>
      <c r="IHV6" s="1708"/>
      <c r="IHW6" s="1708"/>
      <c r="IHX6" s="1708"/>
      <c r="IHY6" s="1708"/>
      <c r="IHZ6" s="1708"/>
      <c r="IIA6" s="1708"/>
      <c r="IIB6" s="1708"/>
      <c r="IIC6" s="1708"/>
      <c r="IID6" s="1708"/>
      <c r="IIE6" s="1708"/>
      <c r="IIF6" s="1708"/>
      <c r="IIG6" s="1708"/>
      <c r="IIH6" s="1708"/>
      <c r="III6" s="1708"/>
      <c r="IIJ6" s="1708"/>
      <c r="IIK6" s="1708"/>
      <c r="IIL6" s="1708"/>
      <c r="IIM6" s="1708"/>
      <c r="IIN6" s="1708"/>
      <c r="IIO6" s="1708"/>
      <c r="IIP6" s="1708"/>
      <c r="IIQ6" s="1708"/>
      <c r="IIR6" s="1708"/>
      <c r="IIS6" s="1708"/>
      <c r="IIT6" s="1708"/>
      <c r="IIU6" s="1708"/>
      <c r="IIV6" s="1708"/>
      <c r="IIW6" s="1708"/>
      <c r="IIX6" s="1708"/>
      <c r="IIY6" s="1708"/>
      <c r="IIZ6" s="1708"/>
      <c r="IJA6" s="1708"/>
      <c r="IJB6" s="1708"/>
      <c r="IJC6" s="1708"/>
      <c r="IJD6" s="1708"/>
      <c r="IJE6" s="1708"/>
      <c r="IJF6" s="1708"/>
      <c r="IJG6" s="1708"/>
      <c r="IJH6" s="1708"/>
      <c r="IJI6" s="1708"/>
      <c r="IJJ6" s="1708"/>
      <c r="IJK6" s="1708"/>
      <c r="IJL6" s="1708"/>
      <c r="IJM6" s="1708"/>
      <c r="IJN6" s="1708"/>
      <c r="IJO6" s="1708"/>
      <c r="IJP6" s="1708"/>
      <c r="IJQ6" s="1708"/>
      <c r="IJR6" s="1708"/>
      <c r="IJS6" s="1708"/>
      <c r="IJT6" s="1708"/>
      <c r="IJU6" s="1708"/>
      <c r="IJV6" s="1708"/>
      <c r="IJW6" s="1708"/>
      <c r="IJX6" s="1708"/>
      <c r="IJY6" s="1708"/>
      <c r="IJZ6" s="1708"/>
      <c r="IKA6" s="1708"/>
      <c r="IKB6" s="1708"/>
      <c r="IKC6" s="1708"/>
      <c r="IKD6" s="1708"/>
      <c r="IKE6" s="1708"/>
      <c r="IKF6" s="1708"/>
      <c r="IKG6" s="1708"/>
      <c r="IKH6" s="1708"/>
      <c r="IKI6" s="1708"/>
      <c r="IKJ6" s="1708"/>
      <c r="IKK6" s="1708"/>
      <c r="IKL6" s="1708"/>
      <c r="IKM6" s="1708"/>
      <c r="IKN6" s="1708"/>
      <c r="IKO6" s="1708"/>
      <c r="IKP6" s="1708"/>
      <c r="IKQ6" s="1708"/>
      <c r="IKR6" s="1708"/>
      <c r="IKS6" s="1708"/>
      <c r="IKT6" s="1708"/>
      <c r="IKU6" s="1708"/>
      <c r="IKV6" s="1708"/>
      <c r="IKW6" s="1708"/>
      <c r="IKX6" s="1708"/>
      <c r="IKY6" s="1708"/>
      <c r="IKZ6" s="1708"/>
      <c r="ILA6" s="1708"/>
      <c r="ILB6" s="1708"/>
      <c r="ILC6" s="1708"/>
      <c r="ILD6" s="1708"/>
      <c r="ILE6" s="1708"/>
      <c r="ILF6" s="1708"/>
      <c r="ILG6" s="1708"/>
      <c r="ILH6" s="1708"/>
      <c r="ILI6" s="1708"/>
      <c r="ILJ6" s="1708"/>
      <c r="ILK6" s="1708"/>
      <c r="ILL6" s="1708"/>
      <c r="ILM6" s="1708"/>
      <c r="ILN6" s="1708"/>
      <c r="ILO6" s="1708"/>
      <c r="ILP6" s="1708"/>
      <c r="ILQ6" s="1708"/>
      <c r="ILR6" s="1708"/>
      <c r="ILS6" s="1708"/>
      <c r="ILT6" s="1708"/>
      <c r="ILU6" s="1708"/>
      <c r="ILV6" s="1708"/>
      <c r="ILW6" s="1708"/>
      <c r="ILX6" s="1708"/>
      <c r="ILY6" s="1708"/>
      <c r="ILZ6" s="1708"/>
      <c r="IMA6" s="1708"/>
      <c r="IMB6" s="1708"/>
      <c r="IMC6" s="1708"/>
      <c r="IMD6" s="1708"/>
      <c r="IME6" s="1708"/>
      <c r="IMF6" s="1708"/>
      <c r="IMG6" s="1708"/>
      <c r="IMH6" s="1708"/>
      <c r="IMI6" s="1708"/>
      <c r="IMJ6" s="1708"/>
      <c r="IMK6" s="1708"/>
      <c r="IML6" s="1708"/>
      <c r="IMM6" s="1708"/>
      <c r="IMN6" s="1708"/>
      <c r="IMO6" s="1708"/>
      <c r="IMP6" s="1708"/>
      <c r="IMQ6" s="1708"/>
      <c r="IMR6" s="1708"/>
      <c r="IMS6" s="1708"/>
      <c r="IMT6" s="1708"/>
      <c r="IMU6" s="1708"/>
      <c r="IMV6" s="1708"/>
      <c r="IMW6" s="1708"/>
      <c r="IMX6" s="1708"/>
      <c r="IMY6" s="1708"/>
      <c r="IMZ6" s="1708"/>
      <c r="INA6" s="1708"/>
      <c r="INB6" s="1708"/>
      <c r="INC6" s="1708"/>
      <c r="IND6" s="1708"/>
      <c r="INE6" s="1708"/>
      <c r="INF6" s="1708"/>
      <c r="ING6" s="1708"/>
      <c r="INH6" s="1708"/>
      <c r="INI6" s="1708"/>
      <c r="INJ6" s="1708"/>
      <c r="INK6" s="1708"/>
      <c r="INL6" s="1708"/>
      <c r="INM6" s="1708"/>
      <c r="INN6" s="1708"/>
      <c r="INO6" s="1708"/>
      <c r="INP6" s="1708"/>
      <c r="INQ6" s="1708"/>
      <c r="INR6" s="1708"/>
      <c r="INS6" s="1708"/>
      <c r="INT6" s="1708"/>
      <c r="INU6" s="1708"/>
      <c r="INV6" s="1708"/>
      <c r="INW6" s="1708"/>
      <c r="INX6" s="1708"/>
      <c r="INY6" s="1708"/>
      <c r="INZ6" s="1708"/>
      <c r="IOA6" s="1708"/>
      <c r="IOB6" s="1708"/>
      <c r="IOC6" s="1708"/>
      <c r="IOD6" s="1708"/>
      <c r="IOE6" s="1708"/>
      <c r="IOF6" s="1708"/>
      <c r="IOG6" s="1708"/>
      <c r="IOH6" s="1708"/>
      <c r="IOI6" s="1708"/>
      <c r="IOJ6" s="1708"/>
      <c r="IOK6" s="1708"/>
      <c r="IOL6" s="1708"/>
      <c r="IOM6" s="1708"/>
      <c r="ION6" s="1708"/>
      <c r="IOO6" s="1708"/>
      <c r="IOP6" s="1708"/>
      <c r="IOQ6" s="1708"/>
      <c r="IOR6" s="1708"/>
      <c r="IOS6" s="1708"/>
      <c r="IOT6" s="1708"/>
      <c r="IOU6" s="1708"/>
      <c r="IOV6" s="1708"/>
      <c r="IOW6" s="1708"/>
      <c r="IOX6" s="1708"/>
      <c r="IOY6" s="1708"/>
      <c r="IOZ6" s="1708"/>
      <c r="IPA6" s="1708"/>
      <c r="IPB6" s="1708"/>
      <c r="IPC6" s="1708"/>
      <c r="IPD6" s="1708"/>
      <c r="IPE6" s="1708"/>
      <c r="IPF6" s="1708"/>
      <c r="IPG6" s="1708"/>
      <c r="IPH6" s="1708"/>
      <c r="IPI6" s="1708"/>
      <c r="IPJ6" s="1708"/>
      <c r="IPK6" s="1708"/>
      <c r="IPL6" s="1708"/>
      <c r="IPM6" s="1708"/>
      <c r="IPN6" s="1708"/>
      <c r="IPO6" s="1708"/>
      <c r="IPP6" s="1708"/>
      <c r="IPQ6" s="1708"/>
      <c r="IPR6" s="1708"/>
      <c r="IPS6" s="1708"/>
      <c r="IPT6" s="1708"/>
      <c r="IPU6" s="1708"/>
      <c r="IPV6" s="1708"/>
      <c r="IPW6" s="1708"/>
      <c r="IPX6" s="1708"/>
      <c r="IPY6" s="1708"/>
      <c r="IPZ6" s="1708"/>
      <c r="IQA6" s="1708"/>
      <c r="IQB6" s="1708"/>
      <c r="IQC6" s="1708"/>
      <c r="IQD6" s="1708"/>
      <c r="IQE6" s="1708"/>
      <c r="IQF6" s="1708"/>
      <c r="IQG6" s="1708"/>
      <c r="IQH6" s="1708"/>
      <c r="IQI6" s="1708"/>
      <c r="IQJ6" s="1708"/>
      <c r="IQK6" s="1708"/>
      <c r="IQL6" s="1708"/>
      <c r="IQM6" s="1708"/>
      <c r="IQN6" s="1708"/>
      <c r="IQO6" s="1708"/>
      <c r="IQP6" s="1708"/>
      <c r="IQQ6" s="1708"/>
      <c r="IQR6" s="1708"/>
      <c r="IQS6" s="1708"/>
      <c r="IQT6" s="1708"/>
      <c r="IQU6" s="1708"/>
      <c r="IQV6" s="1708"/>
      <c r="IQW6" s="1708"/>
      <c r="IQX6" s="1708"/>
      <c r="IQY6" s="1708"/>
      <c r="IQZ6" s="1708"/>
      <c r="IRA6" s="1708"/>
      <c r="IRB6" s="1708"/>
      <c r="IRC6" s="1708"/>
      <c r="IRD6" s="1708"/>
      <c r="IRE6" s="1708"/>
      <c r="IRF6" s="1708"/>
      <c r="IRG6" s="1708"/>
      <c r="IRH6" s="1708"/>
      <c r="IRI6" s="1708"/>
      <c r="IRJ6" s="1708"/>
      <c r="IRK6" s="1708"/>
      <c r="IRL6" s="1708"/>
      <c r="IRM6" s="1708"/>
      <c r="IRN6" s="1708"/>
      <c r="IRO6" s="1708"/>
      <c r="IRP6" s="1708"/>
      <c r="IRQ6" s="1708"/>
      <c r="IRR6" s="1708"/>
      <c r="IRS6" s="1708"/>
      <c r="IRT6" s="1708"/>
      <c r="IRU6" s="1708"/>
      <c r="IRV6" s="1708"/>
      <c r="IRW6" s="1708"/>
      <c r="IRX6" s="1708"/>
      <c r="IRY6" s="1708"/>
      <c r="IRZ6" s="1708"/>
      <c r="ISA6" s="1708"/>
      <c r="ISB6" s="1708"/>
      <c r="ISC6" s="1708"/>
      <c r="ISD6" s="1708"/>
      <c r="ISE6" s="1708"/>
      <c r="ISF6" s="1708"/>
      <c r="ISG6" s="1708"/>
      <c r="ISH6" s="1708"/>
      <c r="ISI6" s="1708"/>
      <c r="ISJ6" s="1708"/>
      <c r="ISK6" s="1708"/>
      <c r="ISL6" s="1708"/>
      <c r="ISM6" s="1708"/>
      <c r="ISN6" s="1708"/>
      <c r="ISO6" s="1708"/>
      <c r="ISP6" s="1708"/>
      <c r="ISQ6" s="1708"/>
      <c r="ISR6" s="1708"/>
      <c r="ISS6" s="1708"/>
      <c r="IST6" s="1708"/>
      <c r="ISU6" s="1708"/>
      <c r="ISV6" s="1708"/>
      <c r="ISW6" s="1708"/>
      <c r="ISX6" s="1708"/>
      <c r="ISY6" s="1708"/>
      <c r="ISZ6" s="1708"/>
      <c r="ITA6" s="1708"/>
      <c r="ITB6" s="1708"/>
      <c r="ITC6" s="1708"/>
      <c r="ITD6" s="1708"/>
      <c r="ITE6" s="1708"/>
      <c r="ITF6" s="1708"/>
      <c r="ITG6" s="1708"/>
      <c r="ITH6" s="1708"/>
      <c r="ITI6" s="1708"/>
      <c r="ITJ6" s="1708"/>
      <c r="ITK6" s="1708"/>
      <c r="ITL6" s="1708"/>
      <c r="ITM6" s="1708"/>
      <c r="ITN6" s="1708"/>
      <c r="ITO6" s="1708"/>
      <c r="ITP6" s="1708"/>
      <c r="ITQ6" s="1708"/>
      <c r="ITR6" s="1708"/>
      <c r="ITS6" s="1708"/>
      <c r="ITT6" s="1708"/>
      <c r="ITU6" s="1708"/>
      <c r="ITV6" s="1708"/>
      <c r="ITW6" s="1708"/>
      <c r="ITX6" s="1708"/>
      <c r="ITY6" s="1708"/>
      <c r="ITZ6" s="1708"/>
      <c r="IUA6" s="1708"/>
      <c r="IUB6" s="1708"/>
      <c r="IUC6" s="1708"/>
      <c r="IUD6" s="1708"/>
      <c r="IUE6" s="1708"/>
      <c r="IUF6" s="1708"/>
      <c r="IUG6" s="1708"/>
      <c r="IUH6" s="1708"/>
      <c r="IUI6" s="1708"/>
      <c r="IUJ6" s="1708"/>
      <c r="IUK6" s="1708"/>
      <c r="IUL6" s="1708"/>
      <c r="IUM6" s="1708"/>
      <c r="IUN6" s="1708"/>
      <c r="IUO6" s="1708"/>
      <c r="IUP6" s="1708"/>
      <c r="IUQ6" s="1708"/>
      <c r="IUR6" s="1708"/>
      <c r="IUS6" s="1708"/>
      <c r="IUT6" s="1708"/>
      <c r="IUU6" s="1708"/>
      <c r="IUV6" s="1708"/>
      <c r="IUW6" s="1708"/>
      <c r="IUX6" s="1708"/>
      <c r="IUY6" s="1708"/>
      <c r="IUZ6" s="1708"/>
      <c r="IVA6" s="1708"/>
      <c r="IVB6" s="1708"/>
      <c r="IVC6" s="1708"/>
      <c r="IVD6" s="1708"/>
      <c r="IVE6" s="1708"/>
      <c r="IVF6" s="1708"/>
      <c r="IVG6" s="1708"/>
      <c r="IVH6" s="1708"/>
      <c r="IVI6" s="1708"/>
      <c r="IVJ6" s="1708"/>
      <c r="IVK6" s="1708"/>
      <c r="IVL6" s="1708"/>
      <c r="IVM6" s="1708"/>
      <c r="IVN6" s="1708"/>
      <c r="IVO6" s="1708"/>
      <c r="IVP6" s="1708"/>
      <c r="IVQ6" s="1708"/>
      <c r="IVR6" s="1708"/>
      <c r="IVS6" s="1708"/>
      <c r="IVT6" s="1708"/>
      <c r="IVU6" s="1708"/>
      <c r="IVV6" s="1708"/>
      <c r="IVW6" s="1708"/>
      <c r="IVX6" s="1708"/>
      <c r="IVY6" s="1708"/>
      <c r="IVZ6" s="1708"/>
      <c r="IWA6" s="1708"/>
      <c r="IWB6" s="1708"/>
      <c r="IWC6" s="1708"/>
      <c r="IWD6" s="1708"/>
      <c r="IWE6" s="1708"/>
      <c r="IWF6" s="1708"/>
      <c r="IWG6" s="1708"/>
      <c r="IWH6" s="1708"/>
      <c r="IWI6" s="1708"/>
      <c r="IWJ6" s="1708"/>
      <c r="IWK6" s="1708"/>
      <c r="IWL6" s="1708"/>
      <c r="IWM6" s="1708"/>
      <c r="IWN6" s="1708"/>
      <c r="IWO6" s="1708"/>
      <c r="IWP6" s="1708"/>
      <c r="IWQ6" s="1708"/>
      <c r="IWR6" s="1708"/>
      <c r="IWS6" s="1708"/>
      <c r="IWT6" s="1708"/>
      <c r="IWU6" s="1708"/>
      <c r="IWV6" s="1708"/>
      <c r="IWW6" s="1708"/>
      <c r="IWX6" s="1708"/>
      <c r="IWY6" s="1708"/>
      <c r="IWZ6" s="1708"/>
      <c r="IXA6" s="1708"/>
      <c r="IXB6" s="1708"/>
      <c r="IXC6" s="1708"/>
      <c r="IXD6" s="1708"/>
      <c r="IXE6" s="1708"/>
      <c r="IXF6" s="1708"/>
      <c r="IXG6" s="1708"/>
      <c r="IXH6" s="1708"/>
      <c r="IXI6" s="1708"/>
      <c r="IXJ6" s="1708"/>
      <c r="IXK6" s="1708"/>
      <c r="IXL6" s="1708"/>
      <c r="IXM6" s="1708"/>
      <c r="IXN6" s="1708"/>
      <c r="IXO6" s="1708"/>
      <c r="IXP6" s="1708"/>
      <c r="IXQ6" s="1708"/>
      <c r="IXR6" s="1708"/>
      <c r="IXS6" s="1708"/>
      <c r="IXT6" s="1708"/>
      <c r="IXU6" s="1708"/>
      <c r="IXV6" s="1708"/>
      <c r="IXW6" s="1708"/>
      <c r="IXX6" s="1708"/>
      <c r="IXY6" s="1708"/>
      <c r="IXZ6" s="1708"/>
      <c r="IYA6" s="1708"/>
      <c r="IYB6" s="1708"/>
      <c r="IYC6" s="1708"/>
      <c r="IYD6" s="1708"/>
      <c r="IYE6" s="1708"/>
      <c r="IYF6" s="1708"/>
      <c r="IYG6" s="1708"/>
      <c r="IYH6" s="1708"/>
      <c r="IYI6" s="1708"/>
      <c r="IYJ6" s="1708"/>
      <c r="IYK6" s="1708"/>
      <c r="IYL6" s="1708"/>
      <c r="IYM6" s="1708"/>
      <c r="IYN6" s="1708"/>
      <c r="IYO6" s="1708"/>
      <c r="IYP6" s="1708"/>
      <c r="IYQ6" s="1708"/>
      <c r="IYR6" s="1708"/>
      <c r="IYS6" s="1708"/>
      <c r="IYT6" s="1708"/>
      <c r="IYU6" s="1708"/>
      <c r="IYV6" s="1708"/>
      <c r="IYW6" s="1708"/>
      <c r="IYX6" s="1708"/>
      <c r="IYY6" s="1708"/>
      <c r="IYZ6" s="1708"/>
      <c r="IZA6" s="1708"/>
      <c r="IZB6" s="1708"/>
      <c r="IZC6" s="1708"/>
      <c r="IZD6" s="1708"/>
      <c r="IZE6" s="1708"/>
      <c r="IZF6" s="1708"/>
      <c r="IZG6" s="1708"/>
      <c r="IZH6" s="1708"/>
      <c r="IZI6" s="1708"/>
      <c r="IZJ6" s="1708"/>
      <c r="IZK6" s="1708"/>
      <c r="IZL6" s="1708"/>
      <c r="IZM6" s="1708"/>
      <c r="IZN6" s="1708"/>
      <c r="IZO6" s="1708"/>
      <c r="IZP6" s="1708"/>
      <c r="IZQ6" s="1708"/>
      <c r="IZR6" s="1708"/>
      <c r="IZS6" s="1708"/>
      <c r="IZT6" s="1708"/>
      <c r="IZU6" s="1708"/>
      <c r="IZV6" s="1708"/>
      <c r="IZW6" s="1708"/>
      <c r="IZX6" s="1708"/>
      <c r="IZY6" s="1708"/>
      <c r="IZZ6" s="1708"/>
      <c r="JAA6" s="1708"/>
      <c r="JAB6" s="1708"/>
      <c r="JAC6" s="1708"/>
      <c r="JAD6" s="1708"/>
      <c r="JAE6" s="1708"/>
      <c r="JAF6" s="1708"/>
      <c r="JAG6" s="1708"/>
      <c r="JAH6" s="1708"/>
      <c r="JAI6" s="1708"/>
      <c r="JAJ6" s="1708"/>
      <c r="JAK6" s="1708"/>
      <c r="JAL6" s="1708"/>
      <c r="JAM6" s="1708"/>
      <c r="JAN6" s="1708"/>
      <c r="JAO6" s="1708"/>
      <c r="JAP6" s="1708"/>
      <c r="JAQ6" s="1708"/>
      <c r="JAR6" s="1708"/>
      <c r="JAS6" s="1708"/>
      <c r="JAT6" s="1708"/>
      <c r="JAU6" s="1708"/>
      <c r="JAV6" s="1708"/>
      <c r="JAW6" s="1708"/>
      <c r="JAX6" s="1708"/>
      <c r="JAY6" s="1708"/>
      <c r="JAZ6" s="1708"/>
      <c r="JBA6" s="1708"/>
      <c r="JBB6" s="1708"/>
      <c r="JBC6" s="1708"/>
      <c r="JBD6" s="1708"/>
      <c r="JBE6" s="1708"/>
      <c r="JBF6" s="1708"/>
      <c r="JBG6" s="1708"/>
      <c r="JBH6" s="1708"/>
      <c r="JBI6" s="1708"/>
      <c r="JBJ6" s="1708"/>
      <c r="JBK6" s="1708"/>
      <c r="JBL6" s="1708"/>
      <c r="JBM6" s="1708"/>
      <c r="JBN6" s="1708"/>
      <c r="JBO6" s="1708"/>
      <c r="JBP6" s="1708"/>
      <c r="JBQ6" s="1708"/>
      <c r="JBR6" s="1708"/>
      <c r="JBS6" s="1708"/>
      <c r="JBT6" s="1708"/>
      <c r="JBU6" s="1708"/>
      <c r="JBV6" s="1708"/>
      <c r="JBW6" s="1708"/>
      <c r="JBX6" s="1708"/>
      <c r="JBY6" s="1708"/>
      <c r="JBZ6" s="1708"/>
      <c r="JCA6" s="1708"/>
      <c r="JCB6" s="1708"/>
      <c r="JCC6" s="1708"/>
      <c r="JCD6" s="1708"/>
      <c r="JCE6" s="1708"/>
      <c r="JCF6" s="1708"/>
      <c r="JCG6" s="1708"/>
      <c r="JCH6" s="1708"/>
      <c r="JCI6" s="1708"/>
      <c r="JCJ6" s="1708"/>
      <c r="JCK6" s="1708"/>
      <c r="JCL6" s="1708"/>
      <c r="JCM6" s="1708"/>
      <c r="JCN6" s="1708"/>
      <c r="JCO6" s="1708"/>
      <c r="JCP6" s="1708"/>
      <c r="JCQ6" s="1708"/>
      <c r="JCR6" s="1708"/>
      <c r="JCS6" s="1708"/>
      <c r="JCT6" s="1708"/>
      <c r="JCU6" s="1708"/>
      <c r="JCV6" s="1708"/>
      <c r="JCW6" s="1708"/>
      <c r="JCX6" s="1708"/>
      <c r="JCY6" s="1708"/>
      <c r="JCZ6" s="1708"/>
      <c r="JDA6" s="1708"/>
      <c r="JDB6" s="1708"/>
      <c r="JDC6" s="1708"/>
      <c r="JDD6" s="1708"/>
      <c r="JDE6" s="1708"/>
      <c r="JDF6" s="1708"/>
      <c r="JDG6" s="1708"/>
      <c r="JDH6" s="1708"/>
      <c r="JDI6" s="1708"/>
      <c r="JDJ6" s="1708"/>
      <c r="JDK6" s="1708"/>
      <c r="JDL6" s="1708"/>
      <c r="JDM6" s="1708"/>
      <c r="JDN6" s="1708"/>
      <c r="JDO6" s="1708"/>
      <c r="JDP6" s="1708"/>
      <c r="JDQ6" s="1708"/>
      <c r="JDR6" s="1708"/>
      <c r="JDS6" s="1708"/>
      <c r="JDT6" s="1708"/>
      <c r="JDU6" s="1708"/>
      <c r="JDV6" s="1708"/>
      <c r="JDW6" s="1708"/>
      <c r="JDX6" s="1708"/>
      <c r="JDY6" s="1708"/>
      <c r="JDZ6" s="1708"/>
      <c r="JEA6" s="1708"/>
      <c r="JEB6" s="1708"/>
      <c r="JEC6" s="1708"/>
      <c r="JED6" s="1708"/>
      <c r="JEE6" s="1708"/>
      <c r="JEF6" s="1708"/>
      <c r="JEG6" s="1708"/>
      <c r="JEH6" s="1708"/>
      <c r="JEI6" s="1708"/>
      <c r="JEJ6" s="1708"/>
      <c r="JEK6" s="1708"/>
      <c r="JEL6" s="1708"/>
      <c r="JEM6" s="1708"/>
      <c r="JEN6" s="1708"/>
      <c r="JEO6" s="1708"/>
      <c r="JEP6" s="1708"/>
      <c r="JEQ6" s="1708"/>
      <c r="JER6" s="1708"/>
      <c r="JES6" s="1708"/>
      <c r="JET6" s="1708"/>
      <c r="JEU6" s="1708"/>
      <c r="JEV6" s="1708"/>
      <c r="JEW6" s="1708"/>
      <c r="JEX6" s="1708"/>
      <c r="JEY6" s="1708"/>
      <c r="JEZ6" s="1708"/>
      <c r="JFA6" s="1708"/>
      <c r="JFB6" s="1708"/>
      <c r="JFC6" s="1708"/>
      <c r="JFD6" s="1708"/>
      <c r="JFE6" s="1708"/>
      <c r="JFF6" s="1708"/>
      <c r="JFG6" s="1708"/>
      <c r="JFH6" s="1708"/>
      <c r="JFI6" s="1708"/>
      <c r="JFJ6" s="1708"/>
      <c r="JFK6" s="1708"/>
      <c r="JFL6" s="1708"/>
      <c r="JFM6" s="1708"/>
      <c r="JFN6" s="1708"/>
      <c r="JFO6" s="1708"/>
      <c r="JFP6" s="1708"/>
      <c r="JFQ6" s="1708"/>
      <c r="JFR6" s="1708"/>
      <c r="JFS6" s="1708"/>
      <c r="JFT6" s="1708"/>
      <c r="JFU6" s="1708"/>
      <c r="JFV6" s="1708"/>
      <c r="JFW6" s="1708"/>
      <c r="JFX6" s="1708"/>
      <c r="JFY6" s="1708"/>
      <c r="JFZ6" s="1708"/>
      <c r="JGA6" s="1708"/>
      <c r="JGB6" s="1708"/>
      <c r="JGC6" s="1708"/>
      <c r="JGD6" s="1708"/>
      <c r="JGE6" s="1708"/>
      <c r="JGF6" s="1708"/>
      <c r="JGG6" s="1708"/>
      <c r="JGH6" s="1708"/>
      <c r="JGI6" s="1708"/>
      <c r="JGJ6" s="1708"/>
      <c r="JGK6" s="1708"/>
      <c r="JGL6" s="1708"/>
      <c r="JGM6" s="1708"/>
      <c r="JGN6" s="1708"/>
      <c r="JGO6" s="1708"/>
      <c r="JGP6" s="1708"/>
      <c r="JGQ6" s="1708"/>
      <c r="JGR6" s="1708"/>
      <c r="JGS6" s="1708"/>
      <c r="JGT6" s="1708"/>
      <c r="JGU6" s="1708"/>
      <c r="JGV6" s="1708"/>
      <c r="JGW6" s="1708"/>
      <c r="JGX6" s="1708"/>
      <c r="JGY6" s="1708"/>
      <c r="JGZ6" s="1708"/>
      <c r="JHA6" s="1708"/>
      <c r="JHB6" s="1708"/>
      <c r="JHC6" s="1708"/>
      <c r="JHD6" s="1708"/>
      <c r="JHE6" s="1708"/>
      <c r="JHF6" s="1708"/>
      <c r="JHG6" s="1708"/>
      <c r="JHH6" s="1708"/>
      <c r="JHI6" s="1708"/>
      <c r="JHJ6" s="1708"/>
      <c r="JHK6" s="1708"/>
      <c r="JHL6" s="1708"/>
      <c r="JHM6" s="1708"/>
      <c r="JHN6" s="1708"/>
      <c r="JHO6" s="1708"/>
      <c r="JHP6" s="1708"/>
      <c r="JHQ6" s="1708"/>
      <c r="JHR6" s="1708"/>
      <c r="JHS6" s="1708"/>
      <c r="JHT6" s="1708"/>
      <c r="JHU6" s="1708"/>
      <c r="JHV6" s="1708"/>
      <c r="JHW6" s="1708"/>
      <c r="JHX6" s="1708"/>
      <c r="JHY6" s="1708"/>
      <c r="JHZ6" s="1708"/>
      <c r="JIA6" s="1708"/>
      <c r="JIB6" s="1708"/>
      <c r="JIC6" s="1708"/>
      <c r="JID6" s="1708"/>
      <c r="JIE6" s="1708"/>
      <c r="JIF6" s="1708"/>
      <c r="JIG6" s="1708"/>
      <c r="JIH6" s="1708"/>
      <c r="JII6" s="1708"/>
      <c r="JIJ6" s="1708"/>
      <c r="JIK6" s="1708"/>
      <c r="JIL6" s="1708"/>
      <c r="JIM6" s="1708"/>
      <c r="JIN6" s="1708"/>
      <c r="JIO6" s="1708"/>
      <c r="JIP6" s="1708"/>
      <c r="JIQ6" s="1708"/>
      <c r="JIR6" s="1708"/>
      <c r="JIS6" s="1708"/>
      <c r="JIT6" s="1708"/>
      <c r="JIU6" s="1708"/>
      <c r="JIV6" s="1708"/>
      <c r="JIW6" s="1708"/>
      <c r="JIX6" s="1708"/>
      <c r="JIY6" s="1708"/>
      <c r="JIZ6" s="1708"/>
      <c r="JJA6" s="1708"/>
      <c r="JJB6" s="1708"/>
      <c r="JJC6" s="1708"/>
      <c r="JJD6" s="1708"/>
      <c r="JJE6" s="1708"/>
      <c r="JJF6" s="1708"/>
      <c r="JJG6" s="1708"/>
      <c r="JJH6" s="1708"/>
      <c r="JJI6" s="1708"/>
      <c r="JJJ6" s="1708"/>
      <c r="JJK6" s="1708"/>
      <c r="JJL6" s="1708"/>
      <c r="JJM6" s="1708"/>
      <c r="JJN6" s="1708"/>
      <c r="JJO6" s="1708"/>
      <c r="JJP6" s="1708"/>
      <c r="JJQ6" s="1708"/>
      <c r="JJR6" s="1708"/>
      <c r="JJS6" s="1708"/>
      <c r="JJT6" s="1708"/>
      <c r="JJU6" s="1708"/>
      <c r="JJV6" s="1708"/>
      <c r="JJW6" s="1708"/>
      <c r="JJX6" s="1708"/>
      <c r="JJY6" s="1708"/>
      <c r="JJZ6" s="1708"/>
      <c r="JKA6" s="1708"/>
      <c r="JKB6" s="1708"/>
      <c r="JKC6" s="1708"/>
      <c r="JKD6" s="1708"/>
      <c r="JKE6" s="1708"/>
      <c r="JKF6" s="1708"/>
      <c r="JKG6" s="1708"/>
      <c r="JKH6" s="1708"/>
      <c r="JKI6" s="1708"/>
      <c r="JKJ6" s="1708"/>
      <c r="JKK6" s="1708"/>
      <c r="JKL6" s="1708"/>
      <c r="JKM6" s="1708"/>
      <c r="JKN6" s="1708"/>
      <c r="JKO6" s="1708"/>
      <c r="JKP6" s="1708"/>
      <c r="JKQ6" s="1708"/>
      <c r="JKR6" s="1708"/>
      <c r="JKS6" s="1708"/>
      <c r="JKT6" s="1708"/>
      <c r="JKU6" s="1708"/>
      <c r="JKV6" s="1708"/>
      <c r="JKW6" s="1708"/>
      <c r="JKX6" s="1708"/>
      <c r="JKY6" s="1708"/>
      <c r="JKZ6" s="1708"/>
      <c r="JLA6" s="1708"/>
      <c r="JLB6" s="1708"/>
      <c r="JLC6" s="1708"/>
      <c r="JLD6" s="1708"/>
      <c r="JLE6" s="1708"/>
      <c r="JLF6" s="1708"/>
      <c r="JLG6" s="1708"/>
      <c r="JLH6" s="1708"/>
      <c r="JLI6" s="1708"/>
      <c r="JLJ6" s="1708"/>
      <c r="JLK6" s="1708"/>
      <c r="JLL6" s="1708"/>
      <c r="JLM6" s="1708"/>
      <c r="JLN6" s="1708"/>
      <c r="JLO6" s="1708"/>
      <c r="JLP6" s="1708"/>
      <c r="JLQ6" s="1708"/>
      <c r="JLR6" s="1708"/>
      <c r="JLS6" s="1708"/>
      <c r="JLT6" s="1708"/>
      <c r="JLU6" s="1708"/>
      <c r="JLV6" s="1708"/>
      <c r="JLW6" s="1708"/>
      <c r="JLX6" s="1708"/>
      <c r="JLY6" s="1708"/>
      <c r="JLZ6" s="1708"/>
      <c r="JMA6" s="1708"/>
      <c r="JMB6" s="1708"/>
      <c r="JMC6" s="1708"/>
      <c r="JMD6" s="1708"/>
      <c r="JME6" s="1708"/>
      <c r="JMF6" s="1708"/>
      <c r="JMG6" s="1708"/>
      <c r="JMH6" s="1708"/>
      <c r="JMI6" s="1708"/>
      <c r="JMJ6" s="1708"/>
      <c r="JMK6" s="1708"/>
      <c r="JML6" s="1708"/>
      <c r="JMM6" s="1708"/>
      <c r="JMN6" s="1708"/>
      <c r="JMO6" s="1708"/>
      <c r="JMP6" s="1708"/>
      <c r="JMQ6" s="1708"/>
      <c r="JMR6" s="1708"/>
      <c r="JMS6" s="1708"/>
      <c r="JMT6" s="1708"/>
      <c r="JMU6" s="1708"/>
      <c r="JMV6" s="1708"/>
      <c r="JMW6" s="1708"/>
      <c r="JMX6" s="1708"/>
      <c r="JMY6" s="1708"/>
      <c r="JMZ6" s="1708"/>
      <c r="JNA6" s="1708"/>
      <c r="JNB6" s="1708"/>
      <c r="JNC6" s="1708"/>
      <c r="JND6" s="1708"/>
      <c r="JNE6" s="1708"/>
      <c r="JNF6" s="1708"/>
      <c r="JNG6" s="1708"/>
      <c r="JNH6" s="1708"/>
      <c r="JNI6" s="1708"/>
      <c r="JNJ6" s="1708"/>
      <c r="JNK6" s="1708"/>
      <c r="JNL6" s="1708"/>
      <c r="JNM6" s="1708"/>
      <c r="JNN6" s="1708"/>
      <c r="JNO6" s="1708"/>
      <c r="JNP6" s="1708"/>
      <c r="JNQ6" s="1708"/>
      <c r="JNR6" s="1708"/>
      <c r="JNS6" s="1708"/>
      <c r="JNT6" s="1708"/>
      <c r="JNU6" s="1708"/>
      <c r="JNV6" s="1708"/>
      <c r="JNW6" s="1708"/>
      <c r="JNX6" s="1708"/>
      <c r="JNY6" s="1708"/>
      <c r="JNZ6" s="1708"/>
      <c r="JOA6" s="1708"/>
      <c r="JOB6" s="1708"/>
      <c r="JOC6" s="1708"/>
      <c r="JOD6" s="1708"/>
      <c r="JOE6" s="1708"/>
      <c r="JOF6" s="1708"/>
      <c r="JOG6" s="1708"/>
      <c r="JOH6" s="1708"/>
      <c r="JOI6" s="1708"/>
      <c r="JOJ6" s="1708"/>
      <c r="JOK6" s="1708"/>
      <c r="JOL6" s="1708"/>
      <c r="JOM6" s="1708"/>
      <c r="JON6" s="1708"/>
      <c r="JOO6" s="1708"/>
      <c r="JOP6" s="1708"/>
      <c r="JOQ6" s="1708"/>
      <c r="JOR6" s="1708"/>
      <c r="JOS6" s="1708"/>
      <c r="JOT6" s="1708"/>
      <c r="JOU6" s="1708"/>
      <c r="JOV6" s="1708"/>
      <c r="JOW6" s="1708"/>
      <c r="JOX6" s="1708"/>
      <c r="JOY6" s="1708"/>
      <c r="JOZ6" s="1708"/>
      <c r="JPA6" s="1708"/>
      <c r="JPB6" s="1708"/>
      <c r="JPC6" s="1708"/>
      <c r="JPD6" s="1708"/>
      <c r="JPE6" s="1708"/>
      <c r="JPF6" s="1708"/>
      <c r="JPG6" s="1708"/>
      <c r="JPH6" s="1708"/>
      <c r="JPI6" s="1708"/>
      <c r="JPJ6" s="1708"/>
      <c r="JPK6" s="1708"/>
      <c r="JPL6" s="1708"/>
      <c r="JPM6" s="1708"/>
      <c r="JPN6" s="1708"/>
      <c r="JPO6" s="1708"/>
      <c r="JPP6" s="1708"/>
      <c r="JPQ6" s="1708"/>
      <c r="JPR6" s="1708"/>
      <c r="JPS6" s="1708"/>
      <c r="JPT6" s="1708"/>
      <c r="JPU6" s="1708"/>
      <c r="JPV6" s="1708"/>
      <c r="JPW6" s="1708"/>
      <c r="JPX6" s="1708"/>
      <c r="JPY6" s="1708"/>
      <c r="JPZ6" s="1708"/>
      <c r="JQA6" s="1708"/>
      <c r="JQB6" s="1708"/>
      <c r="JQC6" s="1708"/>
      <c r="JQD6" s="1708"/>
      <c r="JQE6" s="1708"/>
      <c r="JQF6" s="1708"/>
      <c r="JQG6" s="1708"/>
      <c r="JQH6" s="1708"/>
      <c r="JQI6" s="1708"/>
      <c r="JQJ6" s="1708"/>
      <c r="JQK6" s="1708"/>
      <c r="JQL6" s="1708"/>
      <c r="JQM6" s="1708"/>
      <c r="JQN6" s="1708"/>
      <c r="JQO6" s="1708"/>
      <c r="JQP6" s="1708"/>
      <c r="JQQ6" s="1708"/>
      <c r="JQR6" s="1708"/>
      <c r="JQS6" s="1708"/>
      <c r="JQT6" s="1708"/>
      <c r="JQU6" s="1708"/>
      <c r="JQV6" s="1708"/>
      <c r="JQW6" s="1708"/>
      <c r="JQX6" s="1708"/>
      <c r="JQY6" s="1708"/>
      <c r="JQZ6" s="1708"/>
      <c r="JRA6" s="1708"/>
      <c r="JRB6" s="1708"/>
      <c r="JRC6" s="1708"/>
      <c r="JRD6" s="1708"/>
      <c r="JRE6" s="1708"/>
      <c r="JRF6" s="1708"/>
      <c r="JRG6" s="1708"/>
      <c r="JRH6" s="1708"/>
      <c r="JRI6" s="1708"/>
      <c r="JRJ6" s="1708"/>
      <c r="JRK6" s="1708"/>
      <c r="JRL6" s="1708"/>
      <c r="JRM6" s="1708"/>
      <c r="JRN6" s="1708"/>
      <c r="JRO6" s="1708"/>
      <c r="JRP6" s="1708"/>
      <c r="JRQ6" s="1708"/>
      <c r="JRR6" s="1708"/>
      <c r="JRS6" s="1708"/>
      <c r="JRT6" s="1708"/>
      <c r="JRU6" s="1708"/>
      <c r="JRV6" s="1708"/>
      <c r="JRW6" s="1708"/>
      <c r="JRX6" s="1708"/>
      <c r="JRY6" s="1708"/>
      <c r="JRZ6" s="1708"/>
      <c r="JSA6" s="1708"/>
      <c r="JSB6" s="1708"/>
      <c r="JSC6" s="1708"/>
      <c r="JSD6" s="1708"/>
      <c r="JSE6" s="1708"/>
      <c r="JSF6" s="1708"/>
      <c r="JSG6" s="1708"/>
      <c r="JSH6" s="1708"/>
      <c r="JSI6" s="1708"/>
      <c r="JSJ6" s="1708"/>
      <c r="JSK6" s="1708"/>
      <c r="JSL6" s="1708"/>
      <c r="JSM6" s="1708"/>
      <c r="JSN6" s="1708"/>
      <c r="JSO6" s="1708"/>
      <c r="JSP6" s="1708"/>
      <c r="JSQ6" s="1708"/>
      <c r="JSR6" s="1708"/>
      <c r="JSS6" s="1708"/>
      <c r="JST6" s="1708"/>
      <c r="JSU6" s="1708"/>
      <c r="JSV6" s="1708"/>
      <c r="JSW6" s="1708"/>
      <c r="JSX6" s="1708"/>
      <c r="JSY6" s="1708"/>
      <c r="JSZ6" s="1708"/>
      <c r="JTA6" s="1708"/>
      <c r="JTB6" s="1708"/>
      <c r="JTC6" s="1708"/>
      <c r="JTD6" s="1708"/>
      <c r="JTE6" s="1708"/>
      <c r="JTF6" s="1708"/>
      <c r="JTG6" s="1708"/>
      <c r="JTH6" s="1708"/>
      <c r="JTI6" s="1708"/>
      <c r="JTJ6" s="1708"/>
      <c r="JTK6" s="1708"/>
      <c r="JTL6" s="1708"/>
      <c r="JTM6" s="1708"/>
      <c r="JTN6" s="1708"/>
      <c r="JTO6" s="1708"/>
      <c r="JTP6" s="1708"/>
      <c r="JTQ6" s="1708"/>
      <c r="JTR6" s="1708"/>
      <c r="JTS6" s="1708"/>
      <c r="JTT6" s="1708"/>
      <c r="JTU6" s="1708"/>
      <c r="JTV6" s="1708"/>
      <c r="JTW6" s="1708"/>
      <c r="JTX6" s="1708"/>
      <c r="JTY6" s="1708"/>
      <c r="JTZ6" s="1708"/>
      <c r="JUA6" s="1708"/>
      <c r="JUB6" s="1708"/>
      <c r="JUC6" s="1708"/>
      <c r="JUD6" s="1708"/>
      <c r="JUE6" s="1708"/>
      <c r="JUF6" s="1708"/>
      <c r="JUG6" s="1708"/>
      <c r="JUH6" s="1708"/>
      <c r="JUI6" s="1708"/>
      <c r="JUJ6" s="1708"/>
      <c r="JUK6" s="1708"/>
      <c r="JUL6" s="1708"/>
      <c r="JUM6" s="1708"/>
      <c r="JUN6" s="1708"/>
      <c r="JUO6" s="1708"/>
      <c r="JUP6" s="1708"/>
      <c r="JUQ6" s="1708"/>
      <c r="JUR6" s="1708"/>
      <c r="JUS6" s="1708"/>
      <c r="JUT6" s="1708"/>
      <c r="JUU6" s="1708"/>
      <c r="JUV6" s="1708"/>
      <c r="JUW6" s="1708"/>
      <c r="JUX6" s="1708"/>
      <c r="JUY6" s="1708"/>
      <c r="JUZ6" s="1708"/>
      <c r="JVA6" s="1708"/>
      <c r="JVB6" s="1708"/>
      <c r="JVC6" s="1708"/>
      <c r="JVD6" s="1708"/>
      <c r="JVE6" s="1708"/>
      <c r="JVF6" s="1708"/>
      <c r="JVG6" s="1708"/>
      <c r="JVH6" s="1708"/>
      <c r="JVI6" s="1708"/>
      <c r="JVJ6" s="1708"/>
      <c r="JVK6" s="1708"/>
      <c r="JVL6" s="1708"/>
      <c r="JVM6" s="1708"/>
      <c r="JVN6" s="1708"/>
      <c r="JVO6" s="1708"/>
      <c r="JVP6" s="1708"/>
      <c r="JVQ6" s="1708"/>
      <c r="JVR6" s="1708"/>
      <c r="JVS6" s="1708"/>
      <c r="JVT6" s="1708"/>
      <c r="JVU6" s="1708"/>
      <c r="JVV6" s="1708"/>
      <c r="JVW6" s="1708"/>
      <c r="JVX6" s="1708"/>
      <c r="JVY6" s="1708"/>
      <c r="JVZ6" s="1708"/>
      <c r="JWA6" s="1708"/>
      <c r="JWB6" s="1708"/>
      <c r="JWC6" s="1708"/>
      <c r="JWD6" s="1708"/>
      <c r="JWE6" s="1708"/>
      <c r="JWF6" s="1708"/>
      <c r="JWG6" s="1708"/>
      <c r="JWH6" s="1708"/>
      <c r="JWI6" s="1708"/>
      <c r="JWJ6" s="1708"/>
      <c r="JWK6" s="1708"/>
      <c r="JWL6" s="1708"/>
      <c r="JWM6" s="1708"/>
      <c r="JWN6" s="1708"/>
      <c r="JWO6" s="1708"/>
      <c r="JWP6" s="1708"/>
      <c r="JWQ6" s="1708"/>
      <c r="JWR6" s="1708"/>
      <c r="JWS6" s="1708"/>
      <c r="JWT6" s="1708"/>
      <c r="JWU6" s="1708"/>
      <c r="JWV6" s="1708"/>
      <c r="JWW6" s="1708"/>
      <c r="JWX6" s="1708"/>
      <c r="JWY6" s="1708"/>
      <c r="JWZ6" s="1708"/>
      <c r="JXA6" s="1708"/>
      <c r="JXB6" s="1708"/>
      <c r="JXC6" s="1708"/>
      <c r="JXD6" s="1708"/>
      <c r="JXE6" s="1708"/>
      <c r="JXF6" s="1708"/>
      <c r="JXG6" s="1708"/>
      <c r="JXH6" s="1708"/>
      <c r="JXI6" s="1708"/>
      <c r="JXJ6" s="1708"/>
      <c r="JXK6" s="1708"/>
      <c r="JXL6" s="1708"/>
      <c r="JXM6" s="1708"/>
      <c r="JXN6" s="1708"/>
      <c r="JXO6" s="1708"/>
      <c r="JXP6" s="1708"/>
      <c r="JXQ6" s="1708"/>
      <c r="JXR6" s="1708"/>
      <c r="JXS6" s="1708"/>
      <c r="JXT6" s="1708"/>
      <c r="JXU6" s="1708"/>
      <c r="JXV6" s="1708"/>
      <c r="JXW6" s="1708"/>
      <c r="JXX6" s="1708"/>
      <c r="JXY6" s="1708"/>
      <c r="JXZ6" s="1708"/>
      <c r="JYA6" s="1708"/>
      <c r="JYB6" s="1708"/>
      <c r="JYC6" s="1708"/>
      <c r="JYD6" s="1708"/>
      <c r="JYE6" s="1708"/>
      <c r="JYF6" s="1708"/>
      <c r="JYG6" s="1708"/>
      <c r="JYH6" s="1708"/>
      <c r="JYI6" s="1708"/>
      <c r="JYJ6" s="1708"/>
      <c r="JYK6" s="1708"/>
      <c r="JYL6" s="1708"/>
      <c r="JYM6" s="1708"/>
      <c r="JYN6" s="1708"/>
      <c r="JYO6" s="1708"/>
      <c r="JYP6" s="1708"/>
      <c r="JYQ6" s="1708"/>
      <c r="JYR6" s="1708"/>
      <c r="JYS6" s="1708"/>
      <c r="JYT6" s="1708"/>
      <c r="JYU6" s="1708"/>
      <c r="JYV6" s="1708"/>
      <c r="JYW6" s="1708"/>
      <c r="JYX6" s="1708"/>
      <c r="JYY6" s="1708"/>
      <c r="JYZ6" s="1708"/>
      <c r="JZA6" s="1708"/>
      <c r="JZB6" s="1708"/>
      <c r="JZC6" s="1708"/>
      <c r="JZD6" s="1708"/>
      <c r="JZE6" s="1708"/>
      <c r="JZF6" s="1708"/>
      <c r="JZG6" s="1708"/>
      <c r="JZH6" s="1708"/>
      <c r="JZI6" s="1708"/>
      <c r="JZJ6" s="1708"/>
      <c r="JZK6" s="1708"/>
      <c r="JZL6" s="1708"/>
      <c r="JZM6" s="1708"/>
      <c r="JZN6" s="1708"/>
      <c r="JZO6" s="1708"/>
      <c r="JZP6" s="1708"/>
      <c r="JZQ6" s="1708"/>
      <c r="JZR6" s="1708"/>
      <c r="JZS6" s="1708"/>
      <c r="JZT6" s="1708"/>
      <c r="JZU6" s="1708"/>
      <c r="JZV6" s="1708"/>
      <c r="JZW6" s="1708"/>
      <c r="JZX6" s="1708"/>
      <c r="JZY6" s="1708"/>
      <c r="JZZ6" s="1708"/>
      <c r="KAA6" s="1708"/>
      <c r="KAB6" s="1708"/>
      <c r="KAC6" s="1708"/>
      <c r="KAD6" s="1708"/>
      <c r="KAE6" s="1708"/>
      <c r="KAF6" s="1708"/>
      <c r="KAG6" s="1708"/>
      <c r="KAH6" s="1708"/>
      <c r="KAI6" s="1708"/>
      <c r="KAJ6" s="1708"/>
      <c r="KAK6" s="1708"/>
      <c r="KAL6" s="1708"/>
      <c r="KAM6" s="1708"/>
      <c r="KAN6" s="1708"/>
      <c r="KAO6" s="1708"/>
      <c r="KAP6" s="1708"/>
      <c r="KAQ6" s="1708"/>
      <c r="KAR6" s="1708"/>
      <c r="KAS6" s="1708"/>
      <c r="KAT6" s="1708"/>
      <c r="KAU6" s="1708"/>
      <c r="KAV6" s="1708"/>
      <c r="KAW6" s="1708"/>
      <c r="KAX6" s="1708"/>
      <c r="KAY6" s="1708"/>
      <c r="KAZ6" s="1708"/>
      <c r="KBA6" s="1708"/>
      <c r="KBB6" s="1708"/>
      <c r="KBC6" s="1708"/>
      <c r="KBD6" s="1708"/>
      <c r="KBE6" s="1708"/>
      <c r="KBF6" s="1708"/>
      <c r="KBG6" s="1708"/>
      <c r="KBH6" s="1708"/>
      <c r="KBI6" s="1708"/>
      <c r="KBJ6" s="1708"/>
      <c r="KBK6" s="1708"/>
      <c r="KBL6" s="1708"/>
      <c r="KBM6" s="1708"/>
      <c r="KBN6" s="1708"/>
      <c r="KBO6" s="1708"/>
      <c r="KBP6" s="1708"/>
      <c r="KBQ6" s="1708"/>
      <c r="KBR6" s="1708"/>
      <c r="KBS6" s="1708"/>
      <c r="KBT6" s="1708"/>
      <c r="KBU6" s="1708"/>
      <c r="KBV6" s="1708"/>
      <c r="KBW6" s="1708"/>
      <c r="KBX6" s="1708"/>
      <c r="KBY6" s="1708"/>
      <c r="KBZ6" s="1708"/>
      <c r="KCA6" s="1708"/>
      <c r="KCB6" s="1708"/>
      <c r="KCC6" s="1708"/>
      <c r="KCD6" s="1708"/>
      <c r="KCE6" s="1708"/>
      <c r="KCF6" s="1708"/>
      <c r="KCG6" s="1708"/>
      <c r="KCH6" s="1708"/>
      <c r="KCI6" s="1708"/>
      <c r="KCJ6" s="1708"/>
      <c r="KCK6" s="1708"/>
      <c r="KCL6" s="1708"/>
      <c r="KCM6" s="1708"/>
      <c r="KCN6" s="1708"/>
      <c r="KCO6" s="1708"/>
      <c r="KCP6" s="1708"/>
      <c r="KCQ6" s="1708"/>
      <c r="KCR6" s="1708"/>
      <c r="KCS6" s="1708"/>
      <c r="KCT6" s="1708"/>
      <c r="KCU6" s="1708"/>
      <c r="KCV6" s="1708"/>
      <c r="KCW6" s="1708"/>
      <c r="KCX6" s="1708"/>
      <c r="KCY6" s="1708"/>
      <c r="KCZ6" s="1708"/>
      <c r="KDA6" s="1708"/>
      <c r="KDB6" s="1708"/>
      <c r="KDC6" s="1708"/>
      <c r="KDD6" s="1708"/>
      <c r="KDE6" s="1708"/>
      <c r="KDF6" s="1708"/>
      <c r="KDG6" s="1708"/>
      <c r="KDH6" s="1708"/>
      <c r="KDI6" s="1708"/>
      <c r="KDJ6" s="1708"/>
      <c r="KDK6" s="1708"/>
      <c r="KDL6" s="1708"/>
      <c r="KDM6" s="1708"/>
      <c r="KDN6" s="1708"/>
      <c r="KDO6" s="1708"/>
      <c r="KDP6" s="1708"/>
      <c r="KDQ6" s="1708"/>
      <c r="KDR6" s="1708"/>
      <c r="KDS6" s="1708"/>
      <c r="KDT6" s="1708"/>
      <c r="KDU6" s="1708"/>
      <c r="KDV6" s="1708"/>
      <c r="KDW6" s="1708"/>
      <c r="KDX6" s="1708"/>
      <c r="KDY6" s="1708"/>
      <c r="KDZ6" s="1708"/>
      <c r="KEA6" s="1708"/>
      <c r="KEB6" s="1708"/>
      <c r="KEC6" s="1708"/>
      <c r="KED6" s="1708"/>
      <c r="KEE6" s="1708"/>
      <c r="KEF6" s="1708"/>
      <c r="KEG6" s="1708"/>
      <c r="KEH6" s="1708"/>
      <c r="KEI6" s="1708"/>
      <c r="KEJ6" s="1708"/>
      <c r="KEK6" s="1708"/>
      <c r="KEL6" s="1708"/>
      <c r="KEM6" s="1708"/>
      <c r="KEN6" s="1708"/>
      <c r="KEO6" s="1708"/>
      <c r="KEP6" s="1708"/>
      <c r="KEQ6" s="1708"/>
      <c r="KER6" s="1708"/>
      <c r="KES6" s="1708"/>
      <c r="KET6" s="1708"/>
      <c r="KEU6" s="1708"/>
      <c r="KEV6" s="1708"/>
      <c r="KEW6" s="1708"/>
      <c r="KEX6" s="1708"/>
      <c r="KEY6" s="1708"/>
      <c r="KEZ6" s="1708"/>
      <c r="KFA6" s="1708"/>
      <c r="KFB6" s="1708"/>
      <c r="KFC6" s="1708"/>
      <c r="KFD6" s="1708"/>
      <c r="KFE6" s="1708"/>
      <c r="KFF6" s="1708"/>
      <c r="KFG6" s="1708"/>
      <c r="KFH6" s="1708"/>
      <c r="KFI6" s="1708"/>
      <c r="KFJ6" s="1708"/>
      <c r="KFK6" s="1708"/>
      <c r="KFL6" s="1708"/>
      <c r="KFM6" s="1708"/>
      <c r="KFN6" s="1708"/>
      <c r="KFO6" s="1708"/>
      <c r="KFP6" s="1708"/>
      <c r="KFQ6" s="1708"/>
      <c r="KFR6" s="1708"/>
      <c r="KFS6" s="1708"/>
      <c r="KFT6" s="1708"/>
      <c r="KFU6" s="1708"/>
      <c r="KFV6" s="1708"/>
      <c r="KFW6" s="1708"/>
      <c r="KFX6" s="1708"/>
      <c r="KFY6" s="1708"/>
      <c r="KFZ6" s="1708"/>
      <c r="KGA6" s="1708"/>
      <c r="KGB6" s="1708"/>
      <c r="KGC6" s="1708"/>
      <c r="KGD6" s="1708"/>
      <c r="KGE6" s="1708"/>
      <c r="KGF6" s="1708"/>
      <c r="KGG6" s="1708"/>
      <c r="KGH6" s="1708"/>
      <c r="KGI6" s="1708"/>
      <c r="KGJ6" s="1708"/>
      <c r="KGK6" s="1708"/>
      <c r="KGL6" s="1708"/>
      <c r="KGM6" s="1708"/>
      <c r="KGN6" s="1708"/>
      <c r="KGO6" s="1708"/>
      <c r="KGP6" s="1708"/>
      <c r="KGQ6" s="1708"/>
      <c r="KGR6" s="1708"/>
      <c r="KGS6" s="1708"/>
      <c r="KGT6" s="1708"/>
      <c r="KGU6" s="1708"/>
      <c r="KGV6" s="1708"/>
      <c r="KGW6" s="1708"/>
      <c r="KGX6" s="1708"/>
      <c r="KGY6" s="1708"/>
      <c r="KGZ6" s="1708"/>
      <c r="KHA6" s="1708"/>
      <c r="KHB6" s="1708"/>
      <c r="KHC6" s="1708"/>
      <c r="KHD6" s="1708"/>
      <c r="KHE6" s="1708"/>
      <c r="KHF6" s="1708"/>
      <c r="KHG6" s="1708"/>
      <c r="KHH6" s="1708"/>
      <c r="KHI6" s="1708"/>
      <c r="KHJ6" s="1708"/>
      <c r="KHK6" s="1708"/>
      <c r="KHL6" s="1708"/>
      <c r="KHM6" s="1708"/>
      <c r="KHN6" s="1708"/>
      <c r="KHO6" s="1708"/>
      <c r="KHP6" s="1708"/>
      <c r="KHQ6" s="1708"/>
      <c r="KHR6" s="1708"/>
      <c r="KHS6" s="1708"/>
      <c r="KHT6" s="1708"/>
      <c r="KHU6" s="1708"/>
      <c r="KHV6" s="1708"/>
      <c r="KHW6" s="1708"/>
      <c r="KHX6" s="1708"/>
      <c r="KHY6" s="1708"/>
      <c r="KHZ6" s="1708"/>
      <c r="KIA6" s="1708"/>
      <c r="KIB6" s="1708"/>
      <c r="KIC6" s="1708"/>
      <c r="KID6" s="1708"/>
      <c r="KIE6" s="1708"/>
      <c r="KIF6" s="1708"/>
      <c r="KIG6" s="1708"/>
      <c r="KIH6" s="1708"/>
      <c r="KII6" s="1708"/>
      <c r="KIJ6" s="1708"/>
      <c r="KIK6" s="1708"/>
      <c r="KIL6" s="1708"/>
      <c r="KIM6" s="1708"/>
      <c r="KIN6" s="1708"/>
      <c r="KIO6" s="1708"/>
      <c r="KIP6" s="1708"/>
      <c r="KIQ6" s="1708"/>
      <c r="KIR6" s="1708"/>
      <c r="KIS6" s="1708"/>
      <c r="KIT6" s="1708"/>
      <c r="KIU6" s="1708"/>
      <c r="KIV6" s="1708"/>
      <c r="KIW6" s="1708"/>
      <c r="KIX6" s="1708"/>
      <c r="KIY6" s="1708"/>
      <c r="KIZ6" s="1708"/>
      <c r="KJA6" s="1708"/>
      <c r="KJB6" s="1708"/>
      <c r="KJC6" s="1708"/>
      <c r="KJD6" s="1708"/>
      <c r="KJE6" s="1708"/>
      <c r="KJF6" s="1708"/>
      <c r="KJG6" s="1708"/>
      <c r="KJH6" s="1708"/>
      <c r="KJI6" s="1708"/>
      <c r="KJJ6" s="1708"/>
      <c r="KJK6" s="1708"/>
      <c r="KJL6" s="1708"/>
      <c r="KJM6" s="1708"/>
      <c r="KJN6" s="1708"/>
      <c r="KJO6" s="1708"/>
      <c r="KJP6" s="1708"/>
      <c r="KJQ6" s="1708"/>
      <c r="KJR6" s="1708"/>
      <c r="KJS6" s="1708"/>
      <c r="KJT6" s="1708"/>
      <c r="KJU6" s="1708"/>
      <c r="KJV6" s="1708"/>
      <c r="KJW6" s="1708"/>
      <c r="KJX6" s="1708"/>
      <c r="KJY6" s="1708"/>
      <c r="KJZ6" s="1708"/>
      <c r="KKA6" s="1708"/>
      <c r="KKB6" s="1708"/>
      <c r="KKC6" s="1708"/>
      <c r="KKD6" s="1708"/>
      <c r="KKE6" s="1708"/>
      <c r="KKF6" s="1708"/>
      <c r="KKG6" s="1708"/>
      <c r="KKH6" s="1708"/>
      <c r="KKI6" s="1708"/>
      <c r="KKJ6" s="1708"/>
      <c r="KKK6" s="1708"/>
      <c r="KKL6" s="1708"/>
      <c r="KKM6" s="1708"/>
      <c r="KKN6" s="1708"/>
      <c r="KKO6" s="1708"/>
      <c r="KKP6" s="1708"/>
      <c r="KKQ6" s="1708"/>
      <c r="KKR6" s="1708"/>
      <c r="KKS6" s="1708"/>
      <c r="KKT6" s="1708"/>
      <c r="KKU6" s="1708"/>
      <c r="KKV6" s="1708"/>
      <c r="KKW6" s="1708"/>
      <c r="KKX6" s="1708"/>
      <c r="KKY6" s="1708"/>
      <c r="KKZ6" s="1708"/>
      <c r="KLA6" s="1708"/>
      <c r="KLB6" s="1708"/>
      <c r="KLC6" s="1708"/>
      <c r="KLD6" s="1708"/>
      <c r="KLE6" s="1708"/>
      <c r="KLF6" s="1708"/>
      <c r="KLG6" s="1708"/>
      <c r="KLH6" s="1708"/>
      <c r="KLI6" s="1708"/>
      <c r="KLJ6" s="1708"/>
      <c r="KLK6" s="1708"/>
      <c r="KLL6" s="1708"/>
      <c r="KLM6" s="1708"/>
      <c r="KLN6" s="1708"/>
      <c r="KLO6" s="1708"/>
      <c r="KLP6" s="1708"/>
      <c r="KLQ6" s="1708"/>
      <c r="KLR6" s="1708"/>
      <c r="KLS6" s="1708"/>
      <c r="KLT6" s="1708"/>
      <c r="KLU6" s="1708"/>
      <c r="KLV6" s="1708"/>
      <c r="KLW6" s="1708"/>
      <c r="KLX6" s="1708"/>
      <c r="KLY6" s="1708"/>
      <c r="KLZ6" s="1708"/>
      <c r="KMA6" s="1708"/>
      <c r="KMB6" s="1708"/>
      <c r="KMC6" s="1708"/>
      <c r="KMD6" s="1708"/>
      <c r="KME6" s="1708"/>
      <c r="KMF6" s="1708"/>
      <c r="KMG6" s="1708"/>
      <c r="KMH6" s="1708"/>
      <c r="KMI6" s="1708"/>
      <c r="KMJ6" s="1708"/>
      <c r="KMK6" s="1708"/>
      <c r="KML6" s="1708"/>
      <c r="KMM6" s="1708"/>
      <c r="KMN6" s="1708"/>
      <c r="KMO6" s="1708"/>
      <c r="KMP6" s="1708"/>
      <c r="KMQ6" s="1708"/>
      <c r="KMR6" s="1708"/>
      <c r="KMS6" s="1708"/>
      <c r="KMT6" s="1708"/>
      <c r="KMU6" s="1708"/>
      <c r="KMV6" s="1708"/>
      <c r="KMW6" s="1708"/>
      <c r="KMX6" s="1708"/>
      <c r="KMY6" s="1708"/>
      <c r="KMZ6" s="1708"/>
      <c r="KNA6" s="1708"/>
      <c r="KNB6" s="1708"/>
      <c r="KNC6" s="1708"/>
      <c r="KND6" s="1708"/>
      <c r="KNE6" s="1708"/>
      <c r="KNF6" s="1708"/>
      <c r="KNG6" s="1708"/>
      <c r="KNH6" s="1708"/>
      <c r="KNI6" s="1708"/>
      <c r="KNJ6" s="1708"/>
      <c r="KNK6" s="1708"/>
      <c r="KNL6" s="1708"/>
      <c r="KNM6" s="1708"/>
      <c r="KNN6" s="1708"/>
      <c r="KNO6" s="1708"/>
      <c r="KNP6" s="1708"/>
      <c r="KNQ6" s="1708"/>
      <c r="KNR6" s="1708"/>
      <c r="KNS6" s="1708"/>
      <c r="KNT6" s="1708"/>
      <c r="KNU6" s="1708"/>
      <c r="KNV6" s="1708"/>
      <c r="KNW6" s="1708"/>
      <c r="KNX6" s="1708"/>
      <c r="KNY6" s="1708"/>
      <c r="KNZ6" s="1708"/>
      <c r="KOA6" s="1708"/>
      <c r="KOB6" s="1708"/>
      <c r="KOC6" s="1708"/>
      <c r="KOD6" s="1708"/>
      <c r="KOE6" s="1708"/>
      <c r="KOF6" s="1708"/>
      <c r="KOG6" s="1708"/>
      <c r="KOH6" s="1708"/>
      <c r="KOI6" s="1708"/>
      <c r="KOJ6" s="1708"/>
      <c r="KOK6" s="1708"/>
      <c r="KOL6" s="1708"/>
      <c r="KOM6" s="1708"/>
      <c r="KON6" s="1708"/>
      <c r="KOO6" s="1708"/>
      <c r="KOP6" s="1708"/>
      <c r="KOQ6" s="1708"/>
      <c r="KOR6" s="1708"/>
      <c r="KOS6" s="1708"/>
      <c r="KOT6" s="1708"/>
      <c r="KOU6" s="1708"/>
      <c r="KOV6" s="1708"/>
      <c r="KOW6" s="1708"/>
      <c r="KOX6" s="1708"/>
      <c r="KOY6" s="1708"/>
      <c r="KOZ6" s="1708"/>
      <c r="KPA6" s="1708"/>
      <c r="KPB6" s="1708"/>
      <c r="KPC6" s="1708"/>
      <c r="KPD6" s="1708"/>
      <c r="KPE6" s="1708"/>
      <c r="KPF6" s="1708"/>
      <c r="KPG6" s="1708"/>
      <c r="KPH6" s="1708"/>
      <c r="KPI6" s="1708"/>
      <c r="KPJ6" s="1708"/>
      <c r="KPK6" s="1708"/>
      <c r="KPL6" s="1708"/>
      <c r="KPM6" s="1708"/>
      <c r="KPN6" s="1708"/>
      <c r="KPO6" s="1708"/>
      <c r="KPP6" s="1708"/>
      <c r="KPQ6" s="1708"/>
      <c r="KPR6" s="1708"/>
      <c r="KPS6" s="1708"/>
      <c r="KPT6" s="1708"/>
      <c r="KPU6" s="1708"/>
      <c r="KPV6" s="1708"/>
      <c r="KPW6" s="1708"/>
      <c r="KPX6" s="1708"/>
      <c r="KPY6" s="1708"/>
      <c r="KPZ6" s="1708"/>
      <c r="KQA6" s="1708"/>
      <c r="KQB6" s="1708"/>
      <c r="KQC6" s="1708"/>
      <c r="KQD6" s="1708"/>
      <c r="KQE6" s="1708"/>
      <c r="KQF6" s="1708"/>
      <c r="KQG6" s="1708"/>
      <c r="KQH6" s="1708"/>
      <c r="KQI6" s="1708"/>
      <c r="KQJ6" s="1708"/>
      <c r="KQK6" s="1708"/>
      <c r="KQL6" s="1708"/>
      <c r="KQM6" s="1708"/>
      <c r="KQN6" s="1708"/>
      <c r="KQO6" s="1708"/>
      <c r="KQP6" s="1708"/>
      <c r="KQQ6" s="1708"/>
      <c r="KQR6" s="1708"/>
      <c r="KQS6" s="1708"/>
      <c r="KQT6" s="1708"/>
      <c r="KQU6" s="1708"/>
      <c r="KQV6" s="1708"/>
      <c r="KQW6" s="1708"/>
      <c r="KQX6" s="1708"/>
      <c r="KQY6" s="1708"/>
      <c r="KQZ6" s="1708"/>
      <c r="KRA6" s="1708"/>
      <c r="KRB6" s="1708"/>
      <c r="KRC6" s="1708"/>
      <c r="KRD6" s="1708"/>
      <c r="KRE6" s="1708"/>
      <c r="KRF6" s="1708"/>
      <c r="KRG6" s="1708"/>
      <c r="KRH6" s="1708"/>
      <c r="KRI6" s="1708"/>
      <c r="KRJ6" s="1708"/>
      <c r="KRK6" s="1708"/>
      <c r="KRL6" s="1708"/>
      <c r="KRM6" s="1708"/>
      <c r="KRN6" s="1708"/>
      <c r="KRO6" s="1708"/>
      <c r="KRP6" s="1708"/>
      <c r="KRQ6" s="1708"/>
      <c r="KRR6" s="1708"/>
      <c r="KRS6" s="1708"/>
      <c r="KRT6" s="1708"/>
      <c r="KRU6" s="1708"/>
      <c r="KRV6" s="1708"/>
      <c r="KRW6" s="1708"/>
      <c r="KRX6" s="1708"/>
      <c r="KRY6" s="1708"/>
      <c r="KRZ6" s="1708"/>
      <c r="KSA6" s="1708"/>
      <c r="KSB6" s="1708"/>
      <c r="KSC6" s="1708"/>
      <c r="KSD6" s="1708"/>
      <c r="KSE6" s="1708"/>
      <c r="KSF6" s="1708"/>
      <c r="KSG6" s="1708"/>
      <c r="KSH6" s="1708"/>
      <c r="KSI6" s="1708"/>
      <c r="KSJ6" s="1708"/>
      <c r="KSK6" s="1708"/>
      <c r="KSL6" s="1708"/>
      <c r="KSM6" s="1708"/>
      <c r="KSN6" s="1708"/>
      <c r="KSO6" s="1708"/>
      <c r="KSP6" s="1708"/>
      <c r="KSQ6" s="1708"/>
      <c r="KSR6" s="1708"/>
      <c r="KSS6" s="1708"/>
      <c r="KST6" s="1708"/>
      <c r="KSU6" s="1708"/>
      <c r="KSV6" s="1708"/>
      <c r="KSW6" s="1708"/>
      <c r="KSX6" s="1708"/>
      <c r="KSY6" s="1708"/>
      <c r="KSZ6" s="1708"/>
      <c r="KTA6" s="1708"/>
      <c r="KTB6" s="1708"/>
      <c r="KTC6" s="1708"/>
      <c r="KTD6" s="1708"/>
      <c r="KTE6" s="1708"/>
      <c r="KTF6" s="1708"/>
      <c r="KTG6" s="1708"/>
      <c r="KTH6" s="1708"/>
      <c r="KTI6" s="1708"/>
      <c r="KTJ6" s="1708"/>
      <c r="KTK6" s="1708"/>
      <c r="KTL6" s="1708"/>
      <c r="KTM6" s="1708"/>
      <c r="KTN6" s="1708"/>
      <c r="KTO6" s="1708"/>
      <c r="KTP6" s="1708"/>
      <c r="KTQ6" s="1708"/>
      <c r="KTR6" s="1708"/>
      <c r="KTS6" s="1708"/>
      <c r="KTT6" s="1708"/>
      <c r="KTU6" s="1708"/>
      <c r="KTV6" s="1708"/>
      <c r="KTW6" s="1708"/>
      <c r="KTX6" s="1708"/>
      <c r="KTY6" s="1708"/>
      <c r="KTZ6" s="1708"/>
      <c r="KUA6" s="1708"/>
      <c r="KUB6" s="1708"/>
      <c r="KUC6" s="1708"/>
      <c r="KUD6" s="1708"/>
      <c r="KUE6" s="1708"/>
      <c r="KUF6" s="1708"/>
      <c r="KUG6" s="1708"/>
      <c r="KUH6" s="1708"/>
      <c r="KUI6" s="1708"/>
      <c r="KUJ6" s="1708"/>
      <c r="KUK6" s="1708"/>
      <c r="KUL6" s="1708"/>
      <c r="KUM6" s="1708"/>
      <c r="KUN6" s="1708"/>
      <c r="KUO6" s="1708"/>
      <c r="KUP6" s="1708"/>
      <c r="KUQ6" s="1708"/>
      <c r="KUR6" s="1708"/>
      <c r="KUS6" s="1708"/>
      <c r="KUT6" s="1708"/>
      <c r="KUU6" s="1708"/>
      <c r="KUV6" s="1708"/>
      <c r="KUW6" s="1708"/>
      <c r="KUX6" s="1708"/>
      <c r="KUY6" s="1708"/>
      <c r="KUZ6" s="1708"/>
      <c r="KVA6" s="1708"/>
      <c r="KVB6" s="1708"/>
      <c r="KVC6" s="1708"/>
      <c r="KVD6" s="1708"/>
      <c r="KVE6" s="1708"/>
      <c r="KVF6" s="1708"/>
      <c r="KVG6" s="1708"/>
      <c r="KVH6" s="1708"/>
      <c r="KVI6" s="1708"/>
      <c r="KVJ6" s="1708"/>
      <c r="KVK6" s="1708"/>
      <c r="KVL6" s="1708"/>
      <c r="KVM6" s="1708"/>
      <c r="KVN6" s="1708"/>
      <c r="KVO6" s="1708"/>
      <c r="KVP6" s="1708"/>
      <c r="KVQ6" s="1708"/>
      <c r="KVR6" s="1708"/>
      <c r="KVS6" s="1708"/>
      <c r="KVT6" s="1708"/>
      <c r="KVU6" s="1708"/>
      <c r="KVV6" s="1708"/>
      <c r="KVW6" s="1708"/>
      <c r="KVX6" s="1708"/>
      <c r="KVY6" s="1708"/>
      <c r="KVZ6" s="1708"/>
      <c r="KWA6" s="1708"/>
      <c r="KWB6" s="1708"/>
      <c r="KWC6" s="1708"/>
      <c r="KWD6" s="1708"/>
      <c r="KWE6" s="1708"/>
      <c r="KWF6" s="1708"/>
      <c r="KWG6" s="1708"/>
      <c r="KWH6" s="1708"/>
      <c r="KWI6" s="1708"/>
      <c r="KWJ6" s="1708"/>
      <c r="KWK6" s="1708"/>
      <c r="KWL6" s="1708"/>
      <c r="KWM6" s="1708"/>
      <c r="KWN6" s="1708"/>
      <c r="KWO6" s="1708"/>
      <c r="KWP6" s="1708"/>
      <c r="KWQ6" s="1708"/>
      <c r="KWR6" s="1708"/>
      <c r="KWS6" s="1708"/>
      <c r="KWT6" s="1708"/>
      <c r="KWU6" s="1708"/>
      <c r="KWV6" s="1708"/>
      <c r="KWW6" s="1708"/>
      <c r="KWX6" s="1708"/>
      <c r="KWY6" s="1708"/>
      <c r="KWZ6" s="1708"/>
      <c r="KXA6" s="1708"/>
      <c r="KXB6" s="1708"/>
      <c r="KXC6" s="1708"/>
      <c r="KXD6" s="1708"/>
      <c r="KXE6" s="1708"/>
      <c r="KXF6" s="1708"/>
      <c r="KXG6" s="1708"/>
      <c r="KXH6" s="1708"/>
      <c r="KXI6" s="1708"/>
      <c r="KXJ6" s="1708"/>
      <c r="KXK6" s="1708"/>
      <c r="KXL6" s="1708"/>
      <c r="KXM6" s="1708"/>
      <c r="KXN6" s="1708"/>
      <c r="KXO6" s="1708"/>
      <c r="KXP6" s="1708"/>
      <c r="KXQ6" s="1708"/>
      <c r="KXR6" s="1708"/>
      <c r="KXS6" s="1708"/>
      <c r="KXT6" s="1708"/>
      <c r="KXU6" s="1708"/>
      <c r="KXV6" s="1708"/>
      <c r="KXW6" s="1708"/>
      <c r="KXX6" s="1708"/>
      <c r="KXY6" s="1708"/>
      <c r="KXZ6" s="1708"/>
      <c r="KYA6" s="1708"/>
      <c r="KYB6" s="1708"/>
      <c r="KYC6" s="1708"/>
      <c r="KYD6" s="1708"/>
      <c r="KYE6" s="1708"/>
      <c r="KYF6" s="1708"/>
      <c r="KYG6" s="1708"/>
      <c r="KYH6" s="1708"/>
      <c r="KYI6" s="1708"/>
      <c r="KYJ6" s="1708"/>
      <c r="KYK6" s="1708"/>
      <c r="KYL6" s="1708"/>
      <c r="KYM6" s="1708"/>
      <c r="KYN6" s="1708"/>
      <c r="KYO6" s="1708"/>
      <c r="KYP6" s="1708"/>
      <c r="KYQ6" s="1708"/>
      <c r="KYR6" s="1708"/>
      <c r="KYS6" s="1708"/>
      <c r="KYT6" s="1708"/>
      <c r="KYU6" s="1708"/>
      <c r="KYV6" s="1708"/>
      <c r="KYW6" s="1708"/>
      <c r="KYX6" s="1708"/>
      <c r="KYY6" s="1708"/>
      <c r="KYZ6" s="1708"/>
      <c r="KZA6" s="1708"/>
      <c r="KZB6" s="1708"/>
      <c r="KZC6" s="1708"/>
      <c r="KZD6" s="1708"/>
      <c r="KZE6" s="1708"/>
      <c r="KZF6" s="1708"/>
      <c r="KZG6" s="1708"/>
      <c r="KZH6" s="1708"/>
      <c r="KZI6" s="1708"/>
      <c r="KZJ6" s="1708"/>
      <c r="KZK6" s="1708"/>
      <c r="KZL6" s="1708"/>
      <c r="KZM6" s="1708"/>
      <c r="KZN6" s="1708"/>
      <c r="KZO6" s="1708"/>
      <c r="KZP6" s="1708"/>
      <c r="KZQ6" s="1708"/>
      <c r="KZR6" s="1708"/>
      <c r="KZS6" s="1708"/>
      <c r="KZT6" s="1708"/>
      <c r="KZU6" s="1708"/>
      <c r="KZV6" s="1708"/>
      <c r="KZW6" s="1708"/>
      <c r="KZX6" s="1708"/>
      <c r="KZY6" s="1708"/>
      <c r="KZZ6" s="1708"/>
      <c r="LAA6" s="1708"/>
      <c r="LAB6" s="1708"/>
      <c r="LAC6" s="1708"/>
      <c r="LAD6" s="1708"/>
      <c r="LAE6" s="1708"/>
      <c r="LAF6" s="1708"/>
      <c r="LAG6" s="1708"/>
      <c r="LAH6" s="1708"/>
      <c r="LAI6" s="1708"/>
      <c r="LAJ6" s="1708"/>
      <c r="LAK6" s="1708"/>
      <c r="LAL6" s="1708"/>
      <c r="LAM6" s="1708"/>
      <c r="LAN6" s="1708"/>
      <c r="LAO6" s="1708"/>
      <c r="LAP6" s="1708"/>
      <c r="LAQ6" s="1708"/>
      <c r="LAR6" s="1708"/>
      <c r="LAS6" s="1708"/>
      <c r="LAT6" s="1708"/>
      <c r="LAU6" s="1708"/>
      <c r="LAV6" s="1708"/>
      <c r="LAW6" s="1708"/>
      <c r="LAX6" s="1708"/>
      <c r="LAY6" s="1708"/>
      <c r="LAZ6" s="1708"/>
      <c r="LBA6" s="1708"/>
      <c r="LBB6" s="1708"/>
      <c r="LBC6" s="1708"/>
      <c r="LBD6" s="1708"/>
      <c r="LBE6" s="1708"/>
      <c r="LBF6" s="1708"/>
      <c r="LBG6" s="1708"/>
      <c r="LBH6" s="1708"/>
      <c r="LBI6" s="1708"/>
      <c r="LBJ6" s="1708"/>
      <c r="LBK6" s="1708"/>
      <c r="LBL6" s="1708"/>
      <c r="LBM6" s="1708"/>
      <c r="LBN6" s="1708"/>
      <c r="LBO6" s="1708"/>
      <c r="LBP6" s="1708"/>
      <c r="LBQ6" s="1708"/>
      <c r="LBR6" s="1708"/>
      <c r="LBS6" s="1708"/>
      <c r="LBT6" s="1708"/>
      <c r="LBU6" s="1708"/>
      <c r="LBV6" s="1708"/>
      <c r="LBW6" s="1708"/>
      <c r="LBX6" s="1708"/>
      <c r="LBY6" s="1708"/>
      <c r="LBZ6" s="1708"/>
      <c r="LCA6" s="1708"/>
      <c r="LCB6" s="1708"/>
      <c r="LCC6" s="1708"/>
      <c r="LCD6" s="1708"/>
      <c r="LCE6" s="1708"/>
      <c r="LCF6" s="1708"/>
      <c r="LCG6" s="1708"/>
      <c r="LCH6" s="1708"/>
      <c r="LCI6" s="1708"/>
      <c r="LCJ6" s="1708"/>
      <c r="LCK6" s="1708"/>
      <c r="LCL6" s="1708"/>
      <c r="LCM6" s="1708"/>
      <c r="LCN6" s="1708"/>
      <c r="LCO6" s="1708"/>
      <c r="LCP6" s="1708"/>
      <c r="LCQ6" s="1708"/>
      <c r="LCR6" s="1708"/>
      <c r="LCS6" s="1708"/>
      <c r="LCT6" s="1708"/>
      <c r="LCU6" s="1708"/>
      <c r="LCV6" s="1708"/>
      <c r="LCW6" s="1708"/>
      <c r="LCX6" s="1708"/>
      <c r="LCY6" s="1708"/>
      <c r="LCZ6" s="1708"/>
      <c r="LDA6" s="1708"/>
      <c r="LDB6" s="1708"/>
      <c r="LDC6" s="1708"/>
      <c r="LDD6" s="1708"/>
      <c r="LDE6" s="1708"/>
      <c r="LDF6" s="1708"/>
      <c r="LDG6" s="1708"/>
      <c r="LDH6" s="1708"/>
      <c r="LDI6" s="1708"/>
      <c r="LDJ6" s="1708"/>
      <c r="LDK6" s="1708"/>
      <c r="LDL6" s="1708"/>
      <c r="LDM6" s="1708"/>
      <c r="LDN6" s="1708"/>
      <c r="LDO6" s="1708"/>
      <c r="LDP6" s="1708"/>
      <c r="LDQ6" s="1708"/>
      <c r="LDR6" s="1708"/>
      <c r="LDS6" s="1708"/>
      <c r="LDT6" s="1708"/>
      <c r="LDU6" s="1708"/>
      <c r="LDV6" s="1708"/>
      <c r="LDW6" s="1708"/>
      <c r="LDX6" s="1708"/>
      <c r="LDY6" s="1708"/>
      <c r="LDZ6" s="1708"/>
      <c r="LEA6" s="1708"/>
      <c r="LEB6" s="1708"/>
      <c r="LEC6" s="1708"/>
      <c r="LED6" s="1708"/>
      <c r="LEE6" s="1708"/>
      <c r="LEF6" s="1708"/>
      <c r="LEG6" s="1708"/>
      <c r="LEH6" s="1708"/>
      <c r="LEI6" s="1708"/>
      <c r="LEJ6" s="1708"/>
      <c r="LEK6" s="1708"/>
      <c r="LEL6" s="1708"/>
      <c r="LEM6" s="1708"/>
      <c r="LEN6" s="1708"/>
      <c r="LEO6" s="1708"/>
      <c r="LEP6" s="1708"/>
      <c r="LEQ6" s="1708"/>
      <c r="LER6" s="1708"/>
      <c r="LES6" s="1708"/>
      <c r="LET6" s="1708"/>
      <c r="LEU6" s="1708"/>
      <c r="LEV6" s="1708"/>
      <c r="LEW6" s="1708"/>
      <c r="LEX6" s="1708"/>
      <c r="LEY6" s="1708"/>
      <c r="LEZ6" s="1708"/>
      <c r="LFA6" s="1708"/>
      <c r="LFB6" s="1708"/>
      <c r="LFC6" s="1708"/>
      <c r="LFD6" s="1708"/>
      <c r="LFE6" s="1708"/>
      <c r="LFF6" s="1708"/>
      <c r="LFG6" s="1708"/>
      <c r="LFH6" s="1708"/>
      <c r="LFI6" s="1708"/>
      <c r="LFJ6" s="1708"/>
      <c r="LFK6" s="1708"/>
      <c r="LFL6" s="1708"/>
      <c r="LFM6" s="1708"/>
      <c r="LFN6" s="1708"/>
      <c r="LFO6" s="1708"/>
      <c r="LFP6" s="1708"/>
      <c r="LFQ6" s="1708"/>
      <c r="LFR6" s="1708"/>
      <c r="LFS6" s="1708"/>
      <c r="LFT6" s="1708"/>
      <c r="LFU6" s="1708"/>
      <c r="LFV6" s="1708"/>
      <c r="LFW6" s="1708"/>
      <c r="LFX6" s="1708"/>
      <c r="LFY6" s="1708"/>
      <c r="LFZ6" s="1708"/>
      <c r="LGA6" s="1708"/>
      <c r="LGB6" s="1708"/>
      <c r="LGC6" s="1708"/>
      <c r="LGD6" s="1708"/>
      <c r="LGE6" s="1708"/>
      <c r="LGF6" s="1708"/>
      <c r="LGG6" s="1708"/>
      <c r="LGH6" s="1708"/>
      <c r="LGI6" s="1708"/>
      <c r="LGJ6" s="1708"/>
      <c r="LGK6" s="1708"/>
      <c r="LGL6" s="1708"/>
      <c r="LGM6" s="1708"/>
      <c r="LGN6" s="1708"/>
      <c r="LGO6" s="1708"/>
      <c r="LGP6" s="1708"/>
      <c r="LGQ6" s="1708"/>
      <c r="LGR6" s="1708"/>
      <c r="LGS6" s="1708"/>
      <c r="LGT6" s="1708"/>
      <c r="LGU6" s="1708"/>
      <c r="LGV6" s="1708"/>
      <c r="LGW6" s="1708"/>
      <c r="LGX6" s="1708"/>
      <c r="LGY6" s="1708"/>
      <c r="LGZ6" s="1708"/>
      <c r="LHA6" s="1708"/>
      <c r="LHB6" s="1708"/>
      <c r="LHC6" s="1708"/>
      <c r="LHD6" s="1708"/>
      <c r="LHE6" s="1708"/>
      <c r="LHF6" s="1708"/>
      <c r="LHG6" s="1708"/>
      <c r="LHH6" s="1708"/>
      <c r="LHI6" s="1708"/>
      <c r="LHJ6" s="1708"/>
      <c r="LHK6" s="1708"/>
      <c r="LHL6" s="1708"/>
      <c r="LHM6" s="1708"/>
      <c r="LHN6" s="1708"/>
      <c r="LHO6" s="1708"/>
      <c r="LHP6" s="1708"/>
      <c r="LHQ6" s="1708"/>
      <c r="LHR6" s="1708"/>
      <c r="LHS6" s="1708"/>
      <c r="LHT6" s="1708"/>
      <c r="LHU6" s="1708"/>
      <c r="LHV6" s="1708"/>
      <c r="LHW6" s="1708"/>
      <c r="LHX6" s="1708"/>
      <c r="LHY6" s="1708"/>
      <c r="LHZ6" s="1708"/>
      <c r="LIA6" s="1708"/>
      <c r="LIB6" s="1708"/>
      <c r="LIC6" s="1708"/>
      <c r="LID6" s="1708"/>
      <c r="LIE6" s="1708"/>
      <c r="LIF6" s="1708"/>
      <c r="LIG6" s="1708"/>
      <c r="LIH6" s="1708"/>
      <c r="LII6" s="1708"/>
      <c r="LIJ6" s="1708"/>
      <c r="LIK6" s="1708"/>
      <c r="LIL6" s="1708"/>
      <c r="LIM6" s="1708"/>
      <c r="LIN6" s="1708"/>
      <c r="LIO6" s="1708"/>
      <c r="LIP6" s="1708"/>
      <c r="LIQ6" s="1708"/>
      <c r="LIR6" s="1708"/>
      <c r="LIS6" s="1708"/>
      <c r="LIT6" s="1708"/>
      <c r="LIU6" s="1708"/>
      <c r="LIV6" s="1708"/>
      <c r="LIW6" s="1708"/>
      <c r="LIX6" s="1708"/>
      <c r="LIY6" s="1708"/>
      <c r="LIZ6" s="1708"/>
      <c r="LJA6" s="1708"/>
      <c r="LJB6" s="1708"/>
      <c r="LJC6" s="1708"/>
      <c r="LJD6" s="1708"/>
      <c r="LJE6" s="1708"/>
      <c r="LJF6" s="1708"/>
      <c r="LJG6" s="1708"/>
      <c r="LJH6" s="1708"/>
      <c r="LJI6" s="1708"/>
      <c r="LJJ6" s="1708"/>
      <c r="LJK6" s="1708"/>
      <c r="LJL6" s="1708"/>
      <c r="LJM6" s="1708"/>
      <c r="LJN6" s="1708"/>
      <c r="LJO6" s="1708"/>
      <c r="LJP6" s="1708"/>
      <c r="LJQ6" s="1708"/>
      <c r="LJR6" s="1708"/>
      <c r="LJS6" s="1708"/>
      <c r="LJT6" s="1708"/>
      <c r="LJU6" s="1708"/>
      <c r="LJV6" s="1708"/>
      <c r="LJW6" s="1708"/>
      <c r="LJX6" s="1708"/>
      <c r="LJY6" s="1708"/>
      <c r="LJZ6" s="1708"/>
      <c r="LKA6" s="1708"/>
      <c r="LKB6" s="1708"/>
      <c r="LKC6" s="1708"/>
      <c r="LKD6" s="1708"/>
      <c r="LKE6" s="1708"/>
      <c r="LKF6" s="1708"/>
      <c r="LKG6" s="1708"/>
      <c r="LKH6" s="1708"/>
      <c r="LKI6" s="1708"/>
      <c r="LKJ6" s="1708"/>
      <c r="LKK6" s="1708"/>
      <c r="LKL6" s="1708"/>
      <c r="LKM6" s="1708"/>
      <c r="LKN6" s="1708"/>
      <c r="LKO6" s="1708"/>
      <c r="LKP6" s="1708"/>
      <c r="LKQ6" s="1708"/>
      <c r="LKR6" s="1708"/>
      <c r="LKS6" s="1708"/>
      <c r="LKT6" s="1708"/>
      <c r="LKU6" s="1708"/>
      <c r="LKV6" s="1708"/>
      <c r="LKW6" s="1708"/>
      <c r="LKX6" s="1708"/>
      <c r="LKY6" s="1708"/>
      <c r="LKZ6" s="1708"/>
      <c r="LLA6" s="1708"/>
      <c r="LLB6" s="1708"/>
      <c r="LLC6" s="1708"/>
      <c r="LLD6" s="1708"/>
      <c r="LLE6" s="1708"/>
      <c r="LLF6" s="1708"/>
      <c r="LLG6" s="1708"/>
      <c r="LLH6" s="1708"/>
      <c r="LLI6" s="1708"/>
      <c r="LLJ6" s="1708"/>
      <c r="LLK6" s="1708"/>
      <c r="LLL6" s="1708"/>
      <c r="LLM6" s="1708"/>
      <c r="LLN6" s="1708"/>
      <c r="LLO6" s="1708"/>
      <c r="LLP6" s="1708"/>
      <c r="LLQ6" s="1708"/>
      <c r="LLR6" s="1708"/>
      <c r="LLS6" s="1708"/>
      <c r="LLT6" s="1708"/>
      <c r="LLU6" s="1708"/>
      <c r="LLV6" s="1708"/>
      <c r="LLW6" s="1708"/>
      <c r="LLX6" s="1708"/>
      <c r="LLY6" s="1708"/>
      <c r="LLZ6" s="1708"/>
      <c r="LMA6" s="1708"/>
      <c r="LMB6" s="1708"/>
      <c r="LMC6" s="1708"/>
      <c r="LMD6" s="1708"/>
      <c r="LME6" s="1708"/>
      <c r="LMF6" s="1708"/>
      <c r="LMG6" s="1708"/>
      <c r="LMH6" s="1708"/>
      <c r="LMI6" s="1708"/>
      <c r="LMJ6" s="1708"/>
      <c r="LMK6" s="1708"/>
      <c r="LML6" s="1708"/>
      <c r="LMM6" s="1708"/>
      <c r="LMN6" s="1708"/>
      <c r="LMO6" s="1708"/>
      <c r="LMP6" s="1708"/>
      <c r="LMQ6" s="1708"/>
      <c r="LMR6" s="1708"/>
      <c r="LMS6" s="1708"/>
      <c r="LMT6" s="1708"/>
      <c r="LMU6" s="1708"/>
      <c r="LMV6" s="1708"/>
      <c r="LMW6" s="1708"/>
      <c r="LMX6" s="1708"/>
      <c r="LMY6" s="1708"/>
      <c r="LMZ6" s="1708"/>
      <c r="LNA6" s="1708"/>
      <c r="LNB6" s="1708"/>
      <c r="LNC6" s="1708"/>
      <c r="LND6" s="1708"/>
      <c r="LNE6" s="1708"/>
      <c r="LNF6" s="1708"/>
      <c r="LNG6" s="1708"/>
      <c r="LNH6" s="1708"/>
      <c r="LNI6" s="1708"/>
      <c r="LNJ6" s="1708"/>
      <c r="LNK6" s="1708"/>
      <c r="LNL6" s="1708"/>
      <c r="LNM6" s="1708"/>
      <c r="LNN6" s="1708"/>
      <c r="LNO6" s="1708"/>
      <c r="LNP6" s="1708"/>
      <c r="LNQ6" s="1708"/>
      <c r="LNR6" s="1708"/>
      <c r="LNS6" s="1708"/>
      <c r="LNT6" s="1708"/>
      <c r="LNU6" s="1708"/>
      <c r="LNV6" s="1708"/>
      <c r="LNW6" s="1708"/>
      <c r="LNX6" s="1708"/>
      <c r="LNY6" s="1708"/>
      <c r="LNZ6" s="1708"/>
      <c r="LOA6" s="1708"/>
      <c r="LOB6" s="1708"/>
      <c r="LOC6" s="1708"/>
      <c r="LOD6" s="1708"/>
      <c r="LOE6" s="1708"/>
      <c r="LOF6" s="1708"/>
      <c r="LOG6" s="1708"/>
      <c r="LOH6" s="1708"/>
      <c r="LOI6" s="1708"/>
      <c r="LOJ6" s="1708"/>
      <c r="LOK6" s="1708"/>
      <c r="LOL6" s="1708"/>
      <c r="LOM6" s="1708"/>
      <c r="LON6" s="1708"/>
      <c r="LOO6" s="1708"/>
      <c r="LOP6" s="1708"/>
      <c r="LOQ6" s="1708"/>
      <c r="LOR6" s="1708"/>
      <c r="LOS6" s="1708"/>
      <c r="LOT6" s="1708"/>
      <c r="LOU6" s="1708"/>
      <c r="LOV6" s="1708"/>
      <c r="LOW6" s="1708"/>
      <c r="LOX6" s="1708"/>
      <c r="LOY6" s="1708"/>
      <c r="LOZ6" s="1708"/>
      <c r="LPA6" s="1708"/>
      <c r="LPB6" s="1708"/>
      <c r="LPC6" s="1708"/>
      <c r="LPD6" s="1708"/>
      <c r="LPE6" s="1708"/>
      <c r="LPF6" s="1708"/>
      <c r="LPG6" s="1708"/>
      <c r="LPH6" s="1708"/>
      <c r="LPI6" s="1708"/>
      <c r="LPJ6" s="1708"/>
      <c r="LPK6" s="1708"/>
      <c r="LPL6" s="1708"/>
      <c r="LPM6" s="1708"/>
      <c r="LPN6" s="1708"/>
      <c r="LPO6" s="1708"/>
      <c r="LPP6" s="1708"/>
      <c r="LPQ6" s="1708"/>
      <c r="LPR6" s="1708"/>
      <c r="LPS6" s="1708"/>
      <c r="LPT6" s="1708"/>
      <c r="LPU6" s="1708"/>
      <c r="LPV6" s="1708"/>
      <c r="LPW6" s="1708"/>
      <c r="LPX6" s="1708"/>
      <c r="LPY6" s="1708"/>
      <c r="LPZ6" s="1708"/>
      <c r="LQA6" s="1708"/>
      <c r="LQB6" s="1708"/>
      <c r="LQC6" s="1708"/>
      <c r="LQD6" s="1708"/>
      <c r="LQE6" s="1708"/>
      <c r="LQF6" s="1708"/>
      <c r="LQG6" s="1708"/>
      <c r="LQH6" s="1708"/>
      <c r="LQI6" s="1708"/>
      <c r="LQJ6" s="1708"/>
      <c r="LQK6" s="1708"/>
      <c r="LQL6" s="1708"/>
      <c r="LQM6" s="1708"/>
      <c r="LQN6" s="1708"/>
      <c r="LQO6" s="1708"/>
      <c r="LQP6" s="1708"/>
      <c r="LQQ6" s="1708"/>
      <c r="LQR6" s="1708"/>
      <c r="LQS6" s="1708"/>
      <c r="LQT6" s="1708"/>
      <c r="LQU6" s="1708"/>
      <c r="LQV6" s="1708"/>
      <c r="LQW6" s="1708"/>
      <c r="LQX6" s="1708"/>
      <c r="LQY6" s="1708"/>
      <c r="LQZ6" s="1708"/>
      <c r="LRA6" s="1708"/>
      <c r="LRB6" s="1708"/>
      <c r="LRC6" s="1708"/>
      <c r="LRD6" s="1708"/>
      <c r="LRE6" s="1708"/>
      <c r="LRF6" s="1708"/>
      <c r="LRG6" s="1708"/>
      <c r="LRH6" s="1708"/>
      <c r="LRI6" s="1708"/>
      <c r="LRJ6" s="1708"/>
      <c r="LRK6" s="1708"/>
      <c r="LRL6" s="1708"/>
      <c r="LRM6" s="1708"/>
      <c r="LRN6" s="1708"/>
      <c r="LRO6" s="1708"/>
      <c r="LRP6" s="1708"/>
      <c r="LRQ6" s="1708"/>
      <c r="LRR6" s="1708"/>
      <c r="LRS6" s="1708"/>
      <c r="LRT6" s="1708"/>
      <c r="LRU6" s="1708"/>
      <c r="LRV6" s="1708"/>
      <c r="LRW6" s="1708"/>
      <c r="LRX6" s="1708"/>
      <c r="LRY6" s="1708"/>
      <c r="LRZ6" s="1708"/>
      <c r="LSA6" s="1708"/>
      <c r="LSB6" s="1708"/>
      <c r="LSC6" s="1708"/>
      <c r="LSD6" s="1708"/>
      <c r="LSE6" s="1708"/>
      <c r="LSF6" s="1708"/>
      <c r="LSG6" s="1708"/>
      <c r="LSH6" s="1708"/>
      <c r="LSI6" s="1708"/>
      <c r="LSJ6" s="1708"/>
      <c r="LSK6" s="1708"/>
      <c r="LSL6" s="1708"/>
      <c r="LSM6" s="1708"/>
      <c r="LSN6" s="1708"/>
      <c r="LSO6" s="1708"/>
      <c r="LSP6" s="1708"/>
      <c r="LSQ6" s="1708"/>
      <c r="LSR6" s="1708"/>
      <c r="LSS6" s="1708"/>
      <c r="LST6" s="1708"/>
      <c r="LSU6" s="1708"/>
      <c r="LSV6" s="1708"/>
      <c r="LSW6" s="1708"/>
      <c r="LSX6" s="1708"/>
      <c r="LSY6" s="1708"/>
      <c r="LSZ6" s="1708"/>
      <c r="LTA6" s="1708"/>
      <c r="LTB6" s="1708"/>
      <c r="LTC6" s="1708"/>
      <c r="LTD6" s="1708"/>
      <c r="LTE6" s="1708"/>
      <c r="LTF6" s="1708"/>
      <c r="LTG6" s="1708"/>
      <c r="LTH6" s="1708"/>
      <c r="LTI6" s="1708"/>
      <c r="LTJ6" s="1708"/>
      <c r="LTK6" s="1708"/>
      <c r="LTL6" s="1708"/>
      <c r="LTM6" s="1708"/>
      <c r="LTN6" s="1708"/>
      <c r="LTO6" s="1708"/>
      <c r="LTP6" s="1708"/>
      <c r="LTQ6" s="1708"/>
      <c r="LTR6" s="1708"/>
      <c r="LTS6" s="1708"/>
      <c r="LTT6" s="1708"/>
      <c r="LTU6" s="1708"/>
      <c r="LTV6" s="1708"/>
      <c r="LTW6" s="1708"/>
      <c r="LTX6" s="1708"/>
      <c r="LTY6" s="1708"/>
      <c r="LTZ6" s="1708"/>
      <c r="LUA6" s="1708"/>
      <c r="LUB6" s="1708"/>
      <c r="LUC6" s="1708"/>
      <c r="LUD6" s="1708"/>
      <c r="LUE6" s="1708"/>
      <c r="LUF6" s="1708"/>
      <c r="LUG6" s="1708"/>
      <c r="LUH6" s="1708"/>
      <c r="LUI6" s="1708"/>
      <c r="LUJ6" s="1708"/>
      <c r="LUK6" s="1708"/>
      <c r="LUL6" s="1708"/>
      <c r="LUM6" s="1708"/>
      <c r="LUN6" s="1708"/>
      <c r="LUO6" s="1708"/>
      <c r="LUP6" s="1708"/>
      <c r="LUQ6" s="1708"/>
      <c r="LUR6" s="1708"/>
      <c r="LUS6" s="1708"/>
      <c r="LUT6" s="1708"/>
      <c r="LUU6" s="1708"/>
      <c r="LUV6" s="1708"/>
      <c r="LUW6" s="1708"/>
      <c r="LUX6" s="1708"/>
      <c r="LUY6" s="1708"/>
      <c r="LUZ6" s="1708"/>
      <c r="LVA6" s="1708"/>
      <c r="LVB6" s="1708"/>
      <c r="LVC6" s="1708"/>
      <c r="LVD6" s="1708"/>
      <c r="LVE6" s="1708"/>
      <c r="LVF6" s="1708"/>
      <c r="LVG6" s="1708"/>
      <c r="LVH6" s="1708"/>
      <c r="LVI6" s="1708"/>
      <c r="LVJ6" s="1708"/>
      <c r="LVK6" s="1708"/>
      <c r="LVL6" s="1708"/>
      <c r="LVM6" s="1708"/>
      <c r="LVN6" s="1708"/>
      <c r="LVO6" s="1708"/>
      <c r="LVP6" s="1708"/>
      <c r="LVQ6" s="1708"/>
      <c r="LVR6" s="1708"/>
      <c r="LVS6" s="1708"/>
      <c r="LVT6" s="1708"/>
      <c r="LVU6" s="1708"/>
      <c r="LVV6" s="1708"/>
      <c r="LVW6" s="1708"/>
      <c r="LVX6" s="1708"/>
      <c r="LVY6" s="1708"/>
      <c r="LVZ6" s="1708"/>
      <c r="LWA6" s="1708"/>
      <c r="LWB6" s="1708"/>
      <c r="LWC6" s="1708"/>
      <c r="LWD6" s="1708"/>
      <c r="LWE6" s="1708"/>
      <c r="LWF6" s="1708"/>
      <c r="LWG6" s="1708"/>
      <c r="LWH6" s="1708"/>
      <c r="LWI6" s="1708"/>
      <c r="LWJ6" s="1708"/>
      <c r="LWK6" s="1708"/>
      <c r="LWL6" s="1708"/>
      <c r="LWM6" s="1708"/>
      <c r="LWN6" s="1708"/>
      <c r="LWO6" s="1708"/>
      <c r="LWP6" s="1708"/>
      <c r="LWQ6" s="1708"/>
      <c r="LWR6" s="1708"/>
      <c r="LWS6" s="1708"/>
      <c r="LWT6" s="1708"/>
      <c r="LWU6" s="1708"/>
      <c r="LWV6" s="1708"/>
      <c r="LWW6" s="1708"/>
      <c r="LWX6" s="1708"/>
      <c r="LWY6" s="1708"/>
      <c r="LWZ6" s="1708"/>
      <c r="LXA6" s="1708"/>
      <c r="LXB6" s="1708"/>
      <c r="LXC6" s="1708"/>
      <c r="LXD6" s="1708"/>
      <c r="LXE6" s="1708"/>
      <c r="LXF6" s="1708"/>
      <c r="LXG6" s="1708"/>
      <c r="LXH6" s="1708"/>
      <c r="LXI6" s="1708"/>
      <c r="LXJ6" s="1708"/>
      <c r="LXK6" s="1708"/>
      <c r="LXL6" s="1708"/>
      <c r="LXM6" s="1708"/>
      <c r="LXN6" s="1708"/>
      <c r="LXO6" s="1708"/>
      <c r="LXP6" s="1708"/>
      <c r="LXQ6" s="1708"/>
      <c r="LXR6" s="1708"/>
      <c r="LXS6" s="1708"/>
      <c r="LXT6" s="1708"/>
      <c r="LXU6" s="1708"/>
      <c r="LXV6" s="1708"/>
      <c r="LXW6" s="1708"/>
      <c r="LXX6" s="1708"/>
      <c r="LXY6" s="1708"/>
      <c r="LXZ6" s="1708"/>
      <c r="LYA6" s="1708"/>
      <c r="LYB6" s="1708"/>
      <c r="LYC6" s="1708"/>
      <c r="LYD6" s="1708"/>
      <c r="LYE6" s="1708"/>
      <c r="LYF6" s="1708"/>
      <c r="LYG6" s="1708"/>
      <c r="LYH6" s="1708"/>
      <c r="LYI6" s="1708"/>
      <c r="LYJ6" s="1708"/>
      <c r="LYK6" s="1708"/>
      <c r="LYL6" s="1708"/>
      <c r="LYM6" s="1708"/>
      <c r="LYN6" s="1708"/>
      <c r="LYO6" s="1708"/>
      <c r="LYP6" s="1708"/>
      <c r="LYQ6" s="1708"/>
      <c r="LYR6" s="1708"/>
      <c r="LYS6" s="1708"/>
      <c r="LYT6" s="1708"/>
      <c r="LYU6" s="1708"/>
      <c r="LYV6" s="1708"/>
      <c r="LYW6" s="1708"/>
      <c r="LYX6" s="1708"/>
      <c r="LYY6" s="1708"/>
      <c r="LYZ6" s="1708"/>
      <c r="LZA6" s="1708"/>
      <c r="LZB6" s="1708"/>
      <c r="LZC6" s="1708"/>
      <c r="LZD6" s="1708"/>
      <c r="LZE6" s="1708"/>
      <c r="LZF6" s="1708"/>
      <c r="LZG6" s="1708"/>
      <c r="LZH6" s="1708"/>
      <c r="LZI6" s="1708"/>
      <c r="LZJ6" s="1708"/>
      <c r="LZK6" s="1708"/>
      <c r="LZL6" s="1708"/>
      <c r="LZM6" s="1708"/>
      <c r="LZN6" s="1708"/>
      <c r="LZO6" s="1708"/>
      <c r="LZP6" s="1708"/>
      <c r="LZQ6" s="1708"/>
      <c r="LZR6" s="1708"/>
      <c r="LZS6" s="1708"/>
      <c r="LZT6" s="1708"/>
      <c r="LZU6" s="1708"/>
      <c r="LZV6" s="1708"/>
      <c r="LZW6" s="1708"/>
      <c r="LZX6" s="1708"/>
      <c r="LZY6" s="1708"/>
      <c r="LZZ6" s="1708"/>
      <c r="MAA6" s="1708"/>
      <c r="MAB6" s="1708"/>
      <c r="MAC6" s="1708"/>
      <c r="MAD6" s="1708"/>
      <c r="MAE6" s="1708"/>
      <c r="MAF6" s="1708"/>
      <c r="MAG6" s="1708"/>
      <c r="MAH6" s="1708"/>
      <c r="MAI6" s="1708"/>
      <c r="MAJ6" s="1708"/>
      <c r="MAK6" s="1708"/>
      <c r="MAL6" s="1708"/>
      <c r="MAM6" s="1708"/>
      <c r="MAN6" s="1708"/>
      <c r="MAO6" s="1708"/>
      <c r="MAP6" s="1708"/>
      <c r="MAQ6" s="1708"/>
      <c r="MAR6" s="1708"/>
      <c r="MAS6" s="1708"/>
      <c r="MAT6" s="1708"/>
      <c r="MAU6" s="1708"/>
      <c r="MAV6" s="1708"/>
      <c r="MAW6" s="1708"/>
      <c r="MAX6" s="1708"/>
      <c r="MAY6" s="1708"/>
      <c r="MAZ6" s="1708"/>
      <c r="MBA6" s="1708"/>
      <c r="MBB6" s="1708"/>
      <c r="MBC6" s="1708"/>
      <c r="MBD6" s="1708"/>
      <c r="MBE6" s="1708"/>
      <c r="MBF6" s="1708"/>
      <c r="MBG6" s="1708"/>
      <c r="MBH6" s="1708"/>
      <c r="MBI6" s="1708"/>
      <c r="MBJ6" s="1708"/>
      <c r="MBK6" s="1708"/>
      <c r="MBL6" s="1708"/>
      <c r="MBM6" s="1708"/>
      <c r="MBN6" s="1708"/>
      <c r="MBO6" s="1708"/>
      <c r="MBP6" s="1708"/>
      <c r="MBQ6" s="1708"/>
      <c r="MBR6" s="1708"/>
      <c r="MBS6" s="1708"/>
      <c r="MBT6" s="1708"/>
      <c r="MBU6" s="1708"/>
      <c r="MBV6" s="1708"/>
      <c r="MBW6" s="1708"/>
      <c r="MBX6" s="1708"/>
      <c r="MBY6" s="1708"/>
      <c r="MBZ6" s="1708"/>
      <c r="MCA6" s="1708"/>
      <c r="MCB6" s="1708"/>
      <c r="MCC6" s="1708"/>
      <c r="MCD6" s="1708"/>
      <c r="MCE6" s="1708"/>
      <c r="MCF6" s="1708"/>
      <c r="MCG6" s="1708"/>
      <c r="MCH6" s="1708"/>
      <c r="MCI6" s="1708"/>
      <c r="MCJ6" s="1708"/>
      <c r="MCK6" s="1708"/>
      <c r="MCL6" s="1708"/>
      <c r="MCM6" s="1708"/>
      <c r="MCN6" s="1708"/>
      <c r="MCO6" s="1708"/>
      <c r="MCP6" s="1708"/>
      <c r="MCQ6" s="1708"/>
      <c r="MCR6" s="1708"/>
      <c r="MCS6" s="1708"/>
      <c r="MCT6" s="1708"/>
      <c r="MCU6" s="1708"/>
      <c r="MCV6" s="1708"/>
      <c r="MCW6" s="1708"/>
      <c r="MCX6" s="1708"/>
      <c r="MCY6" s="1708"/>
      <c r="MCZ6" s="1708"/>
      <c r="MDA6" s="1708"/>
      <c r="MDB6" s="1708"/>
      <c r="MDC6" s="1708"/>
      <c r="MDD6" s="1708"/>
      <c r="MDE6" s="1708"/>
      <c r="MDF6" s="1708"/>
      <c r="MDG6" s="1708"/>
      <c r="MDH6" s="1708"/>
      <c r="MDI6" s="1708"/>
      <c r="MDJ6" s="1708"/>
      <c r="MDK6" s="1708"/>
      <c r="MDL6" s="1708"/>
      <c r="MDM6" s="1708"/>
      <c r="MDN6" s="1708"/>
      <c r="MDO6" s="1708"/>
      <c r="MDP6" s="1708"/>
      <c r="MDQ6" s="1708"/>
      <c r="MDR6" s="1708"/>
      <c r="MDS6" s="1708"/>
      <c r="MDT6" s="1708"/>
      <c r="MDU6" s="1708"/>
      <c r="MDV6" s="1708"/>
      <c r="MDW6" s="1708"/>
      <c r="MDX6" s="1708"/>
      <c r="MDY6" s="1708"/>
      <c r="MDZ6" s="1708"/>
      <c r="MEA6" s="1708"/>
      <c r="MEB6" s="1708"/>
      <c r="MEC6" s="1708"/>
      <c r="MED6" s="1708"/>
      <c r="MEE6" s="1708"/>
      <c r="MEF6" s="1708"/>
      <c r="MEG6" s="1708"/>
      <c r="MEH6" s="1708"/>
      <c r="MEI6" s="1708"/>
      <c r="MEJ6" s="1708"/>
      <c r="MEK6" s="1708"/>
      <c r="MEL6" s="1708"/>
      <c r="MEM6" s="1708"/>
      <c r="MEN6" s="1708"/>
      <c r="MEO6" s="1708"/>
      <c r="MEP6" s="1708"/>
      <c r="MEQ6" s="1708"/>
      <c r="MER6" s="1708"/>
      <c r="MES6" s="1708"/>
      <c r="MET6" s="1708"/>
      <c r="MEU6" s="1708"/>
      <c r="MEV6" s="1708"/>
      <c r="MEW6" s="1708"/>
      <c r="MEX6" s="1708"/>
      <c r="MEY6" s="1708"/>
      <c r="MEZ6" s="1708"/>
      <c r="MFA6" s="1708"/>
      <c r="MFB6" s="1708"/>
      <c r="MFC6" s="1708"/>
      <c r="MFD6" s="1708"/>
      <c r="MFE6" s="1708"/>
      <c r="MFF6" s="1708"/>
      <c r="MFG6" s="1708"/>
      <c r="MFH6" s="1708"/>
      <c r="MFI6" s="1708"/>
      <c r="MFJ6" s="1708"/>
      <c r="MFK6" s="1708"/>
      <c r="MFL6" s="1708"/>
      <c r="MFM6" s="1708"/>
      <c r="MFN6" s="1708"/>
      <c r="MFO6" s="1708"/>
      <c r="MFP6" s="1708"/>
      <c r="MFQ6" s="1708"/>
      <c r="MFR6" s="1708"/>
      <c r="MFS6" s="1708"/>
      <c r="MFT6" s="1708"/>
      <c r="MFU6" s="1708"/>
      <c r="MFV6" s="1708"/>
      <c r="MFW6" s="1708"/>
      <c r="MFX6" s="1708"/>
      <c r="MFY6" s="1708"/>
      <c r="MFZ6" s="1708"/>
      <c r="MGA6" s="1708"/>
      <c r="MGB6" s="1708"/>
      <c r="MGC6" s="1708"/>
      <c r="MGD6" s="1708"/>
      <c r="MGE6" s="1708"/>
      <c r="MGF6" s="1708"/>
      <c r="MGG6" s="1708"/>
      <c r="MGH6" s="1708"/>
      <c r="MGI6" s="1708"/>
      <c r="MGJ6" s="1708"/>
      <c r="MGK6" s="1708"/>
      <c r="MGL6" s="1708"/>
      <c r="MGM6" s="1708"/>
      <c r="MGN6" s="1708"/>
      <c r="MGO6" s="1708"/>
      <c r="MGP6" s="1708"/>
      <c r="MGQ6" s="1708"/>
      <c r="MGR6" s="1708"/>
      <c r="MGS6" s="1708"/>
      <c r="MGT6" s="1708"/>
      <c r="MGU6" s="1708"/>
      <c r="MGV6" s="1708"/>
      <c r="MGW6" s="1708"/>
      <c r="MGX6" s="1708"/>
      <c r="MGY6" s="1708"/>
      <c r="MGZ6" s="1708"/>
      <c r="MHA6" s="1708"/>
      <c r="MHB6" s="1708"/>
      <c r="MHC6" s="1708"/>
      <c r="MHD6" s="1708"/>
      <c r="MHE6" s="1708"/>
      <c r="MHF6" s="1708"/>
      <c r="MHG6" s="1708"/>
      <c r="MHH6" s="1708"/>
      <c r="MHI6" s="1708"/>
      <c r="MHJ6" s="1708"/>
      <c r="MHK6" s="1708"/>
      <c r="MHL6" s="1708"/>
      <c r="MHM6" s="1708"/>
      <c r="MHN6" s="1708"/>
      <c r="MHO6" s="1708"/>
      <c r="MHP6" s="1708"/>
      <c r="MHQ6" s="1708"/>
      <c r="MHR6" s="1708"/>
      <c r="MHS6" s="1708"/>
      <c r="MHT6" s="1708"/>
      <c r="MHU6" s="1708"/>
      <c r="MHV6" s="1708"/>
      <c r="MHW6" s="1708"/>
      <c r="MHX6" s="1708"/>
      <c r="MHY6" s="1708"/>
      <c r="MHZ6" s="1708"/>
      <c r="MIA6" s="1708"/>
      <c r="MIB6" s="1708"/>
      <c r="MIC6" s="1708"/>
      <c r="MID6" s="1708"/>
      <c r="MIE6" s="1708"/>
      <c r="MIF6" s="1708"/>
      <c r="MIG6" s="1708"/>
      <c r="MIH6" s="1708"/>
      <c r="MII6" s="1708"/>
      <c r="MIJ6" s="1708"/>
      <c r="MIK6" s="1708"/>
      <c r="MIL6" s="1708"/>
      <c r="MIM6" s="1708"/>
      <c r="MIN6" s="1708"/>
      <c r="MIO6" s="1708"/>
      <c r="MIP6" s="1708"/>
      <c r="MIQ6" s="1708"/>
      <c r="MIR6" s="1708"/>
      <c r="MIS6" s="1708"/>
      <c r="MIT6" s="1708"/>
      <c r="MIU6" s="1708"/>
      <c r="MIV6" s="1708"/>
      <c r="MIW6" s="1708"/>
      <c r="MIX6" s="1708"/>
      <c r="MIY6" s="1708"/>
      <c r="MIZ6" s="1708"/>
      <c r="MJA6" s="1708"/>
      <c r="MJB6" s="1708"/>
      <c r="MJC6" s="1708"/>
      <c r="MJD6" s="1708"/>
      <c r="MJE6" s="1708"/>
      <c r="MJF6" s="1708"/>
      <c r="MJG6" s="1708"/>
      <c r="MJH6" s="1708"/>
      <c r="MJI6" s="1708"/>
      <c r="MJJ6" s="1708"/>
      <c r="MJK6" s="1708"/>
      <c r="MJL6" s="1708"/>
      <c r="MJM6" s="1708"/>
      <c r="MJN6" s="1708"/>
      <c r="MJO6" s="1708"/>
      <c r="MJP6" s="1708"/>
      <c r="MJQ6" s="1708"/>
      <c r="MJR6" s="1708"/>
      <c r="MJS6" s="1708"/>
      <c r="MJT6" s="1708"/>
      <c r="MJU6" s="1708"/>
      <c r="MJV6" s="1708"/>
      <c r="MJW6" s="1708"/>
      <c r="MJX6" s="1708"/>
      <c r="MJY6" s="1708"/>
      <c r="MJZ6" s="1708"/>
      <c r="MKA6" s="1708"/>
      <c r="MKB6" s="1708"/>
      <c r="MKC6" s="1708"/>
      <c r="MKD6" s="1708"/>
      <c r="MKE6" s="1708"/>
      <c r="MKF6" s="1708"/>
      <c r="MKG6" s="1708"/>
      <c r="MKH6" s="1708"/>
      <c r="MKI6" s="1708"/>
      <c r="MKJ6" s="1708"/>
      <c r="MKK6" s="1708"/>
      <c r="MKL6" s="1708"/>
      <c r="MKM6" s="1708"/>
      <c r="MKN6" s="1708"/>
      <c r="MKO6" s="1708"/>
      <c r="MKP6" s="1708"/>
      <c r="MKQ6" s="1708"/>
      <c r="MKR6" s="1708"/>
      <c r="MKS6" s="1708"/>
      <c r="MKT6" s="1708"/>
      <c r="MKU6" s="1708"/>
      <c r="MKV6" s="1708"/>
      <c r="MKW6" s="1708"/>
      <c r="MKX6" s="1708"/>
      <c r="MKY6" s="1708"/>
      <c r="MKZ6" s="1708"/>
      <c r="MLA6" s="1708"/>
      <c r="MLB6" s="1708"/>
      <c r="MLC6" s="1708"/>
      <c r="MLD6" s="1708"/>
      <c r="MLE6" s="1708"/>
      <c r="MLF6" s="1708"/>
      <c r="MLG6" s="1708"/>
      <c r="MLH6" s="1708"/>
      <c r="MLI6" s="1708"/>
      <c r="MLJ6" s="1708"/>
      <c r="MLK6" s="1708"/>
      <c r="MLL6" s="1708"/>
      <c r="MLM6" s="1708"/>
      <c r="MLN6" s="1708"/>
      <c r="MLO6" s="1708"/>
      <c r="MLP6" s="1708"/>
      <c r="MLQ6" s="1708"/>
      <c r="MLR6" s="1708"/>
      <c r="MLS6" s="1708"/>
      <c r="MLT6" s="1708"/>
      <c r="MLU6" s="1708"/>
      <c r="MLV6" s="1708"/>
      <c r="MLW6" s="1708"/>
      <c r="MLX6" s="1708"/>
      <c r="MLY6" s="1708"/>
      <c r="MLZ6" s="1708"/>
      <c r="MMA6" s="1708"/>
      <c r="MMB6" s="1708"/>
      <c r="MMC6" s="1708"/>
      <c r="MMD6" s="1708"/>
      <c r="MME6" s="1708"/>
      <c r="MMF6" s="1708"/>
      <c r="MMG6" s="1708"/>
      <c r="MMH6" s="1708"/>
      <c r="MMI6" s="1708"/>
      <c r="MMJ6" s="1708"/>
      <c r="MMK6" s="1708"/>
      <c r="MML6" s="1708"/>
      <c r="MMM6" s="1708"/>
      <c r="MMN6" s="1708"/>
      <c r="MMO6" s="1708"/>
      <c r="MMP6" s="1708"/>
      <c r="MMQ6" s="1708"/>
      <c r="MMR6" s="1708"/>
      <c r="MMS6" s="1708"/>
      <c r="MMT6" s="1708"/>
      <c r="MMU6" s="1708"/>
      <c r="MMV6" s="1708"/>
      <c r="MMW6" s="1708"/>
      <c r="MMX6" s="1708"/>
      <c r="MMY6" s="1708"/>
      <c r="MMZ6" s="1708"/>
      <c r="MNA6" s="1708"/>
      <c r="MNB6" s="1708"/>
      <c r="MNC6" s="1708"/>
      <c r="MND6" s="1708"/>
      <c r="MNE6" s="1708"/>
      <c r="MNF6" s="1708"/>
      <c r="MNG6" s="1708"/>
      <c r="MNH6" s="1708"/>
      <c r="MNI6" s="1708"/>
      <c r="MNJ6" s="1708"/>
      <c r="MNK6" s="1708"/>
      <c r="MNL6" s="1708"/>
      <c r="MNM6" s="1708"/>
      <c r="MNN6" s="1708"/>
      <c r="MNO6" s="1708"/>
      <c r="MNP6" s="1708"/>
      <c r="MNQ6" s="1708"/>
      <c r="MNR6" s="1708"/>
      <c r="MNS6" s="1708"/>
      <c r="MNT6" s="1708"/>
      <c r="MNU6" s="1708"/>
      <c r="MNV6" s="1708"/>
      <c r="MNW6" s="1708"/>
      <c r="MNX6" s="1708"/>
      <c r="MNY6" s="1708"/>
      <c r="MNZ6" s="1708"/>
      <c r="MOA6" s="1708"/>
      <c r="MOB6" s="1708"/>
      <c r="MOC6" s="1708"/>
      <c r="MOD6" s="1708"/>
      <c r="MOE6" s="1708"/>
      <c r="MOF6" s="1708"/>
      <c r="MOG6" s="1708"/>
      <c r="MOH6" s="1708"/>
      <c r="MOI6" s="1708"/>
      <c r="MOJ6" s="1708"/>
      <c r="MOK6" s="1708"/>
      <c r="MOL6" s="1708"/>
      <c r="MOM6" s="1708"/>
      <c r="MON6" s="1708"/>
      <c r="MOO6" s="1708"/>
      <c r="MOP6" s="1708"/>
      <c r="MOQ6" s="1708"/>
      <c r="MOR6" s="1708"/>
      <c r="MOS6" s="1708"/>
      <c r="MOT6" s="1708"/>
      <c r="MOU6" s="1708"/>
      <c r="MOV6" s="1708"/>
      <c r="MOW6" s="1708"/>
      <c r="MOX6" s="1708"/>
      <c r="MOY6" s="1708"/>
      <c r="MOZ6" s="1708"/>
      <c r="MPA6" s="1708"/>
      <c r="MPB6" s="1708"/>
      <c r="MPC6" s="1708"/>
      <c r="MPD6" s="1708"/>
      <c r="MPE6" s="1708"/>
      <c r="MPF6" s="1708"/>
      <c r="MPG6" s="1708"/>
      <c r="MPH6" s="1708"/>
      <c r="MPI6" s="1708"/>
      <c r="MPJ6" s="1708"/>
      <c r="MPK6" s="1708"/>
      <c r="MPL6" s="1708"/>
      <c r="MPM6" s="1708"/>
      <c r="MPN6" s="1708"/>
      <c r="MPO6" s="1708"/>
      <c r="MPP6" s="1708"/>
      <c r="MPQ6" s="1708"/>
      <c r="MPR6" s="1708"/>
      <c r="MPS6" s="1708"/>
      <c r="MPT6" s="1708"/>
      <c r="MPU6" s="1708"/>
      <c r="MPV6" s="1708"/>
      <c r="MPW6" s="1708"/>
      <c r="MPX6" s="1708"/>
      <c r="MPY6" s="1708"/>
      <c r="MPZ6" s="1708"/>
      <c r="MQA6" s="1708"/>
      <c r="MQB6" s="1708"/>
      <c r="MQC6" s="1708"/>
      <c r="MQD6" s="1708"/>
      <c r="MQE6" s="1708"/>
      <c r="MQF6" s="1708"/>
      <c r="MQG6" s="1708"/>
      <c r="MQH6" s="1708"/>
      <c r="MQI6" s="1708"/>
      <c r="MQJ6" s="1708"/>
      <c r="MQK6" s="1708"/>
      <c r="MQL6" s="1708"/>
      <c r="MQM6" s="1708"/>
      <c r="MQN6" s="1708"/>
      <c r="MQO6" s="1708"/>
      <c r="MQP6" s="1708"/>
      <c r="MQQ6" s="1708"/>
      <c r="MQR6" s="1708"/>
      <c r="MQS6" s="1708"/>
      <c r="MQT6" s="1708"/>
      <c r="MQU6" s="1708"/>
      <c r="MQV6" s="1708"/>
      <c r="MQW6" s="1708"/>
      <c r="MQX6" s="1708"/>
      <c r="MQY6" s="1708"/>
      <c r="MQZ6" s="1708"/>
      <c r="MRA6" s="1708"/>
      <c r="MRB6" s="1708"/>
      <c r="MRC6" s="1708"/>
      <c r="MRD6" s="1708"/>
      <c r="MRE6" s="1708"/>
      <c r="MRF6" s="1708"/>
      <c r="MRG6" s="1708"/>
      <c r="MRH6" s="1708"/>
      <c r="MRI6" s="1708"/>
      <c r="MRJ6" s="1708"/>
      <c r="MRK6" s="1708"/>
      <c r="MRL6" s="1708"/>
      <c r="MRM6" s="1708"/>
      <c r="MRN6" s="1708"/>
      <c r="MRO6" s="1708"/>
      <c r="MRP6" s="1708"/>
      <c r="MRQ6" s="1708"/>
      <c r="MRR6" s="1708"/>
      <c r="MRS6" s="1708"/>
      <c r="MRT6" s="1708"/>
      <c r="MRU6" s="1708"/>
      <c r="MRV6" s="1708"/>
      <c r="MRW6" s="1708"/>
      <c r="MRX6" s="1708"/>
      <c r="MRY6" s="1708"/>
      <c r="MRZ6" s="1708"/>
      <c r="MSA6" s="1708"/>
      <c r="MSB6" s="1708"/>
      <c r="MSC6" s="1708"/>
      <c r="MSD6" s="1708"/>
      <c r="MSE6" s="1708"/>
      <c r="MSF6" s="1708"/>
      <c r="MSG6" s="1708"/>
      <c r="MSH6" s="1708"/>
      <c r="MSI6" s="1708"/>
      <c r="MSJ6" s="1708"/>
      <c r="MSK6" s="1708"/>
      <c r="MSL6" s="1708"/>
      <c r="MSM6" s="1708"/>
      <c r="MSN6" s="1708"/>
      <c r="MSO6" s="1708"/>
      <c r="MSP6" s="1708"/>
      <c r="MSQ6" s="1708"/>
      <c r="MSR6" s="1708"/>
      <c r="MSS6" s="1708"/>
      <c r="MST6" s="1708"/>
      <c r="MSU6" s="1708"/>
      <c r="MSV6" s="1708"/>
      <c r="MSW6" s="1708"/>
      <c r="MSX6" s="1708"/>
      <c r="MSY6" s="1708"/>
      <c r="MSZ6" s="1708"/>
      <c r="MTA6" s="1708"/>
      <c r="MTB6" s="1708"/>
      <c r="MTC6" s="1708"/>
      <c r="MTD6" s="1708"/>
      <c r="MTE6" s="1708"/>
      <c r="MTF6" s="1708"/>
      <c r="MTG6" s="1708"/>
      <c r="MTH6" s="1708"/>
      <c r="MTI6" s="1708"/>
      <c r="MTJ6" s="1708"/>
      <c r="MTK6" s="1708"/>
      <c r="MTL6" s="1708"/>
      <c r="MTM6" s="1708"/>
      <c r="MTN6" s="1708"/>
      <c r="MTO6" s="1708"/>
      <c r="MTP6" s="1708"/>
      <c r="MTQ6" s="1708"/>
      <c r="MTR6" s="1708"/>
      <c r="MTS6" s="1708"/>
      <c r="MTT6" s="1708"/>
      <c r="MTU6" s="1708"/>
      <c r="MTV6" s="1708"/>
      <c r="MTW6" s="1708"/>
      <c r="MTX6" s="1708"/>
      <c r="MTY6" s="1708"/>
      <c r="MTZ6" s="1708"/>
      <c r="MUA6" s="1708"/>
      <c r="MUB6" s="1708"/>
      <c r="MUC6" s="1708"/>
      <c r="MUD6" s="1708"/>
      <c r="MUE6" s="1708"/>
      <c r="MUF6" s="1708"/>
      <c r="MUG6" s="1708"/>
      <c r="MUH6" s="1708"/>
      <c r="MUI6" s="1708"/>
      <c r="MUJ6" s="1708"/>
      <c r="MUK6" s="1708"/>
      <c r="MUL6" s="1708"/>
      <c r="MUM6" s="1708"/>
      <c r="MUN6" s="1708"/>
      <c r="MUO6" s="1708"/>
      <c r="MUP6" s="1708"/>
      <c r="MUQ6" s="1708"/>
      <c r="MUR6" s="1708"/>
      <c r="MUS6" s="1708"/>
      <c r="MUT6" s="1708"/>
      <c r="MUU6" s="1708"/>
      <c r="MUV6" s="1708"/>
      <c r="MUW6" s="1708"/>
      <c r="MUX6" s="1708"/>
      <c r="MUY6" s="1708"/>
      <c r="MUZ6" s="1708"/>
      <c r="MVA6" s="1708"/>
      <c r="MVB6" s="1708"/>
      <c r="MVC6" s="1708"/>
      <c r="MVD6" s="1708"/>
      <c r="MVE6" s="1708"/>
      <c r="MVF6" s="1708"/>
      <c r="MVG6" s="1708"/>
      <c r="MVH6" s="1708"/>
      <c r="MVI6" s="1708"/>
      <c r="MVJ6" s="1708"/>
      <c r="MVK6" s="1708"/>
      <c r="MVL6" s="1708"/>
      <c r="MVM6" s="1708"/>
      <c r="MVN6" s="1708"/>
      <c r="MVO6" s="1708"/>
      <c r="MVP6" s="1708"/>
      <c r="MVQ6" s="1708"/>
      <c r="MVR6" s="1708"/>
      <c r="MVS6" s="1708"/>
      <c r="MVT6" s="1708"/>
      <c r="MVU6" s="1708"/>
      <c r="MVV6" s="1708"/>
      <c r="MVW6" s="1708"/>
      <c r="MVX6" s="1708"/>
      <c r="MVY6" s="1708"/>
      <c r="MVZ6" s="1708"/>
      <c r="MWA6" s="1708"/>
      <c r="MWB6" s="1708"/>
      <c r="MWC6" s="1708"/>
      <c r="MWD6" s="1708"/>
      <c r="MWE6" s="1708"/>
      <c r="MWF6" s="1708"/>
      <c r="MWG6" s="1708"/>
      <c r="MWH6" s="1708"/>
      <c r="MWI6" s="1708"/>
      <c r="MWJ6" s="1708"/>
      <c r="MWK6" s="1708"/>
      <c r="MWL6" s="1708"/>
      <c r="MWM6" s="1708"/>
      <c r="MWN6" s="1708"/>
      <c r="MWO6" s="1708"/>
      <c r="MWP6" s="1708"/>
      <c r="MWQ6" s="1708"/>
      <c r="MWR6" s="1708"/>
      <c r="MWS6" s="1708"/>
      <c r="MWT6" s="1708"/>
      <c r="MWU6" s="1708"/>
      <c r="MWV6" s="1708"/>
      <c r="MWW6" s="1708"/>
      <c r="MWX6" s="1708"/>
      <c r="MWY6" s="1708"/>
      <c r="MWZ6" s="1708"/>
      <c r="MXA6" s="1708"/>
      <c r="MXB6" s="1708"/>
      <c r="MXC6" s="1708"/>
      <c r="MXD6" s="1708"/>
      <c r="MXE6" s="1708"/>
      <c r="MXF6" s="1708"/>
      <c r="MXG6" s="1708"/>
      <c r="MXH6" s="1708"/>
      <c r="MXI6" s="1708"/>
      <c r="MXJ6" s="1708"/>
      <c r="MXK6" s="1708"/>
      <c r="MXL6" s="1708"/>
      <c r="MXM6" s="1708"/>
      <c r="MXN6" s="1708"/>
      <c r="MXO6" s="1708"/>
      <c r="MXP6" s="1708"/>
      <c r="MXQ6" s="1708"/>
      <c r="MXR6" s="1708"/>
      <c r="MXS6" s="1708"/>
      <c r="MXT6" s="1708"/>
      <c r="MXU6" s="1708"/>
      <c r="MXV6" s="1708"/>
      <c r="MXW6" s="1708"/>
      <c r="MXX6" s="1708"/>
      <c r="MXY6" s="1708"/>
      <c r="MXZ6" s="1708"/>
      <c r="MYA6" s="1708"/>
      <c r="MYB6" s="1708"/>
      <c r="MYC6" s="1708"/>
      <c r="MYD6" s="1708"/>
      <c r="MYE6" s="1708"/>
      <c r="MYF6" s="1708"/>
      <c r="MYG6" s="1708"/>
      <c r="MYH6" s="1708"/>
      <c r="MYI6" s="1708"/>
      <c r="MYJ6" s="1708"/>
      <c r="MYK6" s="1708"/>
      <c r="MYL6" s="1708"/>
      <c r="MYM6" s="1708"/>
      <c r="MYN6" s="1708"/>
      <c r="MYO6" s="1708"/>
      <c r="MYP6" s="1708"/>
      <c r="MYQ6" s="1708"/>
      <c r="MYR6" s="1708"/>
      <c r="MYS6" s="1708"/>
      <c r="MYT6" s="1708"/>
      <c r="MYU6" s="1708"/>
      <c r="MYV6" s="1708"/>
      <c r="MYW6" s="1708"/>
      <c r="MYX6" s="1708"/>
      <c r="MYY6" s="1708"/>
      <c r="MYZ6" s="1708"/>
      <c r="MZA6" s="1708"/>
      <c r="MZB6" s="1708"/>
      <c r="MZC6" s="1708"/>
      <c r="MZD6" s="1708"/>
      <c r="MZE6" s="1708"/>
      <c r="MZF6" s="1708"/>
      <c r="MZG6" s="1708"/>
      <c r="MZH6" s="1708"/>
      <c r="MZI6" s="1708"/>
      <c r="MZJ6" s="1708"/>
      <c r="MZK6" s="1708"/>
      <c r="MZL6" s="1708"/>
      <c r="MZM6" s="1708"/>
      <c r="MZN6" s="1708"/>
      <c r="MZO6" s="1708"/>
      <c r="MZP6" s="1708"/>
      <c r="MZQ6" s="1708"/>
      <c r="MZR6" s="1708"/>
      <c r="MZS6" s="1708"/>
      <c r="MZT6" s="1708"/>
      <c r="MZU6" s="1708"/>
      <c r="MZV6" s="1708"/>
      <c r="MZW6" s="1708"/>
      <c r="MZX6" s="1708"/>
      <c r="MZY6" s="1708"/>
      <c r="MZZ6" s="1708"/>
      <c r="NAA6" s="1708"/>
      <c r="NAB6" s="1708"/>
      <c r="NAC6" s="1708"/>
      <c r="NAD6" s="1708"/>
      <c r="NAE6" s="1708"/>
      <c r="NAF6" s="1708"/>
      <c r="NAG6" s="1708"/>
      <c r="NAH6" s="1708"/>
      <c r="NAI6" s="1708"/>
      <c r="NAJ6" s="1708"/>
      <c r="NAK6" s="1708"/>
      <c r="NAL6" s="1708"/>
      <c r="NAM6" s="1708"/>
      <c r="NAN6" s="1708"/>
      <c r="NAO6" s="1708"/>
      <c r="NAP6" s="1708"/>
      <c r="NAQ6" s="1708"/>
      <c r="NAR6" s="1708"/>
      <c r="NAS6" s="1708"/>
      <c r="NAT6" s="1708"/>
      <c r="NAU6" s="1708"/>
      <c r="NAV6" s="1708"/>
      <c r="NAW6" s="1708"/>
      <c r="NAX6" s="1708"/>
      <c r="NAY6" s="1708"/>
      <c r="NAZ6" s="1708"/>
      <c r="NBA6" s="1708"/>
      <c r="NBB6" s="1708"/>
      <c r="NBC6" s="1708"/>
      <c r="NBD6" s="1708"/>
      <c r="NBE6" s="1708"/>
      <c r="NBF6" s="1708"/>
      <c r="NBG6" s="1708"/>
      <c r="NBH6" s="1708"/>
      <c r="NBI6" s="1708"/>
      <c r="NBJ6" s="1708"/>
      <c r="NBK6" s="1708"/>
      <c r="NBL6" s="1708"/>
      <c r="NBM6" s="1708"/>
      <c r="NBN6" s="1708"/>
      <c r="NBO6" s="1708"/>
      <c r="NBP6" s="1708"/>
      <c r="NBQ6" s="1708"/>
      <c r="NBR6" s="1708"/>
      <c r="NBS6" s="1708"/>
      <c r="NBT6" s="1708"/>
      <c r="NBU6" s="1708"/>
      <c r="NBV6" s="1708"/>
      <c r="NBW6" s="1708"/>
      <c r="NBX6" s="1708"/>
      <c r="NBY6" s="1708"/>
      <c r="NBZ6" s="1708"/>
      <c r="NCA6" s="1708"/>
      <c r="NCB6" s="1708"/>
      <c r="NCC6" s="1708"/>
      <c r="NCD6" s="1708"/>
      <c r="NCE6" s="1708"/>
      <c r="NCF6" s="1708"/>
      <c r="NCG6" s="1708"/>
      <c r="NCH6" s="1708"/>
      <c r="NCI6" s="1708"/>
      <c r="NCJ6" s="1708"/>
      <c r="NCK6" s="1708"/>
      <c r="NCL6" s="1708"/>
      <c r="NCM6" s="1708"/>
      <c r="NCN6" s="1708"/>
      <c r="NCO6" s="1708"/>
      <c r="NCP6" s="1708"/>
      <c r="NCQ6" s="1708"/>
      <c r="NCR6" s="1708"/>
      <c r="NCS6" s="1708"/>
      <c r="NCT6" s="1708"/>
      <c r="NCU6" s="1708"/>
      <c r="NCV6" s="1708"/>
      <c r="NCW6" s="1708"/>
      <c r="NCX6" s="1708"/>
      <c r="NCY6" s="1708"/>
      <c r="NCZ6" s="1708"/>
      <c r="NDA6" s="1708"/>
      <c r="NDB6" s="1708"/>
      <c r="NDC6" s="1708"/>
      <c r="NDD6" s="1708"/>
      <c r="NDE6" s="1708"/>
      <c r="NDF6" s="1708"/>
      <c r="NDG6" s="1708"/>
      <c r="NDH6" s="1708"/>
      <c r="NDI6" s="1708"/>
      <c r="NDJ6" s="1708"/>
      <c r="NDK6" s="1708"/>
      <c r="NDL6" s="1708"/>
      <c r="NDM6" s="1708"/>
      <c r="NDN6" s="1708"/>
      <c r="NDO6" s="1708"/>
      <c r="NDP6" s="1708"/>
      <c r="NDQ6" s="1708"/>
      <c r="NDR6" s="1708"/>
      <c r="NDS6" s="1708"/>
      <c r="NDT6" s="1708"/>
      <c r="NDU6" s="1708"/>
      <c r="NDV6" s="1708"/>
      <c r="NDW6" s="1708"/>
      <c r="NDX6" s="1708"/>
      <c r="NDY6" s="1708"/>
      <c r="NDZ6" s="1708"/>
      <c r="NEA6" s="1708"/>
      <c r="NEB6" s="1708"/>
      <c r="NEC6" s="1708"/>
      <c r="NED6" s="1708"/>
      <c r="NEE6" s="1708"/>
      <c r="NEF6" s="1708"/>
      <c r="NEG6" s="1708"/>
      <c r="NEH6" s="1708"/>
      <c r="NEI6" s="1708"/>
      <c r="NEJ6" s="1708"/>
      <c r="NEK6" s="1708"/>
      <c r="NEL6" s="1708"/>
      <c r="NEM6" s="1708"/>
      <c r="NEN6" s="1708"/>
      <c r="NEO6" s="1708"/>
      <c r="NEP6" s="1708"/>
      <c r="NEQ6" s="1708"/>
      <c r="NER6" s="1708"/>
      <c r="NES6" s="1708"/>
      <c r="NET6" s="1708"/>
      <c r="NEU6" s="1708"/>
      <c r="NEV6" s="1708"/>
      <c r="NEW6" s="1708"/>
      <c r="NEX6" s="1708"/>
      <c r="NEY6" s="1708"/>
      <c r="NEZ6" s="1708"/>
      <c r="NFA6" s="1708"/>
      <c r="NFB6" s="1708"/>
      <c r="NFC6" s="1708"/>
      <c r="NFD6" s="1708"/>
      <c r="NFE6" s="1708"/>
      <c r="NFF6" s="1708"/>
      <c r="NFG6" s="1708"/>
      <c r="NFH6" s="1708"/>
      <c r="NFI6" s="1708"/>
      <c r="NFJ6" s="1708"/>
      <c r="NFK6" s="1708"/>
      <c r="NFL6" s="1708"/>
      <c r="NFM6" s="1708"/>
      <c r="NFN6" s="1708"/>
      <c r="NFO6" s="1708"/>
      <c r="NFP6" s="1708"/>
      <c r="NFQ6" s="1708"/>
      <c r="NFR6" s="1708"/>
      <c r="NFS6" s="1708"/>
      <c r="NFT6" s="1708"/>
      <c r="NFU6" s="1708"/>
      <c r="NFV6" s="1708"/>
      <c r="NFW6" s="1708"/>
      <c r="NFX6" s="1708"/>
      <c r="NFY6" s="1708"/>
      <c r="NFZ6" s="1708"/>
      <c r="NGA6" s="1708"/>
      <c r="NGB6" s="1708"/>
      <c r="NGC6" s="1708"/>
      <c r="NGD6" s="1708"/>
      <c r="NGE6" s="1708"/>
      <c r="NGF6" s="1708"/>
      <c r="NGG6" s="1708"/>
      <c r="NGH6" s="1708"/>
      <c r="NGI6" s="1708"/>
      <c r="NGJ6" s="1708"/>
      <c r="NGK6" s="1708"/>
      <c r="NGL6" s="1708"/>
      <c r="NGM6" s="1708"/>
      <c r="NGN6" s="1708"/>
      <c r="NGO6" s="1708"/>
      <c r="NGP6" s="1708"/>
      <c r="NGQ6" s="1708"/>
      <c r="NGR6" s="1708"/>
      <c r="NGS6" s="1708"/>
      <c r="NGT6" s="1708"/>
      <c r="NGU6" s="1708"/>
      <c r="NGV6" s="1708"/>
      <c r="NGW6" s="1708"/>
      <c r="NGX6" s="1708"/>
      <c r="NGY6" s="1708"/>
      <c r="NGZ6" s="1708"/>
      <c r="NHA6" s="1708"/>
      <c r="NHB6" s="1708"/>
      <c r="NHC6" s="1708"/>
      <c r="NHD6" s="1708"/>
      <c r="NHE6" s="1708"/>
      <c r="NHF6" s="1708"/>
      <c r="NHG6" s="1708"/>
      <c r="NHH6" s="1708"/>
      <c r="NHI6" s="1708"/>
      <c r="NHJ6" s="1708"/>
      <c r="NHK6" s="1708"/>
      <c r="NHL6" s="1708"/>
      <c r="NHM6" s="1708"/>
      <c r="NHN6" s="1708"/>
      <c r="NHO6" s="1708"/>
      <c r="NHP6" s="1708"/>
      <c r="NHQ6" s="1708"/>
      <c r="NHR6" s="1708"/>
      <c r="NHS6" s="1708"/>
      <c r="NHT6" s="1708"/>
      <c r="NHU6" s="1708"/>
      <c r="NHV6" s="1708"/>
      <c r="NHW6" s="1708"/>
      <c r="NHX6" s="1708"/>
      <c r="NHY6" s="1708"/>
      <c r="NHZ6" s="1708"/>
      <c r="NIA6" s="1708"/>
      <c r="NIB6" s="1708"/>
      <c r="NIC6" s="1708"/>
      <c r="NID6" s="1708"/>
      <c r="NIE6" s="1708"/>
      <c r="NIF6" s="1708"/>
      <c r="NIG6" s="1708"/>
      <c r="NIH6" s="1708"/>
      <c r="NII6" s="1708"/>
      <c r="NIJ6" s="1708"/>
      <c r="NIK6" s="1708"/>
      <c r="NIL6" s="1708"/>
      <c r="NIM6" s="1708"/>
      <c r="NIN6" s="1708"/>
      <c r="NIO6" s="1708"/>
      <c r="NIP6" s="1708"/>
      <c r="NIQ6" s="1708"/>
      <c r="NIR6" s="1708"/>
      <c r="NIS6" s="1708"/>
      <c r="NIT6" s="1708"/>
      <c r="NIU6" s="1708"/>
      <c r="NIV6" s="1708"/>
      <c r="NIW6" s="1708"/>
      <c r="NIX6" s="1708"/>
      <c r="NIY6" s="1708"/>
      <c r="NIZ6" s="1708"/>
      <c r="NJA6" s="1708"/>
      <c r="NJB6" s="1708"/>
      <c r="NJC6" s="1708"/>
      <c r="NJD6" s="1708"/>
      <c r="NJE6" s="1708"/>
      <c r="NJF6" s="1708"/>
      <c r="NJG6" s="1708"/>
      <c r="NJH6" s="1708"/>
      <c r="NJI6" s="1708"/>
      <c r="NJJ6" s="1708"/>
      <c r="NJK6" s="1708"/>
      <c r="NJL6" s="1708"/>
      <c r="NJM6" s="1708"/>
      <c r="NJN6" s="1708"/>
      <c r="NJO6" s="1708"/>
      <c r="NJP6" s="1708"/>
      <c r="NJQ6" s="1708"/>
      <c r="NJR6" s="1708"/>
      <c r="NJS6" s="1708"/>
      <c r="NJT6" s="1708"/>
      <c r="NJU6" s="1708"/>
      <c r="NJV6" s="1708"/>
      <c r="NJW6" s="1708"/>
      <c r="NJX6" s="1708"/>
      <c r="NJY6" s="1708"/>
      <c r="NJZ6" s="1708"/>
      <c r="NKA6" s="1708"/>
      <c r="NKB6" s="1708"/>
      <c r="NKC6" s="1708"/>
      <c r="NKD6" s="1708"/>
      <c r="NKE6" s="1708"/>
      <c r="NKF6" s="1708"/>
      <c r="NKG6" s="1708"/>
      <c r="NKH6" s="1708"/>
      <c r="NKI6" s="1708"/>
      <c r="NKJ6" s="1708"/>
      <c r="NKK6" s="1708"/>
      <c r="NKL6" s="1708"/>
      <c r="NKM6" s="1708"/>
      <c r="NKN6" s="1708"/>
      <c r="NKO6" s="1708"/>
      <c r="NKP6" s="1708"/>
      <c r="NKQ6" s="1708"/>
      <c r="NKR6" s="1708"/>
      <c r="NKS6" s="1708"/>
      <c r="NKT6" s="1708"/>
      <c r="NKU6" s="1708"/>
      <c r="NKV6" s="1708"/>
      <c r="NKW6" s="1708"/>
      <c r="NKX6" s="1708"/>
      <c r="NKY6" s="1708"/>
      <c r="NKZ6" s="1708"/>
      <c r="NLA6" s="1708"/>
      <c r="NLB6" s="1708"/>
      <c r="NLC6" s="1708"/>
      <c r="NLD6" s="1708"/>
      <c r="NLE6" s="1708"/>
      <c r="NLF6" s="1708"/>
      <c r="NLG6" s="1708"/>
      <c r="NLH6" s="1708"/>
      <c r="NLI6" s="1708"/>
      <c r="NLJ6" s="1708"/>
      <c r="NLK6" s="1708"/>
      <c r="NLL6" s="1708"/>
      <c r="NLM6" s="1708"/>
      <c r="NLN6" s="1708"/>
      <c r="NLO6" s="1708"/>
      <c r="NLP6" s="1708"/>
      <c r="NLQ6" s="1708"/>
      <c r="NLR6" s="1708"/>
      <c r="NLS6" s="1708"/>
      <c r="NLT6" s="1708"/>
      <c r="NLU6" s="1708"/>
      <c r="NLV6" s="1708"/>
      <c r="NLW6" s="1708"/>
      <c r="NLX6" s="1708"/>
      <c r="NLY6" s="1708"/>
      <c r="NLZ6" s="1708"/>
      <c r="NMA6" s="1708"/>
      <c r="NMB6" s="1708"/>
      <c r="NMC6" s="1708"/>
      <c r="NMD6" s="1708"/>
      <c r="NME6" s="1708"/>
      <c r="NMF6" s="1708"/>
      <c r="NMG6" s="1708"/>
      <c r="NMH6" s="1708"/>
      <c r="NMI6" s="1708"/>
      <c r="NMJ6" s="1708"/>
      <c r="NMK6" s="1708"/>
      <c r="NML6" s="1708"/>
      <c r="NMM6" s="1708"/>
      <c r="NMN6" s="1708"/>
      <c r="NMO6" s="1708"/>
      <c r="NMP6" s="1708"/>
      <c r="NMQ6" s="1708"/>
      <c r="NMR6" s="1708"/>
      <c r="NMS6" s="1708"/>
      <c r="NMT6" s="1708"/>
      <c r="NMU6" s="1708"/>
      <c r="NMV6" s="1708"/>
      <c r="NMW6" s="1708"/>
      <c r="NMX6" s="1708"/>
      <c r="NMY6" s="1708"/>
      <c r="NMZ6" s="1708"/>
      <c r="NNA6" s="1708"/>
      <c r="NNB6" s="1708"/>
      <c r="NNC6" s="1708"/>
      <c r="NND6" s="1708"/>
      <c r="NNE6" s="1708"/>
      <c r="NNF6" s="1708"/>
      <c r="NNG6" s="1708"/>
      <c r="NNH6" s="1708"/>
      <c r="NNI6" s="1708"/>
      <c r="NNJ6" s="1708"/>
      <c r="NNK6" s="1708"/>
      <c r="NNL6" s="1708"/>
      <c r="NNM6" s="1708"/>
      <c r="NNN6" s="1708"/>
      <c r="NNO6" s="1708"/>
      <c r="NNP6" s="1708"/>
      <c r="NNQ6" s="1708"/>
      <c r="NNR6" s="1708"/>
      <c r="NNS6" s="1708"/>
      <c r="NNT6" s="1708"/>
      <c r="NNU6" s="1708"/>
      <c r="NNV6" s="1708"/>
      <c r="NNW6" s="1708"/>
      <c r="NNX6" s="1708"/>
      <c r="NNY6" s="1708"/>
      <c r="NNZ6" s="1708"/>
      <c r="NOA6" s="1708"/>
      <c r="NOB6" s="1708"/>
      <c r="NOC6" s="1708"/>
      <c r="NOD6" s="1708"/>
      <c r="NOE6" s="1708"/>
      <c r="NOF6" s="1708"/>
      <c r="NOG6" s="1708"/>
      <c r="NOH6" s="1708"/>
      <c r="NOI6" s="1708"/>
      <c r="NOJ6" s="1708"/>
      <c r="NOK6" s="1708"/>
      <c r="NOL6" s="1708"/>
      <c r="NOM6" s="1708"/>
      <c r="NON6" s="1708"/>
      <c r="NOO6" s="1708"/>
      <c r="NOP6" s="1708"/>
      <c r="NOQ6" s="1708"/>
      <c r="NOR6" s="1708"/>
      <c r="NOS6" s="1708"/>
      <c r="NOT6" s="1708"/>
      <c r="NOU6" s="1708"/>
      <c r="NOV6" s="1708"/>
      <c r="NOW6" s="1708"/>
      <c r="NOX6" s="1708"/>
      <c r="NOY6" s="1708"/>
      <c r="NOZ6" s="1708"/>
      <c r="NPA6" s="1708"/>
      <c r="NPB6" s="1708"/>
      <c r="NPC6" s="1708"/>
      <c r="NPD6" s="1708"/>
      <c r="NPE6" s="1708"/>
      <c r="NPF6" s="1708"/>
      <c r="NPG6" s="1708"/>
      <c r="NPH6" s="1708"/>
      <c r="NPI6" s="1708"/>
      <c r="NPJ6" s="1708"/>
      <c r="NPK6" s="1708"/>
      <c r="NPL6" s="1708"/>
      <c r="NPM6" s="1708"/>
      <c r="NPN6" s="1708"/>
      <c r="NPO6" s="1708"/>
      <c r="NPP6" s="1708"/>
      <c r="NPQ6" s="1708"/>
      <c r="NPR6" s="1708"/>
      <c r="NPS6" s="1708"/>
      <c r="NPT6" s="1708"/>
      <c r="NPU6" s="1708"/>
      <c r="NPV6" s="1708"/>
      <c r="NPW6" s="1708"/>
      <c r="NPX6" s="1708"/>
      <c r="NPY6" s="1708"/>
      <c r="NPZ6" s="1708"/>
      <c r="NQA6" s="1708"/>
      <c r="NQB6" s="1708"/>
      <c r="NQC6" s="1708"/>
      <c r="NQD6" s="1708"/>
      <c r="NQE6" s="1708"/>
      <c r="NQF6" s="1708"/>
      <c r="NQG6" s="1708"/>
      <c r="NQH6" s="1708"/>
      <c r="NQI6" s="1708"/>
      <c r="NQJ6" s="1708"/>
      <c r="NQK6" s="1708"/>
      <c r="NQL6" s="1708"/>
      <c r="NQM6" s="1708"/>
      <c r="NQN6" s="1708"/>
      <c r="NQO6" s="1708"/>
      <c r="NQP6" s="1708"/>
      <c r="NQQ6" s="1708"/>
      <c r="NQR6" s="1708"/>
      <c r="NQS6" s="1708"/>
      <c r="NQT6" s="1708"/>
      <c r="NQU6" s="1708"/>
      <c r="NQV6" s="1708"/>
      <c r="NQW6" s="1708"/>
      <c r="NQX6" s="1708"/>
      <c r="NQY6" s="1708"/>
      <c r="NQZ6" s="1708"/>
      <c r="NRA6" s="1708"/>
      <c r="NRB6" s="1708"/>
      <c r="NRC6" s="1708"/>
      <c r="NRD6" s="1708"/>
      <c r="NRE6" s="1708"/>
      <c r="NRF6" s="1708"/>
      <c r="NRG6" s="1708"/>
      <c r="NRH6" s="1708"/>
      <c r="NRI6" s="1708"/>
      <c r="NRJ6" s="1708"/>
      <c r="NRK6" s="1708"/>
      <c r="NRL6" s="1708"/>
      <c r="NRM6" s="1708"/>
      <c r="NRN6" s="1708"/>
      <c r="NRO6" s="1708"/>
      <c r="NRP6" s="1708"/>
      <c r="NRQ6" s="1708"/>
      <c r="NRR6" s="1708"/>
      <c r="NRS6" s="1708"/>
      <c r="NRT6" s="1708"/>
      <c r="NRU6" s="1708"/>
      <c r="NRV6" s="1708"/>
      <c r="NRW6" s="1708"/>
      <c r="NRX6" s="1708"/>
      <c r="NRY6" s="1708"/>
      <c r="NRZ6" s="1708"/>
      <c r="NSA6" s="1708"/>
      <c r="NSB6" s="1708"/>
      <c r="NSC6" s="1708"/>
      <c r="NSD6" s="1708"/>
      <c r="NSE6" s="1708"/>
      <c r="NSF6" s="1708"/>
      <c r="NSG6" s="1708"/>
      <c r="NSH6" s="1708"/>
      <c r="NSI6" s="1708"/>
      <c r="NSJ6" s="1708"/>
      <c r="NSK6" s="1708"/>
      <c r="NSL6" s="1708"/>
      <c r="NSM6" s="1708"/>
      <c r="NSN6" s="1708"/>
      <c r="NSO6" s="1708"/>
      <c r="NSP6" s="1708"/>
      <c r="NSQ6" s="1708"/>
      <c r="NSR6" s="1708"/>
      <c r="NSS6" s="1708"/>
      <c r="NST6" s="1708"/>
      <c r="NSU6" s="1708"/>
      <c r="NSV6" s="1708"/>
      <c r="NSW6" s="1708"/>
      <c r="NSX6" s="1708"/>
      <c r="NSY6" s="1708"/>
      <c r="NSZ6" s="1708"/>
      <c r="NTA6" s="1708"/>
      <c r="NTB6" s="1708"/>
      <c r="NTC6" s="1708"/>
      <c r="NTD6" s="1708"/>
      <c r="NTE6" s="1708"/>
      <c r="NTF6" s="1708"/>
      <c r="NTG6" s="1708"/>
      <c r="NTH6" s="1708"/>
      <c r="NTI6" s="1708"/>
      <c r="NTJ6" s="1708"/>
      <c r="NTK6" s="1708"/>
      <c r="NTL6" s="1708"/>
      <c r="NTM6" s="1708"/>
      <c r="NTN6" s="1708"/>
      <c r="NTO6" s="1708"/>
      <c r="NTP6" s="1708"/>
      <c r="NTQ6" s="1708"/>
      <c r="NTR6" s="1708"/>
      <c r="NTS6" s="1708"/>
      <c r="NTT6" s="1708"/>
      <c r="NTU6" s="1708"/>
      <c r="NTV6" s="1708"/>
      <c r="NTW6" s="1708"/>
      <c r="NTX6" s="1708"/>
      <c r="NTY6" s="1708"/>
      <c r="NTZ6" s="1708"/>
      <c r="NUA6" s="1708"/>
      <c r="NUB6" s="1708"/>
      <c r="NUC6" s="1708"/>
      <c r="NUD6" s="1708"/>
      <c r="NUE6" s="1708"/>
      <c r="NUF6" s="1708"/>
      <c r="NUG6" s="1708"/>
      <c r="NUH6" s="1708"/>
      <c r="NUI6" s="1708"/>
      <c r="NUJ6" s="1708"/>
      <c r="NUK6" s="1708"/>
      <c r="NUL6" s="1708"/>
      <c r="NUM6" s="1708"/>
      <c r="NUN6" s="1708"/>
      <c r="NUO6" s="1708"/>
      <c r="NUP6" s="1708"/>
      <c r="NUQ6" s="1708"/>
      <c r="NUR6" s="1708"/>
      <c r="NUS6" s="1708"/>
      <c r="NUT6" s="1708"/>
      <c r="NUU6" s="1708"/>
      <c r="NUV6" s="1708"/>
      <c r="NUW6" s="1708"/>
      <c r="NUX6" s="1708"/>
      <c r="NUY6" s="1708"/>
      <c r="NUZ6" s="1708"/>
      <c r="NVA6" s="1708"/>
      <c r="NVB6" s="1708"/>
      <c r="NVC6" s="1708"/>
      <c r="NVD6" s="1708"/>
      <c r="NVE6" s="1708"/>
      <c r="NVF6" s="1708"/>
      <c r="NVG6" s="1708"/>
      <c r="NVH6" s="1708"/>
      <c r="NVI6" s="1708"/>
      <c r="NVJ6" s="1708"/>
      <c r="NVK6" s="1708"/>
      <c r="NVL6" s="1708"/>
      <c r="NVM6" s="1708"/>
      <c r="NVN6" s="1708"/>
      <c r="NVO6" s="1708"/>
      <c r="NVP6" s="1708"/>
      <c r="NVQ6" s="1708"/>
      <c r="NVR6" s="1708"/>
      <c r="NVS6" s="1708"/>
      <c r="NVT6" s="1708"/>
      <c r="NVU6" s="1708"/>
      <c r="NVV6" s="1708"/>
      <c r="NVW6" s="1708"/>
      <c r="NVX6" s="1708"/>
      <c r="NVY6" s="1708"/>
      <c r="NVZ6" s="1708"/>
      <c r="NWA6" s="1708"/>
      <c r="NWB6" s="1708"/>
      <c r="NWC6" s="1708"/>
      <c r="NWD6" s="1708"/>
      <c r="NWE6" s="1708"/>
      <c r="NWF6" s="1708"/>
      <c r="NWG6" s="1708"/>
      <c r="NWH6" s="1708"/>
      <c r="NWI6" s="1708"/>
      <c r="NWJ6" s="1708"/>
      <c r="NWK6" s="1708"/>
      <c r="NWL6" s="1708"/>
      <c r="NWM6" s="1708"/>
      <c r="NWN6" s="1708"/>
      <c r="NWO6" s="1708"/>
      <c r="NWP6" s="1708"/>
      <c r="NWQ6" s="1708"/>
      <c r="NWR6" s="1708"/>
      <c r="NWS6" s="1708"/>
      <c r="NWT6" s="1708"/>
      <c r="NWU6" s="1708"/>
      <c r="NWV6" s="1708"/>
      <c r="NWW6" s="1708"/>
      <c r="NWX6" s="1708"/>
      <c r="NWY6" s="1708"/>
      <c r="NWZ6" s="1708"/>
      <c r="NXA6" s="1708"/>
      <c r="NXB6" s="1708"/>
      <c r="NXC6" s="1708"/>
      <c r="NXD6" s="1708"/>
      <c r="NXE6" s="1708"/>
      <c r="NXF6" s="1708"/>
      <c r="NXG6" s="1708"/>
      <c r="NXH6" s="1708"/>
      <c r="NXI6" s="1708"/>
      <c r="NXJ6" s="1708"/>
      <c r="NXK6" s="1708"/>
      <c r="NXL6" s="1708"/>
      <c r="NXM6" s="1708"/>
      <c r="NXN6" s="1708"/>
      <c r="NXO6" s="1708"/>
      <c r="NXP6" s="1708"/>
      <c r="NXQ6" s="1708"/>
      <c r="NXR6" s="1708"/>
      <c r="NXS6" s="1708"/>
      <c r="NXT6" s="1708"/>
      <c r="NXU6" s="1708"/>
      <c r="NXV6" s="1708"/>
      <c r="NXW6" s="1708"/>
      <c r="NXX6" s="1708"/>
      <c r="NXY6" s="1708"/>
      <c r="NXZ6" s="1708"/>
      <c r="NYA6" s="1708"/>
      <c r="NYB6" s="1708"/>
      <c r="NYC6" s="1708"/>
      <c r="NYD6" s="1708"/>
      <c r="NYE6" s="1708"/>
      <c r="NYF6" s="1708"/>
      <c r="NYG6" s="1708"/>
      <c r="NYH6" s="1708"/>
      <c r="NYI6" s="1708"/>
      <c r="NYJ6" s="1708"/>
      <c r="NYK6" s="1708"/>
      <c r="NYL6" s="1708"/>
      <c r="NYM6" s="1708"/>
      <c r="NYN6" s="1708"/>
      <c r="NYO6" s="1708"/>
      <c r="NYP6" s="1708"/>
      <c r="NYQ6" s="1708"/>
      <c r="NYR6" s="1708"/>
      <c r="NYS6" s="1708"/>
      <c r="NYT6" s="1708"/>
      <c r="NYU6" s="1708"/>
      <c r="NYV6" s="1708"/>
      <c r="NYW6" s="1708"/>
      <c r="NYX6" s="1708"/>
      <c r="NYY6" s="1708"/>
      <c r="NYZ6" s="1708"/>
      <c r="NZA6" s="1708"/>
      <c r="NZB6" s="1708"/>
      <c r="NZC6" s="1708"/>
      <c r="NZD6" s="1708"/>
      <c r="NZE6" s="1708"/>
      <c r="NZF6" s="1708"/>
      <c r="NZG6" s="1708"/>
      <c r="NZH6" s="1708"/>
      <c r="NZI6" s="1708"/>
      <c r="NZJ6" s="1708"/>
      <c r="NZK6" s="1708"/>
      <c r="NZL6" s="1708"/>
      <c r="NZM6" s="1708"/>
      <c r="NZN6" s="1708"/>
      <c r="NZO6" s="1708"/>
      <c r="NZP6" s="1708"/>
      <c r="NZQ6" s="1708"/>
      <c r="NZR6" s="1708"/>
      <c r="NZS6" s="1708"/>
      <c r="NZT6" s="1708"/>
      <c r="NZU6" s="1708"/>
      <c r="NZV6" s="1708"/>
      <c r="NZW6" s="1708"/>
      <c r="NZX6" s="1708"/>
      <c r="NZY6" s="1708"/>
      <c r="NZZ6" s="1708"/>
      <c r="OAA6" s="1708"/>
      <c r="OAB6" s="1708"/>
      <c r="OAC6" s="1708"/>
      <c r="OAD6" s="1708"/>
      <c r="OAE6" s="1708"/>
      <c r="OAF6" s="1708"/>
      <c r="OAG6" s="1708"/>
      <c r="OAH6" s="1708"/>
      <c r="OAI6" s="1708"/>
      <c r="OAJ6" s="1708"/>
      <c r="OAK6" s="1708"/>
      <c r="OAL6" s="1708"/>
      <c r="OAM6" s="1708"/>
      <c r="OAN6" s="1708"/>
      <c r="OAO6" s="1708"/>
      <c r="OAP6" s="1708"/>
      <c r="OAQ6" s="1708"/>
      <c r="OAR6" s="1708"/>
      <c r="OAS6" s="1708"/>
      <c r="OAT6" s="1708"/>
      <c r="OAU6" s="1708"/>
      <c r="OAV6" s="1708"/>
      <c r="OAW6" s="1708"/>
      <c r="OAX6" s="1708"/>
      <c r="OAY6" s="1708"/>
      <c r="OAZ6" s="1708"/>
      <c r="OBA6" s="1708"/>
      <c r="OBB6" s="1708"/>
      <c r="OBC6" s="1708"/>
      <c r="OBD6" s="1708"/>
      <c r="OBE6" s="1708"/>
      <c r="OBF6" s="1708"/>
      <c r="OBG6" s="1708"/>
      <c r="OBH6" s="1708"/>
      <c r="OBI6" s="1708"/>
      <c r="OBJ6" s="1708"/>
      <c r="OBK6" s="1708"/>
      <c r="OBL6" s="1708"/>
      <c r="OBM6" s="1708"/>
      <c r="OBN6" s="1708"/>
      <c r="OBO6" s="1708"/>
      <c r="OBP6" s="1708"/>
      <c r="OBQ6" s="1708"/>
      <c r="OBR6" s="1708"/>
      <c r="OBS6" s="1708"/>
      <c r="OBT6" s="1708"/>
      <c r="OBU6" s="1708"/>
      <c r="OBV6" s="1708"/>
      <c r="OBW6" s="1708"/>
      <c r="OBX6" s="1708"/>
      <c r="OBY6" s="1708"/>
      <c r="OBZ6" s="1708"/>
      <c r="OCA6" s="1708"/>
      <c r="OCB6" s="1708"/>
      <c r="OCC6" s="1708"/>
      <c r="OCD6" s="1708"/>
      <c r="OCE6" s="1708"/>
      <c r="OCF6" s="1708"/>
      <c r="OCG6" s="1708"/>
      <c r="OCH6" s="1708"/>
      <c r="OCI6" s="1708"/>
      <c r="OCJ6" s="1708"/>
      <c r="OCK6" s="1708"/>
      <c r="OCL6" s="1708"/>
      <c r="OCM6" s="1708"/>
      <c r="OCN6" s="1708"/>
      <c r="OCO6" s="1708"/>
      <c r="OCP6" s="1708"/>
      <c r="OCQ6" s="1708"/>
      <c r="OCR6" s="1708"/>
      <c r="OCS6" s="1708"/>
      <c r="OCT6" s="1708"/>
      <c r="OCU6" s="1708"/>
      <c r="OCV6" s="1708"/>
      <c r="OCW6" s="1708"/>
      <c r="OCX6" s="1708"/>
      <c r="OCY6" s="1708"/>
      <c r="OCZ6" s="1708"/>
      <c r="ODA6" s="1708"/>
      <c r="ODB6" s="1708"/>
      <c r="ODC6" s="1708"/>
      <c r="ODD6" s="1708"/>
      <c r="ODE6" s="1708"/>
      <c r="ODF6" s="1708"/>
      <c r="ODG6" s="1708"/>
      <c r="ODH6" s="1708"/>
      <c r="ODI6" s="1708"/>
      <c r="ODJ6" s="1708"/>
      <c r="ODK6" s="1708"/>
      <c r="ODL6" s="1708"/>
      <c r="ODM6" s="1708"/>
      <c r="ODN6" s="1708"/>
      <c r="ODO6" s="1708"/>
      <c r="ODP6" s="1708"/>
      <c r="ODQ6" s="1708"/>
      <c r="ODR6" s="1708"/>
      <c r="ODS6" s="1708"/>
      <c r="ODT6" s="1708"/>
      <c r="ODU6" s="1708"/>
      <c r="ODV6" s="1708"/>
      <c r="ODW6" s="1708"/>
      <c r="ODX6" s="1708"/>
      <c r="ODY6" s="1708"/>
      <c r="ODZ6" s="1708"/>
      <c r="OEA6" s="1708"/>
      <c r="OEB6" s="1708"/>
      <c r="OEC6" s="1708"/>
      <c r="OED6" s="1708"/>
      <c r="OEE6" s="1708"/>
      <c r="OEF6" s="1708"/>
      <c r="OEG6" s="1708"/>
      <c r="OEH6" s="1708"/>
      <c r="OEI6" s="1708"/>
      <c r="OEJ6" s="1708"/>
      <c r="OEK6" s="1708"/>
      <c r="OEL6" s="1708"/>
      <c r="OEM6" s="1708"/>
      <c r="OEN6" s="1708"/>
      <c r="OEO6" s="1708"/>
      <c r="OEP6" s="1708"/>
      <c r="OEQ6" s="1708"/>
      <c r="OER6" s="1708"/>
      <c r="OES6" s="1708"/>
      <c r="OET6" s="1708"/>
      <c r="OEU6" s="1708"/>
      <c r="OEV6" s="1708"/>
      <c r="OEW6" s="1708"/>
      <c r="OEX6" s="1708"/>
      <c r="OEY6" s="1708"/>
      <c r="OEZ6" s="1708"/>
      <c r="OFA6" s="1708"/>
      <c r="OFB6" s="1708"/>
      <c r="OFC6" s="1708"/>
      <c r="OFD6" s="1708"/>
      <c r="OFE6" s="1708"/>
      <c r="OFF6" s="1708"/>
      <c r="OFG6" s="1708"/>
      <c r="OFH6" s="1708"/>
      <c r="OFI6" s="1708"/>
      <c r="OFJ6" s="1708"/>
      <c r="OFK6" s="1708"/>
      <c r="OFL6" s="1708"/>
      <c r="OFM6" s="1708"/>
      <c r="OFN6" s="1708"/>
      <c r="OFO6" s="1708"/>
      <c r="OFP6" s="1708"/>
      <c r="OFQ6" s="1708"/>
      <c r="OFR6" s="1708"/>
      <c r="OFS6" s="1708"/>
      <c r="OFT6" s="1708"/>
      <c r="OFU6" s="1708"/>
      <c r="OFV6" s="1708"/>
      <c r="OFW6" s="1708"/>
      <c r="OFX6" s="1708"/>
      <c r="OFY6" s="1708"/>
      <c r="OFZ6" s="1708"/>
      <c r="OGA6" s="1708"/>
      <c r="OGB6" s="1708"/>
      <c r="OGC6" s="1708"/>
      <c r="OGD6" s="1708"/>
      <c r="OGE6" s="1708"/>
      <c r="OGF6" s="1708"/>
      <c r="OGG6" s="1708"/>
      <c r="OGH6" s="1708"/>
      <c r="OGI6" s="1708"/>
      <c r="OGJ6" s="1708"/>
      <c r="OGK6" s="1708"/>
      <c r="OGL6" s="1708"/>
      <c r="OGM6" s="1708"/>
      <c r="OGN6" s="1708"/>
      <c r="OGO6" s="1708"/>
      <c r="OGP6" s="1708"/>
      <c r="OGQ6" s="1708"/>
      <c r="OGR6" s="1708"/>
      <c r="OGS6" s="1708"/>
      <c r="OGT6" s="1708"/>
      <c r="OGU6" s="1708"/>
      <c r="OGV6" s="1708"/>
      <c r="OGW6" s="1708"/>
      <c r="OGX6" s="1708"/>
      <c r="OGY6" s="1708"/>
      <c r="OGZ6" s="1708"/>
      <c r="OHA6" s="1708"/>
      <c r="OHB6" s="1708"/>
      <c r="OHC6" s="1708"/>
      <c r="OHD6" s="1708"/>
      <c r="OHE6" s="1708"/>
      <c r="OHF6" s="1708"/>
      <c r="OHG6" s="1708"/>
      <c r="OHH6" s="1708"/>
      <c r="OHI6" s="1708"/>
      <c r="OHJ6" s="1708"/>
      <c r="OHK6" s="1708"/>
      <c r="OHL6" s="1708"/>
      <c r="OHM6" s="1708"/>
      <c r="OHN6" s="1708"/>
      <c r="OHO6" s="1708"/>
      <c r="OHP6" s="1708"/>
      <c r="OHQ6" s="1708"/>
      <c r="OHR6" s="1708"/>
      <c r="OHS6" s="1708"/>
      <c r="OHT6" s="1708"/>
      <c r="OHU6" s="1708"/>
      <c r="OHV6" s="1708"/>
      <c r="OHW6" s="1708"/>
      <c r="OHX6" s="1708"/>
      <c r="OHY6" s="1708"/>
      <c r="OHZ6" s="1708"/>
      <c r="OIA6" s="1708"/>
      <c r="OIB6" s="1708"/>
      <c r="OIC6" s="1708"/>
      <c r="OID6" s="1708"/>
      <c r="OIE6" s="1708"/>
      <c r="OIF6" s="1708"/>
      <c r="OIG6" s="1708"/>
      <c r="OIH6" s="1708"/>
      <c r="OII6" s="1708"/>
      <c r="OIJ6" s="1708"/>
      <c r="OIK6" s="1708"/>
      <c r="OIL6" s="1708"/>
      <c r="OIM6" s="1708"/>
      <c r="OIN6" s="1708"/>
      <c r="OIO6" s="1708"/>
      <c r="OIP6" s="1708"/>
      <c r="OIQ6" s="1708"/>
      <c r="OIR6" s="1708"/>
      <c r="OIS6" s="1708"/>
      <c r="OIT6" s="1708"/>
      <c r="OIU6" s="1708"/>
      <c r="OIV6" s="1708"/>
      <c r="OIW6" s="1708"/>
      <c r="OIX6" s="1708"/>
      <c r="OIY6" s="1708"/>
      <c r="OIZ6" s="1708"/>
      <c r="OJA6" s="1708"/>
      <c r="OJB6" s="1708"/>
      <c r="OJC6" s="1708"/>
      <c r="OJD6" s="1708"/>
      <c r="OJE6" s="1708"/>
      <c r="OJF6" s="1708"/>
      <c r="OJG6" s="1708"/>
      <c r="OJH6" s="1708"/>
      <c r="OJI6" s="1708"/>
      <c r="OJJ6" s="1708"/>
      <c r="OJK6" s="1708"/>
      <c r="OJL6" s="1708"/>
      <c r="OJM6" s="1708"/>
      <c r="OJN6" s="1708"/>
      <c r="OJO6" s="1708"/>
      <c r="OJP6" s="1708"/>
      <c r="OJQ6" s="1708"/>
      <c r="OJR6" s="1708"/>
      <c r="OJS6" s="1708"/>
      <c r="OJT6" s="1708"/>
      <c r="OJU6" s="1708"/>
      <c r="OJV6" s="1708"/>
      <c r="OJW6" s="1708"/>
      <c r="OJX6" s="1708"/>
      <c r="OJY6" s="1708"/>
      <c r="OJZ6" s="1708"/>
      <c r="OKA6" s="1708"/>
      <c r="OKB6" s="1708"/>
      <c r="OKC6" s="1708"/>
      <c r="OKD6" s="1708"/>
      <c r="OKE6" s="1708"/>
      <c r="OKF6" s="1708"/>
      <c r="OKG6" s="1708"/>
      <c r="OKH6" s="1708"/>
      <c r="OKI6" s="1708"/>
      <c r="OKJ6" s="1708"/>
      <c r="OKK6" s="1708"/>
      <c r="OKL6" s="1708"/>
      <c r="OKM6" s="1708"/>
      <c r="OKN6" s="1708"/>
      <c r="OKO6" s="1708"/>
      <c r="OKP6" s="1708"/>
      <c r="OKQ6" s="1708"/>
      <c r="OKR6" s="1708"/>
      <c r="OKS6" s="1708"/>
      <c r="OKT6" s="1708"/>
      <c r="OKU6" s="1708"/>
      <c r="OKV6" s="1708"/>
      <c r="OKW6" s="1708"/>
      <c r="OKX6" s="1708"/>
      <c r="OKY6" s="1708"/>
      <c r="OKZ6" s="1708"/>
      <c r="OLA6" s="1708"/>
      <c r="OLB6" s="1708"/>
      <c r="OLC6" s="1708"/>
      <c r="OLD6" s="1708"/>
      <c r="OLE6" s="1708"/>
      <c r="OLF6" s="1708"/>
      <c r="OLG6" s="1708"/>
      <c r="OLH6" s="1708"/>
      <c r="OLI6" s="1708"/>
      <c r="OLJ6" s="1708"/>
      <c r="OLK6" s="1708"/>
      <c r="OLL6" s="1708"/>
      <c r="OLM6" s="1708"/>
      <c r="OLN6" s="1708"/>
      <c r="OLO6" s="1708"/>
      <c r="OLP6" s="1708"/>
      <c r="OLQ6" s="1708"/>
      <c r="OLR6" s="1708"/>
      <c r="OLS6" s="1708"/>
      <c r="OLT6" s="1708"/>
      <c r="OLU6" s="1708"/>
      <c r="OLV6" s="1708"/>
      <c r="OLW6" s="1708"/>
      <c r="OLX6" s="1708"/>
      <c r="OLY6" s="1708"/>
      <c r="OLZ6" s="1708"/>
      <c r="OMA6" s="1708"/>
      <c r="OMB6" s="1708"/>
      <c r="OMC6" s="1708"/>
      <c r="OMD6" s="1708"/>
      <c r="OME6" s="1708"/>
      <c r="OMF6" s="1708"/>
      <c r="OMG6" s="1708"/>
      <c r="OMH6" s="1708"/>
      <c r="OMI6" s="1708"/>
      <c r="OMJ6" s="1708"/>
      <c r="OMK6" s="1708"/>
      <c r="OML6" s="1708"/>
      <c r="OMM6" s="1708"/>
      <c r="OMN6" s="1708"/>
      <c r="OMO6" s="1708"/>
      <c r="OMP6" s="1708"/>
      <c r="OMQ6" s="1708"/>
      <c r="OMR6" s="1708"/>
      <c r="OMS6" s="1708"/>
      <c r="OMT6" s="1708"/>
      <c r="OMU6" s="1708"/>
      <c r="OMV6" s="1708"/>
      <c r="OMW6" s="1708"/>
      <c r="OMX6" s="1708"/>
      <c r="OMY6" s="1708"/>
      <c r="OMZ6" s="1708"/>
      <c r="ONA6" s="1708"/>
      <c r="ONB6" s="1708"/>
      <c r="ONC6" s="1708"/>
      <c r="OND6" s="1708"/>
      <c r="ONE6" s="1708"/>
      <c r="ONF6" s="1708"/>
      <c r="ONG6" s="1708"/>
      <c r="ONH6" s="1708"/>
      <c r="ONI6" s="1708"/>
      <c r="ONJ6" s="1708"/>
      <c r="ONK6" s="1708"/>
      <c r="ONL6" s="1708"/>
      <c r="ONM6" s="1708"/>
      <c r="ONN6" s="1708"/>
      <c r="ONO6" s="1708"/>
      <c r="ONP6" s="1708"/>
      <c r="ONQ6" s="1708"/>
      <c r="ONR6" s="1708"/>
      <c r="ONS6" s="1708"/>
      <c r="ONT6" s="1708"/>
      <c r="ONU6" s="1708"/>
      <c r="ONV6" s="1708"/>
      <c r="ONW6" s="1708"/>
      <c r="ONX6" s="1708"/>
      <c r="ONY6" s="1708"/>
      <c r="ONZ6" s="1708"/>
      <c r="OOA6" s="1708"/>
      <c r="OOB6" s="1708"/>
      <c r="OOC6" s="1708"/>
      <c r="OOD6" s="1708"/>
      <c r="OOE6" s="1708"/>
      <c r="OOF6" s="1708"/>
      <c r="OOG6" s="1708"/>
      <c r="OOH6" s="1708"/>
      <c r="OOI6" s="1708"/>
      <c r="OOJ6" s="1708"/>
      <c r="OOK6" s="1708"/>
      <c r="OOL6" s="1708"/>
      <c r="OOM6" s="1708"/>
      <c r="OON6" s="1708"/>
      <c r="OOO6" s="1708"/>
      <c r="OOP6" s="1708"/>
      <c r="OOQ6" s="1708"/>
      <c r="OOR6" s="1708"/>
      <c r="OOS6" s="1708"/>
      <c r="OOT6" s="1708"/>
      <c r="OOU6" s="1708"/>
      <c r="OOV6" s="1708"/>
      <c r="OOW6" s="1708"/>
      <c r="OOX6" s="1708"/>
      <c r="OOY6" s="1708"/>
      <c r="OOZ6" s="1708"/>
      <c r="OPA6" s="1708"/>
      <c r="OPB6" s="1708"/>
      <c r="OPC6" s="1708"/>
      <c r="OPD6" s="1708"/>
      <c r="OPE6" s="1708"/>
      <c r="OPF6" s="1708"/>
      <c r="OPG6" s="1708"/>
      <c r="OPH6" s="1708"/>
      <c r="OPI6" s="1708"/>
      <c r="OPJ6" s="1708"/>
      <c r="OPK6" s="1708"/>
      <c r="OPL6" s="1708"/>
      <c r="OPM6" s="1708"/>
      <c r="OPN6" s="1708"/>
      <c r="OPO6" s="1708"/>
      <c r="OPP6" s="1708"/>
      <c r="OPQ6" s="1708"/>
      <c r="OPR6" s="1708"/>
      <c r="OPS6" s="1708"/>
      <c r="OPT6" s="1708"/>
      <c r="OPU6" s="1708"/>
      <c r="OPV6" s="1708"/>
      <c r="OPW6" s="1708"/>
      <c r="OPX6" s="1708"/>
      <c r="OPY6" s="1708"/>
      <c r="OPZ6" s="1708"/>
      <c r="OQA6" s="1708"/>
      <c r="OQB6" s="1708"/>
      <c r="OQC6" s="1708"/>
      <c r="OQD6" s="1708"/>
      <c r="OQE6" s="1708"/>
      <c r="OQF6" s="1708"/>
      <c r="OQG6" s="1708"/>
      <c r="OQH6" s="1708"/>
      <c r="OQI6" s="1708"/>
      <c r="OQJ6" s="1708"/>
      <c r="OQK6" s="1708"/>
      <c r="OQL6" s="1708"/>
      <c r="OQM6" s="1708"/>
      <c r="OQN6" s="1708"/>
      <c r="OQO6" s="1708"/>
      <c r="OQP6" s="1708"/>
      <c r="OQQ6" s="1708"/>
      <c r="OQR6" s="1708"/>
      <c r="OQS6" s="1708"/>
      <c r="OQT6" s="1708"/>
      <c r="OQU6" s="1708"/>
      <c r="OQV6" s="1708"/>
      <c r="OQW6" s="1708"/>
      <c r="OQX6" s="1708"/>
      <c r="OQY6" s="1708"/>
      <c r="OQZ6" s="1708"/>
      <c r="ORA6" s="1708"/>
      <c r="ORB6" s="1708"/>
      <c r="ORC6" s="1708"/>
      <c r="ORD6" s="1708"/>
      <c r="ORE6" s="1708"/>
      <c r="ORF6" s="1708"/>
      <c r="ORG6" s="1708"/>
      <c r="ORH6" s="1708"/>
      <c r="ORI6" s="1708"/>
      <c r="ORJ6" s="1708"/>
      <c r="ORK6" s="1708"/>
      <c r="ORL6" s="1708"/>
      <c r="ORM6" s="1708"/>
      <c r="ORN6" s="1708"/>
      <c r="ORO6" s="1708"/>
      <c r="ORP6" s="1708"/>
      <c r="ORQ6" s="1708"/>
      <c r="ORR6" s="1708"/>
      <c r="ORS6" s="1708"/>
      <c r="ORT6" s="1708"/>
      <c r="ORU6" s="1708"/>
      <c r="ORV6" s="1708"/>
      <c r="ORW6" s="1708"/>
      <c r="ORX6" s="1708"/>
      <c r="ORY6" s="1708"/>
      <c r="ORZ6" s="1708"/>
      <c r="OSA6" s="1708"/>
      <c r="OSB6" s="1708"/>
      <c r="OSC6" s="1708"/>
      <c r="OSD6" s="1708"/>
      <c r="OSE6" s="1708"/>
      <c r="OSF6" s="1708"/>
      <c r="OSG6" s="1708"/>
      <c r="OSH6" s="1708"/>
      <c r="OSI6" s="1708"/>
      <c r="OSJ6" s="1708"/>
      <c r="OSK6" s="1708"/>
      <c r="OSL6" s="1708"/>
      <c r="OSM6" s="1708"/>
      <c r="OSN6" s="1708"/>
      <c r="OSO6" s="1708"/>
      <c r="OSP6" s="1708"/>
      <c r="OSQ6" s="1708"/>
      <c r="OSR6" s="1708"/>
      <c r="OSS6" s="1708"/>
      <c r="OST6" s="1708"/>
      <c r="OSU6" s="1708"/>
      <c r="OSV6" s="1708"/>
      <c r="OSW6" s="1708"/>
      <c r="OSX6" s="1708"/>
      <c r="OSY6" s="1708"/>
      <c r="OSZ6" s="1708"/>
      <c r="OTA6" s="1708"/>
      <c r="OTB6" s="1708"/>
      <c r="OTC6" s="1708"/>
      <c r="OTD6" s="1708"/>
      <c r="OTE6" s="1708"/>
      <c r="OTF6" s="1708"/>
      <c r="OTG6" s="1708"/>
      <c r="OTH6" s="1708"/>
      <c r="OTI6" s="1708"/>
      <c r="OTJ6" s="1708"/>
      <c r="OTK6" s="1708"/>
      <c r="OTL6" s="1708"/>
      <c r="OTM6" s="1708"/>
      <c r="OTN6" s="1708"/>
      <c r="OTO6" s="1708"/>
      <c r="OTP6" s="1708"/>
      <c r="OTQ6" s="1708"/>
      <c r="OTR6" s="1708"/>
      <c r="OTS6" s="1708"/>
      <c r="OTT6" s="1708"/>
      <c r="OTU6" s="1708"/>
      <c r="OTV6" s="1708"/>
      <c r="OTW6" s="1708"/>
      <c r="OTX6" s="1708"/>
      <c r="OTY6" s="1708"/>
      <c r="OTZ6" s="1708"/>
      <c r="OUA6" s="1708"/>
      <c r="OUB6" s="1708"/>
      <c r="OUC6" s="1708"/>
      <c r="OUD6" s="1708"/>
      <c r="OUE6" s="1708"/>
      <c r="OUF6" s="1708"/>
      <c r="OUG6" s="1708"/>
      <c r="OUH6" s="1708"/>
      <c r="OUI6" s="1708"/>
      <c r="OUJ6" s="1708"/>
      <c r="OUK6" s="1708"/>
      <c r="OUL6" s="1708"/>
      <c r="OUM6" s="1708"/>
      <c r="OUN6" s="1708"/>
      <c r="OUO6" s="1708"/>
      <c r="OUP6" s="1708"/>
      <c r="OUQ6" s="1708"/>
      <c r="OUR6" s="1708"/>
      <c r="OUS6" s="1708"/>
      <c r="OUT6" s="1708"/>
      <c r="OUU6" s="1708"/>
      <c r="OUV6" s="1708"/>
      <c r="OUW6" s="1708"/>
      <c r="OUX6" s="1708"/>
      <c r="OUY6" s="1708"/>
      <c r="OUZ6" s="1708"/>
      <c r="OVA6" s="1708"/>
      <c r="OVB6" s="1708"/>
      <c r="OVC6" s="1708"/>
      <c r="OVD6" s="1708"/>
      <c r="OVE6" s="1708"/>
      <c r="OVF6" s="1708"/>
      <c r="OVG6" s="1708"/>
      <c r="OVH6" s="1708"/>
      <c r="OVI6" s="1708"/>
      <c r="OVJ6" s="1708"/>
      <c r="OVK6" s="1708"/>
      <c r="OVL6" s="1708"/>
      <c r="OVM6" s="1708"/>
      <c r="OVN6" s="1708"/>
      <c r="OVO6" s="1708"/>
      <c r="OVP6" s="1708"/>
      <c r="OVQ6" s="1708"/>
      <c r="OVR6" s="1708"/>
      <c r="OVS6" s="1708"/>
      <c r="OVT6" s="1708"/>
      <c r="OVU6" s="1708"/>
      <c r="OVV6" s="1708"/>
      <c r="OVW6" s="1708"/>
      <c r="OVX6" s="1708"/>
      <c r="OVY6" s="1708"/>
      <c r="OVZ6" s="1708"/>
      <c r="OWA6" s="1708"/>
      <c r="OWB6" s="1708"/>
      <c r="OWC6" s="1708"/>
      <c r="OWD6" s="1708"/>
      <c r="OWE6" s="1708"/>
      <c r="OWF6" s="1708"/>
      <c r="OWG6" s="1708"/>
      <c r="OWH6" s="1708"/>
      <c r="OWI6" s="1708"/>
      <c r="OWJ6" s="1708"/>
      <c r="OWK6" s="1708"/>
      <c r="OWL6" s="1708"/>
      <c r="OWM6" s="1708"/>
      <c r="OWN6" s="1708"/>
      <c r="OWO6" s="1708"/>
      <c r="OWP6" s="1708"/>
      <c r="OWQ6" s="1708"/>
      <c r="OWR6" s="1708"/>
      <c r="OWS6" s="1708"/>
      <c r="OWT6" s="1708"/>
      <c r="OWU6" s="1708"/>
      <c r="OWV6" s="1708"/>
      <c r="OWW6" s="1708"/>
      <c r="OWX6" s="1708"/>
      <c r="OWY6" s="1708"/>
      <c r="OWZ6" s="1708"/>
      <c r="OXA6" s="1708"/>
      <c r="OXB6" s="1708"/>
      <c r="OXC6" s="1708"/>
      <c r="OXD6" s="1708"/>
      <c r="OXE6" s="1708"/>
      <c r="OXF6" s="1708"/>
      <c r="OXG6" s="1708"/>
      <c r="OXH6" s="1708"/>
      <c r="OXI6" s="1708"/>
      <c r="OXJ6" s="1708"/>
      <c r="OXK6" s="1708"/>
      <c r="OXL6" s="1708"/>
      <c r="OXM6" s="1708"/>
      <c r="OXN6" s="1708"/>
      <c r="OXO6" s="1708"/>
      <c r="OXP6" s="1708"/>
      <c r="OXQ6" s="1708"/>
      <c r="OXR6" s="1708"/>
      <c r="OXS6" s="1708"/>
      <c r="OXT6" s="1708"/>
      <c r="OXU6" s="1708"/>
      <c r="OXV6" s="1708"/>
      <c r="OXW6" s="1708"/>
      <c r="OXX6" s="1708"/>
      <c r="OXY6" s="1708"/>
      <c r="OXZ6" s="1708"/>
      <c r="OYA6" s="1708"/>
      <c r="OYB6" s="1708"/>
      <c r="OYC6" s="1708"/>
      <c r="OYD6" s="1708"/>
      <c r="OYE6" s="1708"/>
      <c r="OYF6" s="1708"/>
      <c r="OYG6" s="1708"/>
      <c r="OYH6" s="1708"/>
      <c r="OYI6" s="1708"/>
      <c r="OYJ6" s="1708"/>
      <c r="OYK6" s="1708"/>
      <c r="OYL6" s="1708"/>
      <c r="OYM6" s="1708"/>
      <c r="OYN6" s="1708"/>
      <c r="OYO6" s="1708"/>
      <c r="OYP6" s="1708"/>
      <c r="OYQ6" s="1708"/>
      <c r="OYR6" s="1708"/>
      <c r="OYS6" s="1708"/>
      <c r="OYT6" s="1708"/>
      <c r="OYU6" s="1708"/>
      <c r="OYV6" s="1708"/>
      <c r="OYW6" s="1708"/>
      <c r="OYX6" s="1708"/>
      <c r="OYY6" s="1708"/>
      <c r="OYZ6" s="1708"/>
      <c r="OZA6" s="1708"/>
      <c r="OZB6" s="1708"/>
      <c r="OZC6" s="1708"/>
      <c r="OZD6" s="1708"/>
      <c r="OZE6" s="1708"/>
      <c r="OZF6" s="1708"/>
      <c r="OZG6" s="1708"/>
      <c r="OZH6" s="1708"/>
      <c r="OZI6" s="1708"/>
      <c r="OZJ6" s="1708"/>
      <c r="OZK6" s="1708"/>
      <c r="OZL6" s="1708"/>
      <c r="OZM6" s="1708"/>
      <c r="OZN6" s="1708"/>
      <c r="OZO6" s="1708"/>
      <c r="OZP6" s="1708"/>
      <c r="OZQ6" s="1708"/>
      <c r="OZR6" s="1708"/>
      <c r="OZS6" s="1708"/>
      <c r="OZT6" s="1708"/>
      <c r="OZU6" s="1708"/>
      <c r="OZV6" s="1708"/>
      <c r="OZW6" s="1708"/>
      <c r="OZX6" s="1708"/>
      <c r="OZY6" s="1708"/>
      <c r="OZZ6" s="1708"/>
      <c r="PAA6" s="1708"/>
      <c r="PAB6" s="1708"/>
      <c r="PAC6" s="1708"/>
      <c r="PAD6" s="1708"/>
      <c r="PAE6" s="1708"/>
      <c r="PAF6" s="1708"/>
      <c r="PAG6" s="1708"/>
      <c r="PAH6" s="1708"/>
      <c r="PAI6" s="1708"/>
      <c r="PAJ6" s="1708"/>
      <c r="PAK6" s="1708"/>
      <c r="PAL6" s="1708"/>
      <c r="PAM6" s="1708"/>
      <c r="PAN6" s="1708"/>
      <c r="PAO6" s="1708"/>
      <c r="PAP6" s="1708"/>
      <c r="PAQ6" s="1708"/>
      <c r="PAR6" s="1708"/>
      <c r="PAS6" s="1708"/>
      <c r="PAT6" s="1708"/>
      <c r="PAU6" s="1708"/>
      <c r="PAV6" s="1708"/>
      <c r="PAW6" s="1708"/>
      <c r="PAX6" s="1708"/>
      <c r="PAY6" s="1708"/>
      <c r="PAZ6" s="1708"/>
      <c r="PBA6" s="1708"/>
      <c r="PBB6" s="1708"/>
      <c r="PBC6" s="1708"/>
      <c r="PBD6" s="1708"/>
      <c r="PBE6" s="1708"/>
      <c r="PBF6" s="1708"/>
      <c r="PBG6" s="1708"/>
      <c r="PBH6" s="1708"/>
      <c r="PBI6" s="1708"/>
      <c r="PBJ6" s="1708"/>
      <c r="PBK6" s="1708"/>
      <c r="PBL6" s="1708"/>
      <c r="PBM6" s="1708"/>
      <c r="PBN6" s="1708"/>
      <c r="PBO6" s="1708"/>
      <c r="PBP6" s="1708"/>
      <c r="PBQ6" s="1708"/>
      <c r="PBR6" s="1708"/>
      <c r="PBS6" s="1708"/>
      <c r="PBT6" s="1708"/>
      <c r="PBU6" s="1708"/>
      <c r="PBV6" s="1708"/>
      <c r="PBW6" s="1708"/>
      <c r="PBX6" s="1708"/>
      <c r="PBY6" s="1708"/>
      <c r="PBZ6" s="1708"/>
      <c r="PCA6" s="1708"/>
      <c r="PCB6" s="1708"/>
      <c r="PCC6" s="1708"/>
      <c r="PCD6" s="1708"/>
      <c r="PCE6" s="1708"/>
      <c r="PCF6" s="1708"/>
      <c r="PCG6" s="1708"/>
      <c r="PCH6" s="1708"/>
      <c r="PCI6" s="1708"/>
      <c r="PCJ6" s="1708"/>
      <c r="PCK6" s="1708"/>
      <c r="PCL6" s="1708"/>
      <c r="PCM6" s="1708"/>
      <c r="PCN6" s="1708"/>
      <c r="PCO6" s="1708"/>
      <c r="PCP6" s="1708"/>
      <c r="PCQ6" s="1708"/>
      <c r="PCR6" s="1708"/>
      <c r="PCS6" s="1708"/>
      <c r="PCT6" s="1708"/>
      <c r="PCU6" s="1708"/>
      <c r="PCV6" s="1708"/>
      <c r="PCW6" s="1708"/>
      <c r="PCX6" s="1708"/>
      <c r="PCY6" s="1708"/>
      <c r="PCZ6" s="1708"/>
      <c r="PDA6" s="1708"/>
      <c r="PDB6" s="1708"/>
      <c r="PDC6" s="1708"/>
      <c r="PDD6" s="1708"/>
      <c r="PDE6" s="1708"/>
      <c r="PDF6" s="1708"/>
      <c r="PDG6" s="1708"/>
      <c r="PDH6" s="1708"/>
      <c r="PDI6" s="1708"/>
      <c r="PDJ6" s="1708"/>
      <c r="PDK6" s="1708"/>
      <c r="PDL6" s="1708"/>
      <c r="PDM6" s="1708"/>
      <c r="PDN6" s="1708"/>
      <c r="PDO6" s="1708"/>
      <c r="PDP6" s="1708"/>
      <c r="PDQ6" s="1708"/>
      <c r="PDR6" s="1708"/>
      <c r="PDS6" s="1708"/>
      <c r="PDT6" s="1708"/>
      <c r="PDU6" s="1708"/>
      <c r="PDV6" s="1708"/>
      <c r="PDW6" s="1708"/>
      <c r="PDX6" s="1708"/>
      <c r="PDY6" s="1708"/>
      <c r="PDZ6" s="1708"/>
      <c r="PEA6" s="1708"/>
      <c r="PEB6" s="1708"/>
      <c r="PEC6" s="1708"/>
      <c r="PED6" s="1708"/>
      <c r="PEE6" s="1708"/>
      <c r="PEF6" s="1708"/>
      <c r="PEG6" s="1708"/>
      <c r="PEH6" s="1708"/>
      <c r="PEI6" s="1708"/>
      <c r="PEJ6" s="1708"/>
      <c r="PEK6" s="1708"/>
      <c r="PEL6" s="1708"/>
      <c r="PEM6" s="1708"/>
      <c r="PEN6" s="1708"/>
      <c r="PEO6" s="1708"/>
      <c r="PEP6" s="1708"/>
      <c r="PEQ6" s="1708"/>
      <c r="PER6" s="1708"/>
      <c r="PES6" s="1708"/>
      <c r="PET6" s="1708"/>
      <c r="PEU6" s="1708"/>
      <c r="PEV6" s="1708"/>
      <c r="PEW6" s="1708"/>
      <c r="PEX6" s="1708"/>
      <c r="PEY6" s="1708"/>
      <c r="PEZ6" s="1708"/>
      <c r="PFA6" s="1708"/>
      <c r="PFB6" s="1708"/>
      <c r="PFC6" s="1708"/>
      <c r="PFD6" s="1708"/>
      <c r="PFE6" s="1708"/>
      <c r="PFF6" s="1708"/>
      <c r="PFG6" s="1708"/>
      <c r="PFH6" s="1708"/>
      <c r="PFI6" s="1708"/>
      <c r="PFJ6" s="1708"/>
      <c r="PFK6" s="1708"/>
      <c r="PFL6" s="1708"/>
      <c r="PFM6" s="1708"/>
      <c r="PFN6" s="1708"/>
      <c r="PFO6" s="1708"/>
      <c r="PFP6" s="1708"/>
      <c r="PFQ6" s="1708"/>
      <c r="PFR6" s="1708"/>
      <c r="PFS6" s="1708"/>
      <c r="PFT6" s="1708"/>
      <c r="PFU6" s="1708"/>
      <c r="PFV6" s="1708"/>
      <c r="PFW6" s="1708"/>
      <c r="PFX6" s="1708"/>
      <c r="PFY6" s="1708"/>
      <c r="PFZ6" s="1708"/>
      <c r="PGA6" s="1708"/>
      <c r="PGB6" s="1708"/>
      <c r="PGC6" s="1708"/>
      <c r="PGD6" s="1708"/>
      <c r="PGE6" s="1708"/>
      <c r="PGF6" s="1708"/>
      <c r="PGG6" s="1708"/>
      <c r="PGH6" s="1708"/>
      <c r="PGI6" s="1708"/>
      <c r="PGJ6" s="1708"/>
      <c r="PGK6" s="1708"/>
      <c r="PGL6" s="1708"/>
      <c r="PGM6" s="1708"/>
      <c r="PGN6" s="1708"/>
      <c r="PGO6" s="1708"/>
      <c r="PGP6" s="1708"/>
      <c r="PGQ6" s="1708"/>
      <c r="PGR6" s="1708"/>
      <c r="PGS6" s="1708"/>
      <c r="PGT6" s="1708"/>
      <c r="PGU6" s="1708"/>
      <c r="PGV6" s="1708"/>
      <c r="PGW6" s="1708"/>
      <c r="PGX6" s="1708"/>
      <c r="PGY6" s="1708"/>
      <c r="PGZ6" s="1708"/>
      <c r="PHA6" s="1708"/>
      <c r="PHB6" s="1708"/>
      <c r="PHC6" s="1708"/>
      <c r="PHD6" s="1708"/>
      <c r="PHE6" s="1708"/>
      <c r="PHF6" s="1708"/>
      <c r="PHG6" s="1708"/>
      <c r="PHH6" s="1708"/>
      <c r="PHI6" s="1708"/>
      <c r="PHJ6" s="1708"/>
      <c r="PHK6" s="1708"/>
      <c r="PHL6" s="1708"/>
      <c r="PHM6" s="1708"/>
      <c r="PHN6" s="1708"/>
      <c r="PHO6" s="1708"/>
      <c r="PHP6" s="1708"/>
      <c r="PHQ6" s="1708"/>
      <c r="PHR6" s="1708"/>
      <c r="PHS6" s="1708"/>
      <c r="PHT6" s="1708"/>
      <c r="PHU6" s="1708"/>
      <c r="PHV6" s="1708"/>
      <c r="PHW6" s="1708"/>
      <c r="PHX6" s="1708"/>
      <c r="PHY6" s="1708"/>
      <c r="PHZ6" s="1708"/>
      <c r="PIA6" s="1708"/>
      <c r="PIB6" s="1708"/>
      <c r="PIC6" s="1708"/>
      <c r="PID6" s="1708"/>
      <c r="PIE6" s="1708"/>
      <c r="PIF6" s="1708"/>
      <c r="PIG6" s="1708"/>
      <c r="PIH6" s="1708"/>
      <c r="PII6" s="1708"/>
      <c r="PIJ6" s="1708"/>
      <c r="PIK6" s="1708"/>
      <c r="PIL6" s="1708"/>
      <c r="PIM6" s="1708"/>
      <c r="PIN6" s="1708"/>
      <c r="PIO6" s="1708"/>
      <c r="PIP6" s="1708"/>
      <c r="PIQ6" s="1708"/>
      <c r="PIR6" s="1708"/>
      <c r="PIS6" s="1708"/>
      <c r="PIT6" s="1708"/>
      <c r="PIU6" s="1708"/>
      <c r="PIV6" s="1708"/>
      <c r="PIW6" s="1708"/>
      <c r="PIX6" s="1708"/>
      <c r="PIY6" s="1708"/>
      <c r="PIZ6" s="1708"/>
      <c r="PJA6" s="1708"/>
      <c r="PJB6" s="1708"/>
      <c r="PJC6" s="1708"/>
      <c r="PJD6" s="1708"/>
      <c r="PJE6" s="1708"/>
      <c r="PJF6" s="1708"/>
      <c r="PJG6" s="1708"/>
      <c r="PJH6" s="1708"/>
      <c r="PJI6" s="1708"/>
      <c r="PJJ6" s="1708"/>
      <c r="PJK6" s="1708"/>
      <c r="PJL6" s="1708"/>
      <c r="PJM6" s="1708"/>
      <c r="PJN6" s="1708"/>
      <c r="PJO6" s="1708"/>
      <c r="PJP6" s="1708"/>
      <c r="PJQ6" s="1708"/>
      <c r="PJR6" s="1708"/>
      <c r="PJS6" s="1708"/>
      <c r="PJT6" s="1708"/>
      <c r="PJU6" s="1708"/>
      <c r="PJV6" s="1708"/>
      <c r="PJW6" s="1708"/>
      <c r="PJX6" s="1708"/>
      <c r="PJY6" s="1708"/>
      <c r="PJZ6" s="1708"/>
      <c r="PKA6" s="1708"/>
      <c r="PKB6" s="1708"/>
      <c r="PKC6" s="1708"/>
      <c r="PKD6" s="1708"/>
      <c r="PKE6" s="1708"/>
      <c r="PKF6" s="1708"/>
      <c r="PKG6" s="1708"/>
      <c r="PKH6" s="1708"/>
      <c r="PKI6" s="1708"/>
      <c r="PKJ6" s="1708"/>
      <c r="PKK6" s="1708"/>
      <c r="PKL6" s="1708"/>
      <c r="PKM6" s="1708"/>
      <c r="PKN6" s="1708"/>
      <c r="PKO6" s="1708"/>
      <c r="PKP6" s="1708"/>
      <c r="PKQ6" s="1708"/>
      <c r="PKR6" s="1708"/>
      <c r="PKS6" s="1708"/>
      <c r="PKT6" s="1708"/>
      <c r="PKU6" s="1708"/>
      <c r="PKV6" s="1708"/>
      <c r="PKW6" s="1708"/>
      <c r="PKX6" s="1708"/>
      <c r="PKY6" s="1708"/>
      <c r="PKZ6" s="1708"/>
      <c r="PLA6" s="1708"/>
      <c r="PLB6" s="1708"/>
      <c r="PLC6" s="1708"/>
      <c r="PLD6" s="1708"/>
      <c r="PLE6" s="1708"/>
      <c r="PLF6" s="1708"/>
      <c r="PLG6" s="1708"/>
      <c r="PLH6" s="1708"/>
      <c r="PLI6" s="1708"/>
      <c r="PLJ6" s="1708"/>
      <c r="PLK6" s="1708"/>
      <c r="PLL6" s="1708"/>
      <c r="PLM6" s="1708"/>
      <c r="PLN6" s="1708"/>
      <c r="PLO6" s="1708"/>
      <c r="PLP6" s="1708"/>
      <c r="PLQ6" s="1708"/>
      <c r="PLR6" s="1708"/>
      <c r="PLS6" s="1708"/>
      <c r="PLT6" s="1708"/>
      <c r="PLU6" s="1708"/>
      <c r="PLV6" s="1708"/>
      <c r="PLW6" s="1708"/>
      <c r="PLX6" s="1708"/>
      <c r="PLY6" s="1708"/>
      <c r="PLZ6" s="1708"/>
      <c r="PMA6" s="1708"/>
      <c r="PMB6" s="1708"/>
      <c r="PMC6" s="1708"/>
      <c r="PMD6" s="1708"/>
      <c r="PME6" s="1708"/>
      <c r="PMF6" s="1708"/>
      <c r="PMG6" s="1708"/>
      <c r="PMH6" s="1708"/>
      <c r="PMI6" s="1708"/>
      <c r="PMJ6" s="1708"/>
      <c r="PMK6" s="1708"/>
      <c r="PML6" s="1708"/>
      <c r="PMM6" s="1708"/>
      <c r="PMN6" s="1708"/>
      <c r="PMO6" s="1708"/>
      <c r="PMP6" s="1708"/>
      <c r="PMQ6" s="1708"/>
      <c r="PMR6" s="1708"/>
      <c r="PMS6" s="1708"/>
      <c r="PMT6" s="1708"/>
      <c r="PMU6" s="1708"/>
      <c r="PMV6" s="1708"/>
      <c r="PMW6" s="1708"/>
      <c r="PMX6" s="1708"/>
      <c r="PMY6" s="1708"/>
      <c r="PMZ6" s="1708"/>
      <c r="PNA6" s="1708"/>
      <c r="PNB6" s="1708"/>
      <c r="PNC6" s="1708"/>
      <c r="PND6" s="1708"/>
      <c r="PNE6" s="1708"/>
      <c r="PNF6" s="1708"/>
      <c r="PNG6" s="1708"/>
      <c r="PNH6" s="1708"/>
      <c r="PNI6" s="1708"/>
      <c r="PNJ6" s="1708"/>
      <c r="PNK6" s="1708"/>
      <c r="PNL6" s="1708"/>
      <c r="PNM6" s="1708"/>
      <c r="PNN6" s="1708"/>
      <c r="PNO6" s="1708"/>
      <c r="PNP6" s="1708"/>
      <c r="PNQ6" s="1708"/>
      <c r="PNR6" s="1708"/>
      <c r="PNS6" s="1708"/>
      <c r="PNT6" s="1708"/>
      <c r="PNU6" s="1708"/>
      <c r="PNV6" s="1708"/>
      <c r="PNW6" s="1708"/>
      <c r="PNX6" s="1708"/>
      <c r="PNY6" s="1708"/>
      <c r="PNZ6" s="1708"/>
      <c r="POA6" s="1708"/>
      <c r="POB6" s="1708"/>
      <c r="POC6" s="1708"/>
      <c r="POD6" s="1708"/>
      <c r="POE6" s="1708"/>
      <c r="POF6" s="1708"/>
      <c r="POG6" s="1708"/>
      <c r="POH6" s="1708"/>
      <c r="POI6" s="1708"/>
      <c r="POJ6" s="1708"/>
      <c r="POK6" s="1708"/>
      <c r="POL6" s="1708"/>
      <c r="POM6" s="1708"/>
      <c r="PON6" s="1708"/>
      <c r="POO6" s="1708"/>
      <c r="POP6" s="1708"/>
      <c r="POQ6" s="1708"/>
      <c r="POR6" s="1708"/>
      <c r="POS6" s="1708"/>
      <c r="POT6" s="1708"/>
      <c r="POU6" s="1708"/>
      <c r="POV6" s="1708"/>
      <c r="POW6" s="1708"/>
      <c r="POX6" s="1708"/>
      <c r="POY6" s="1708"/>
      <c r="POZ6" s="1708"/>
      <c r="PPA6" s="1708"/>
      <c r="PPB6" s="1708"/>
      <c r="PPC6" s="1708"/>
      <c r="PPD6" s="1708"/>
      <c r="PPE6" s="1708"/>
      <c r="PPF6" s="1708"/>
      <c r="PPG6" s="1708"/>
      <c r="PPH6" s="1708"/>
      <c r="PPI6" s="1708"/>
      <c r="PPJ6" s="1708"/>
      <c r="PPK6" s="1708"/>
      <c r="PPL6" s="1708"/>
      <c r="PPM6" s="1708"/>
      <c r="PPN6" s="1708"/>
      <c r="PPO6" s="1708"/>
      <c r="PPP6" s="1708"/>
      <c r="PPQ6" s="1708"/>
      <c r="PPR6" s="1708"/>
      <c r="PPS6" s="1708"/>
      <c r="PPT6" s="1708"/>
      <c r="PPU6" s="1708"/>
      <c r="PPV6" s="1708"/>
      <c r="PPW6" s="1708"/>
      <c r="PPX6" s="1708"/>
      <c r="PPY6" s="1708"/>
      <c r="PPZ6" s="1708"/>
      <c r="PQA6" s="1708"/>
      <c r="PQB6" s="1708"/>
      <c r="PQC6" s="1708"/>
      <c r="PQD6" s="1708"/>
      <c r="PQE6" s="1708"/>
      <c r="PQF6" s="1708"/>
      <c r="PQG6" s="1708"/>
      <c r="PQH6" s="1708"/>
      <c r="PQI6" s="1708"/>
      <c r="PQJ6" s="1708"/>
      <c r="PQK6" s="1708"/>
      <c r="PQL6" s="1708"/>
      <c r="PQM6" s="1708"/>
      <c r="PQN6" s="1708"/>
      <c r="PQO6" s="1708"/>
      <c r="PQP6" s="1708"/>
      <c r="PQQ6" s="1708"/>
      <c r="PQR6" s="1708"/>
      <c r="PQS6" s="1708"/>
      <c r="PQT6" s="1708"/>
      <c r="PQU6" s="1708"/>
      <c r="PQV6" s="1708"/>
      <c r="PQW6" s="1708"/>
      <c r="PQX6" s="1708"/>
      <c r="PQY6" s="1708"/>
      <c r="PQZ6" s="1708"/>
      <c r="PRA6" s="1708"/>
      <c r="PRB6" s="1708"/>
      <c r="PRC6" s="1708"/>
      <c r="PRD6" s="1708"/>
      <c r="PRE6" s="1708"/>
      <c r="PRF6" s="1708"/>
      <c r="PRG6" s="1708"/>
      <c r="PRH6" s="1708"/>
      <c r="PRI6" s="1708"/>
      <c r="PRJ6" s="1708"/>
      <c r="PRK6" s="1708"/>
      <c r="PRL6" s="1708"/>
      <c r="PRM6" s="1708"/>
      <c r="PRN6" s="1708"/>
      <c r="PRO6" s="1708"/>
      <c r="PRP6" s="1708"/>
      <c r="PRQ6" s="1708"/>
      <c r="PRR6" s="1708"/>
      <c r="PRS6" s="1708"/>
      <c r="PRT6" s="1708"/>
      <c r="PRU6" s="1708"/>
      <c r="PRV6" s="1708"/>
      <c r="PRW6" s="1708"/>
      <c r="PRX6" s="1708"/>
      <c r="PRY6" s="1708"/>
      <c r="PRZ6" s="1708"/>
      <c r="PSA6" s="1708"/>
      <c r="PSB6" s="1708"/>
      <c r="PSC6" s="1708"/>
      <c r="PSD6" s="1708"/>
      <c r="PSE6" s="1708"/>
      <c r="PSF6" s="1708"/>
      <c r="PSG6" s="1708"/>
      <c r="PSH6" s="1708"/>
      <c r="PSI6" s="1708"/>
      <c r="PSJ6" s="1708"/>
      <c r="PSK6" s="1708"/>
      <c r="PSL6" s="1708"/>
      <c r="PSM6" s="1708"/>
      <c r="PSN6" s="1708"/>
      <c r="PSO6" s="1708"/>
      <c r="PSP6" s="1708"/>
      <c r="PSQ6" s="1708"/>
      <c r="PSR6" s="1708"/>
      <c r="PSS6" s="1708"/>
      <c r="PST6" s="1708"/>
      <c r="PSU6" s="1708"/>
      <c r="PSV6" s="1708"/>
      <c r="PSW6" s="1708"/>
      <c r="PSX6" s="1708"/>
      <c r="PSY6" s="1708"/>
      <c r="PSZ6" s="1708"/>
      <c r="PTA6" s="1708"/>
      <c r="PTB6" s="1708"/>
      <c r="PTC6" s="1708"/>
      <c r="PTD6" s="1708"/>
      <c r="PTE6" s="1708"/>
      <c r="PTF6" s="1708"/>
      <c r="PTG6" s="1708"/>
      <c r="PTH6" s="1708"/>
      <c r="PTI6" s="1708"/>
      <c r="PTJ6" s="1708"/>
      <c r="PTK6" s="1708"/>
      <c r="PTL6" s="1708"/>
      <c r="PTM6" s="1708"/>
      <c r="PTN6" s="1708"/>
      <c r="PTO6" s="1708"/>
      <c r="PTP6" s="1708"/>
      <c r="PTQ6" s="1708"/>
      <c r="PTR6" s="1708"/>
      <c r="PTS6" s="1708"/>
      <c r="PTT6" s="1708"/>
      <c r="PTU6" s="1708"/>
      <c r="PTV6" s="1708"/>
      <c r="PTW6" s="1708"/>
      <c r="PTX6" s="1708"/>
      <c r="PTY6" s="1708"/>
      <c r="PTZ6" s="1708"/>
      <c r="PUA6" s="1708"/>
      <c r="PUB6" s="1708"/>
      <c r="PUC6" s="1708"/>
      <c r="PUD6" s="1708"/>
      <c r="PUE6" s="1708"/>
      <c r="PUF6" s="1708"/>
      <c r="PUG6" s="1708"/>
      <c r="PUH6" s="1708"/>
      <c r="PUI6" s="1708"/>
      <c r="PUJ6" s="1708"/>
      <c r="PUK6" s="1708"/>
      <c r="PUL6" s="1708"/>
      <c r="PUM6" s="1708"/>
      <c r="PUN6" s="1708"/>
      <c r="PUO6" s="1708"/>
      <c r="PUP6" s="1708"/>
      <c r="PUQ6" s="1708"/>
      <c r="PUR6" s="1708"/>
      <c r="PUS6" s="1708"/>
      <c r="PUT6" s="1708"/>
      <c r="PUU6" s="1708"/>
      <c r="PUV6" s="1708"/>
      <c r="PUW6" s="1708"/>
      <c r="PUX6" s="1708"/>
      <c r="PUY6" s="1708"/>
      <c r="PUZ6" s="1708"/>
      <c r="PVA6" s="1708"/>
      <c r="PVB6" s="1708"/>
      <c r="PVC6" s="1708"/>
      <c r="PVD6" s="1708"/>
      <c r="PVE6" s="1708"/>
      <c r="PVF6" s="1708"/>
      <c r="PVG6" s="1708"/>
      <c r="PVH6" s="1708"/>
      <c r="PVI6" s="1708"/>
      <c r="PVJ6" s="1708"/>
      <c r="PVK6" s="1708"/>
      <c r="PVL6" s="1708"/>
      <c r="PVM6" s="1708"/>
      <c r="PVN6" s="1708"/>
      <c r="PVO6" s="1708"/>
      <c r="PVP6" s="1708"/>
      <c r="PVQ6" s="1708"/>
      <c r="PVR6" s="1708"/>
      <c r="PVS6" s="1708"/>
      <c r="PVT6" s="1708"/>
      <c r="PVU6" s="1708"/>
      <c r="PVV6" s="1708"/>
      <c r="PVW6" s="1708"/>
      <c r="PVX6" s="1708"/>
      <c r="PVY6" s="1708"/>
      <c r="PVZ6" s="1708"/>
      <c r="PWA6" s="1708"/>
      <c r="PWB6" s="1708"/>
      <c r="PWC6" s="1708"/>
      <c r="PWD6" s="1708"/>
      <c r="PWE6" s="1708"/>
      <c r="PWF6" s="1708"/>
      <c r="PWG6" s="1708"/>
      <c r="PWH6" s="1708"/>
      <c r="PWI6" s="1708"/>
      <c r="PWJ6" s="1708"/>
      <c r="PWK6" s="1708"/>
      <c r="PWL6" s="1708"/>
      <c r="PWM6" s="1708"/>
      <c r="PWN6" s="1708"/>
      <c r="PWO6" s="1708"/>
      <c r="PWP6" s="1708"/>
      <c r="PWQ6" s="1708"/>
      <c r="PWR6" s="1708"/>
      <c r="PWS6" s="1708"/>
      <c r="PWT6" s="1708"/>
      <c r="PWU6" s="1708"/>
      <c r="PWV6" s="1708"/>
      <c r="PWW6" s="1708"/>
      <c r="PWX6" s="1708"/>
      <c r="PWY6" s="1708"/>
      <c r="PWZ6" s="1708"/>
      <c r="PXA6" s="1708"/>
      <c r="PXB6" s="1708"/>
      <c r="PXC6" s="1708"/>
      <c r="PXD6" s="1708"/>
      <c r="PXE6" s="1708"/>
      <c r="PXF6" s="1708"/>
      <c r="PXG6" s="1708"/>
      <c r="PXH6" s="1708"/>
      <c r="PXI6" s="1708"/>
      <c r="PXJ6" s="1708"/>
      <c r="PXK6" s="1708"/>
      <c r="PXL6" s="1708"/>
      <c r="PXM6" s="1708"/>
      <c r="PXN6" s="1708"/>
      <c r="PXO6" s="1708"/>
      <c r="PXP6" s="1708"/>
      <c r="PXQ6" s="1708"/>
      <c r="PXR6" s="1708"/>
      <c r="PXS6" s="1708"/>
      <c r="PXT6" s="1708"/>
      <c r="PXU6" s="1708"/>
      <c r="PXV6" s="1708"/>
      <c r="PXW6" s="1708"/>
      <c r="PXX6" s="1708"/>
      <c r="PXY6" s="1708"/>
      <c r="PXZ6" s="1708"/>
      <c r="PYA6" s="1708"/>
      <c r="PYB6" s="1708"/>
      <c r="PYC6" s="1708"/>
      <c r="PYD6" s="1708"/>
      <c r="PYE6" s="1708"/>
      <c r="PYF6" s="1708"/>
      <c r="PYG6" s="1708"/>
      <c r="PYH6" s="1708"/>
      <c r="PYI6" s="1708"/>
      <c r="PYJ6" s="1708"/>
      <c r="PYK6" s="1708"/>
      <c r="PYL6" s="1708"/>
      <c r="PYM6" s="1708"/>
      <c r="PYN6" s="1708"/>
      <c r="PYO6" s="1708"/>
      <c r="PYP6" s="1708"/>
      <c r="PYQ6" s="1708"/>
      <c r="PYR6" s="1708"/>
      <c r="PYS6" s="1708"/>
      <c r="PYT6" s="1708"/>
      <c r="PYU6" s="1708"/>
      <c r="PYV6" s="1708"/>
      <c r="PYW6" s="1708"/>
      <c r="PYX6" s="1708"/>
      <c r="PYY6" s="1708"/>
      <c r="PYZ6" s="1708"/>
      <c r="PZA6" s="1708"/>
      <c r="PZB6" s="1708"/>
      <c r="PZC6" s="1708"/>
      <c r="PZD6" s="1708"/>
      <c r="PZE6" s="1708"/>
      <c r="PZF6" s="1708"/>
      <c r="PZG6" s="1708"/>
      <c r="PZH6" s="1708"/>
      <c r="PZI6" s="1708"/>
      <c r="PZJ6" s="1708"/>
      <c r="PZK6" s="1708"/>
      <c r="PZL6" s="1708"/>
      <c r="PZM6" s="1708"/>
      <c r="PZN6" s="1708"/>
      <c r="PZO6" s="1708"/>
      <c r="PZP6" s="1708"/>
      <c r="PZQ6" s="1708"/>
      <c r="PZR6" s="1708"/>
      <c r="PZS6" s="1708"/>
      <c r="PZT6" s="1708"/>
      <c r="PZU6" s="1708"/>
      <c r="PZV6" s="1708"/>
      <c r="PZW6" s="1708"/>
      <c r="PZX6" s="1708"/>
      <c r="PZY6" s="1708"/>
      <c r="PZZ6" s="1708"/>
      <c r="QAA6" s="1708"/>
      <c r="QAB6" s="1708"/>
      <c r="QAC6" s="1708"/>
      <c r="QAD6" s="1708"/>
      <c r="QAE6" s="1708"/>
      <c r="QAF6" s="1708"/>
      <c r="QAG6" s="1708"/>
      <c r="QAH6" s="1708"/>
      <c r="QAI6" s="1708"/>
      <c r="QAJ6" s="1708"/>
      <c r="QAK6" s="1708"/>
      <c r="QAL6" s="1708"/>
      <c r="QAM6" s="1708"/>
      <c r="QAN6" s="1708"/>
      <c r="QAO6" s="1708"/>
      <c r="QAP6" s="1708"/>
      <c r="QAQ6" s="1708"/>
      <c r="QAR6" s="1708"/>
      <c r="QAS6" s="1708"/>
      <c r="QAT6" s="1708"/>
      <c r="QAU6" s="1708"/>
      <c r="QAV6" s="1708"/>
      <c r="QAW6" s="1708"/>
      <c r="QAX6" s="1708"/>
      <c r="QAY6" s="1708"/>
      <c r="QAZ6" s="1708"/>
      <c r="QBA6" s="1708"/>
      <c r="QBB6" s="1708"/>
      <c r="QBC6" s="1708"/>
      <c r="QBD6" s="1708"/>
      <c r="QBE6" s="1708"/>
      <c r="QBF6" s="1708"/>
      <c r="QBG6" s="1708"/>
      <c r="QBH6" s="1708"/>
      <c r="QBI6" s="1708"/>
      <c r="QBJ6" s="1708"/>
      <c r="QBK6" s="1708"/>
      <c r="QBL6" s="1708"/>
      <c r="QBM6" s="1708"/>
      <c r="QBN6" s="1708"/>
      <c r="QBO6" s="1708"/>
      <c r="QBP6" s="1708"/>
      <c r="QBQ6" s="1708"/>
      <c r="QBR6" s="1708"/>
      <c r="QBS6" s="1708"/>
      <c r="QBT6" s="1708"/>
      <c r="QBU6" s="1708"/>
      <c r="QBV6" s="1708"/>
      <c r="QBW6" s="1708"/>
      <c r="QBX6" s="1708"/>
      <c r="QBY6" s="1708"/>
      <c r="QBZ6" s="1708"/>
      <c r="QCA6" s="1708"/>
      <c r="QCB6" s="1708"/>
      <c r="QCC6" s="1708"/>
      <c r="QCD6" s="1708"/>
      <c r="QCE6" s="1708"/>
      <c r="QCF6" s="1708"/>
      <c r="QCG6" s="1708"/>
      <c r="QCH6" s="1708"/>
      <c r="QCI6" s="1708"/>
      <c r="QCJ6" s="1708"/>
      <c r="QCK6" s="1708"/>
      <c r="QCL6" s="1708"/>
      <c r="QCM6" s="1708"/>
      <c r="QCN6" s="1708"/>
      <c r="QCO6" s="1708"/>
      <c r="QCP6" s="1708"/>
      <c r="QCQ6" s="1708"/>
      <c r="QCR6" s="1708"/>
      <c r="QCS6" s="1708"/>
      <c r="QCT6" s="1708"/>
      <c r="QCU6" s="1708"/>
      <c r="QCV6" s="1708"/>
      <c r="QCW6" s="1708"/>
      <c r="QCX6" s="1708"/>
      <c r="QCY6" s="1708"/>
      <c r="QCZ6" s="1708"/>
      <c r="QDA6" s="1708"/>
      <c r="QDB6" s="1708"/>
      <c r="QDC6" s="1708"/>
      <c r="QDD6" s="1708"/>
      <c r="QDE6" s="1708"/>
      <c r="QDF6" s="1708"/>
      <c r="QDG6" s="1708"/>
      <c r="QDH6" s="1708"/>
      <c r="QDI6" s="1708"/>
      <c r="QDJ6" s="1708"/>
      <c r="QDK6" s="1708"/>
      <c r="QDL6" s="1708"/>
      <c r="QDM6" s="1708"/>
      <c r="QDN6" s="1708"/>
      <c r="QDO6" s="1708"/>
      <c r="QDP6" s="1708"/>
      <c r="QDQ6" s="1708"/>
      <c r="QDR6" s="1708"/>
      <c r="QDS6" s="1708"/>
      <c r="QDT6" s="1708"/>
      <c r="QDU6" s="1708"/>
      <c r="QDV6" s="1708"/>
      <c r="QDW6" s="1708"/>
      <c r="QDX6" s="1708"/>
      <c r="QDY6" s="1708"/>
      <c r="QDZ6" s="1708"/>
      <c r="QEA6" s="1708"/>
      <c r="QEB6" s="1708"/>
      <c r="QEC6" s="1708"/>
      <c r="QED6" s="1708"/>
      <c r="QEE6" s="1708"/>
      <c r="QEF6" s="1708"/>
      <c r="QEG6" s="1708"/>
      <c r="QEH6" s="1708"/>
      <c r="QEI6" s="1708"/>
      <c r="QEJ6" s="1708"/>
      <c r="QEK6" s="1708"/>
      <c r="QEL6" s="1708"/>
      <c r="QEM6" s="1708"/>
      <c r="QEN6" s="1708"/>
      <c r="QEO6" s="1708"/>
      <c r="QEP6" s="1708"/>
      <c r="QEQ6" s="1708"/>
      <c r="QER6" s="1708"/>
      <c r="QES6" s="1708"/>
      <c r="QET6" s="1708"/>
      <c r="QEU6" s="1708"/>
      <c r="QEV6" s="1708"/>
      <c r="QEW6" s="1708"/>
      <c r="QEX6" s="1708"/>
      <c r="QEY6" s="1708"/>
      <c r="QEZ6" s="1708"/>
      <c r="QFA6" s="1708"/>
      <c r="QFB6" s="1708"/>
      <c r="QFC6" s="1708"/>
      <c r="QFD6" s="1708"/>
      <c r="QFE6" s="1708"/>
      <c r="QFF6" s="1708"/>
      <c r="QFG6" s="1708"/>
      <c r="QFH6" s="1708"/>
      <c r="QFI6" s="1708"/>
      <c r="QFJ6" s="1708"/>
      <c r="QFK6" s="1708"/>
      <c r="QFL6" s="1708"/>
      <c r="QFM6" s="1708"/>
      <c r="QFN6" s="1708"/>
      <c r="QFO6" s="1708"/>
      <c r="QFP6" s="1708"/>
      <c r="QFQ6" s="1708"/>
      <c r="QFR6" s="1708"/>
      <c r="QFS6" s="1708"/>
      <c r="QFT6" s="1708"/>
      <c r="QFU6" s="1708"/>
      <c r="QFV6" s="1708"/>
      <c r="QFW6" s="1708"/>
      <c r="QFX6" s="1708"/>
      <c r="QFY6" s="1708"/>
      <c r="QFZ6" s="1708"/>
      <c r="QGA6" s="1708"/>
      <c r="QGB6" s="1708"/>
      <c r="QGC6" s="1708"/>
      <c r="QGD6" s="1708"/>
      <c r="QGE6" s="1708"/>
      <c r="QGF6" s="1708"/>
      <c r="QGG6" s="1708"/>
      <c r="QGH6" s="1708"/>
      <c r="QGI6" s="1708"/>
      <c r="QGJ6" s="1708"/>
      <c r="QGK6" s="1708"/>
      <c r="QGL6" s="1708"/>
      <c r="QGM6" s="1708"/>
      <c r="QGN6" s="1708"/>
      <c r="QGO6" s="1708"/>
      <c r="QGP6" s="1708"/>
      <c r="QGQ6" s="1708"/>
      <c r="QGR6" s="1708"/>
      <c r="QGS6" s="1708"/>
      <c r="QGT6" s="1708"/>
      <c r="QGU6" s="1708"/>
      <c r="QGV6" s="1708"/>
      <c r="QGW6" s="1708"/>
      <c r="QGX6" s="1708"/>
      <c r="QGY6" s="1708"/>
      <c r="QGZ6" s="1708"/>
      <c r="QHA6" s="1708"/>
      <c r="QHB6" s="1708"/>
      <c r="QHC6" s="1708"/>
      <c r="QHD6" s="1708"/>
      <c r="QHE6" s="1708"/>
      <c r="QHF6" s="1708"/>
      <c r="QHG6" s="1708"/>
      <c r="QHH6" s="1708"/>
      <c r="QHI6" s="1708"/>
      <c r="QHJ6" s="1708"/>
      <c r="QHK6" s="1708"/>
      <c r="QHL6" s="1708"/>
      <c r="QHM6" s="1708"/>
      <c r="QHN6" s="1708"/>
      <c r="QHO6" s="1708"/>
      <c r="QHP6" s="1708"/>
      <c r="QHQ6" s="1708"/>
      <c r="QHR6" s="1708"/>
      <c r="QHS6" s="1708"/>
      <c r="QHT6" s="1708"/>
      <c r="QHU6" s="1708"/>
      <c r="QHV6" s="1708"/>
      <c r="QHW6" s="1708"/>
      <c r="QHX6" s="1708"/>
      <c r="QHY6" s="1708"/>
      <c r="QHZ6" s="1708"/>
      <c r="QIA6" s="1708"/>
      <c r="QIB6" s="1708"/>
      <c r="QIC6" s="1708"/>
      <c r="QID6" s="1708"/>
      <c r="QIE6" s="1708"/>
      <c r="QIF6" s="1708"/>
      <c r="QIG6" s="1708"/>
      <c r="QIH6" s="1708"/>
      <c r="QII6" s="1708"/>
      <c r="QIJ6" s="1708"/>
      <c r="QIK6" s="1708"/>
      <c r="QIL6" s="1708"/>
      <c r="QIM6" s="1708"/>
      <c r="QIN6" s="1708"/>
      <c r="QIO6" s="1708"/>
      <c r="QIP6" s="1708"/>
      <c r="QIQ6" s="1708"/>
      <c r="QIR6" s="1708"/>
      <c r="QIS6" s="1708"/>
      <c r="QIT6" s="1708"/>
      <c r="QIU6" s="1708"/>
      <c r="QIV6" s="1708"/>
      <c r="QIW6" s="1708"/>
      <c r="QIX6" s="1708"/>
      <c r="QIY6" s="1708"/>
      <c r="QIZ6" s="1708"/>
      <c r="QJA6" s="1708"/>
      <c r="QJB6" s="1708"/>
      <c r="QJC6" s="1708"/>
      <c r="QJD6" s="1708"/>
      <c r="QJE6" s="1708"/>
      <c r="QJF6" s="1708"/>
      <c r="QJG6" s="1708"/>
      <c r="QJH6" s="1708"/>
      <c r="QJI6" s="1708"/>
      <c r="QJJ6" s="1708"/>
      <c r="QJK6" s="1708"/>
      <c r="QJL6" s="1708"/>
      <c r="QJM6" s="1708"/>
      <c r="QJN6" s="1708"/>
      <c r="QJO6" s="1708"/>
      <c r="QJP6" s="1708"/>
      <c r="QJQ6" s="1708"/>
      <c r="QJR6" s="1708"/>
      <c r="QJS6" s="1708"/>
      <c r="QJT6" s="1708"/>
      <c r="QJU6" s="1708"/>
      <c r="QJV6" s="1708"/>
      <c r="QJW6" s="1708"/>
      <c r="QJX6" s="1708"/>
      <c r="QJY6" s="1708"/>
      <c r="QJZ6" s="1708"/>
      <c r="QKA6" s="1708"/>
      <c r="QKB6" s="1708"/>
      <c r="QKC6" s="1708"/>
      <c r="QKD6" s="1708"/>
      <c r="QKE6" s="1708"/>
      <c r="QKF6" s="1708"/>
      <c r="QKG6" s="1708"/>
      <c r="QKH6" s="1708"/>
      <c r="QKI6" s="1708"/>
      <c r="QKJ6" s="1708"/>
      <c r="QKK6" s="1708"/>
      <c r="QKL6" s="1708"/>
      <c r="QKM6" s="1708"/>
      <c r="QKN6" s="1708"/>
      <c r="QKO6" s="1708"/>
      <c r="QKP6" s="1708"/>
      <c r="QKQ6" s="1708"/>
      <c r="QKR6" s="1708"/>
      <c r="QKS6" s="1708"/>
      <c r="QKT6" s="1708"/>
      <c r="QKU6" s="1708"/>
      <c r="QKV6" s="1708"/>
      <c r="QKW6" s="1708"/>
      <c r="QKX6" s="1708"/>
      <c r="QKY6" s="1708"/>
      <c r="QKZ6" s="1708"/>
      <c r="QLA6" s="1708"/>
      <c r="QLB6" s="1708"/>
      <c r="QLC6" s="1708"/>
      <c r="QLD6" s="1708"/>
      <c r="QLE6" s="1708"/>
      <c r="QLF6" s="1708"/>
      <c r="QLG6" s="1708"/>
      <c r="QLH6" s="1708"/>
      <c r="QLI6" s="1708"/>
      <c r="QLJ6" s="1708"/>
      <c r="QLK6" s="1708"/>
      <c r="QLL6" s="1708"/>
      <c r="QLM6" s="1708"/>
      <c r="QLN6" s="1708"/>
      <c r="QLO6" s="1708"/>
      <c r="QLP6" s="1708"/>
      <c r="QLQ6" s="1708"/>
      <c r="QLR6" s="1708"/>
      <c r="QLS6" s="1708"/>
      <c r="QLT6" s="1708"/>
      <c r="QLU6" s="1708"/>
      <c r="QLV6" s="1708"/>
      <c r="QLW6" s="1708"/>
      <c r="QLX6" s="1708"/>
      <c r="QLY6" s="1708"/>
      <c r="QLZ6" s="1708"/>
      <c r="QMA6" s="1708"/>
      <c r="QMB6" s="1708"/>
      <c r="QMC6" s="1708"/>
      <c r="QMD6" s="1708"/>
      <c r="QME6" s="1708"/>
      <c r="QMF6" s="1708"/>
      <c r="QMG6" s="1708"/>
      <c r="QMH6" s="1708"/>
      <c r="QMI6" s="1708"/>
      <c r="QMJ6" s="1708"/>
      <c r="QMK6" s="1708"/>
      <c r="QML6" s="1708"/>
      <c r="QMM6" s="1708"/>
      <c r="QMN6" s="1708"/>
      <c r="QMO6" s="1708"/>
      <c r="QMP6" s="1708"/>
      <c r="QMQ6" s="1708"/>
      <c r="QMR6" s="1708"/>
      <c r="QMS6" s="1708"/>
      <c r="QMT6" s="1708"/>
      <c r="QMU6" s="1708"/>
      <c r="QMV6" s="1708"/>
      <c r="QMW6" s="1708"/>
      <c r="QMX6" s="1708"/>
      <c r="QMY6" s="1708"/>
      <c r="QMZ6" s="1708"/>
      <c r="QNA6" s="1708"/>
      <c r="QNB6" s="1708"/>
      <c r="QNC6" s="1708"/>
      <c r="QND6" s="1708"/>
      <c r="QNE6" s="1708"/>
      <c r="QNF6" s="1708"/>
      <c r="QNG6" s="1708"/>
      <c r="QNH6" s="1708"/>
      <c r="QNI6" s="1708"/>
      <c r="QNJ6" s="1708"/>
      <c r="QNK6" s="1708"/>
      <c r="QNL6" s="1708"/>
      <c r="QNM6" s="1708"/>
      <c r="QNN6" s="1708"/>
      <c r="QNO6" s="1708"/>
      <c r="QNP6" s="1708"/>
      <c r="QNQ6" s="1708"/>
      <c r="QNR6" s="1708"/>
      <c r="QNS6" s="1708"/>
      <c r="QNT6" s="1708"/>
      <c r="QNU6" s="1708"/>
      <c r="QNV6" s="1708"/>
      <c r="QNW6" s="1708"/>
      <c r="QNX6" s="1708"/>
      <c r="QNY6" s="1708"/>
      <c r="QNZ6" s="1708"/>
      <c r="QOA6" s="1708"/>
      <c r="QOB6" s="1708"/>
      <c r="QOC6" s="1708"/>
      <c r="QOD6" s="1708"/>
      <c r="QOE6" s="1708"/>
      <c r="QOF6" s="1708"/>
      <c r="QOG6" s="1708"/>
      <c r="QOH6" s="1708"/>
      <c r="QOI6" s="1708"/>
      <c r="QOJ6" s="1708"/>
      <c r="QOK6" s="1708"/>
      <c r="QOL6" s="1708"/>
      <c r="QOM6" s="1708"/>
      <c r="QON6" s="1708"/>
      <c r="QOO6" s="1708"/>
      <c r="QOP6" s="1708"/>
      <c r="QOQ6" s="1708"/>
      <c r="QOR6" s="1708"/>
      <c r="QOS6" s="1708"/>
      <c r="QOT6" s="1708"/>
      <c r="QOU6" s="1708"/>
      <c r="QOV6" s="1708"/>
      <c r="QOW6" s="1708"/>
      <c r="QOX6" s="1708"/>
      <c r="QOY6" s="1708"/>
      <c r="QOZ6" s="1708"/>
      <c r="QPA6" s="1708"/>
      <c r="QPB6" s="1708"/>
      <c r="QPC6" s="1708"/>
      <c r="QPD6" s="1708"/>
      <c r="QPE6" s="1708"/>
      <c r="QPF6" s="1708"/>
      <c r="QPG6" s="1708"/>
      <c r="QPH6" s="1708"/>
      <c r="QPI6" s="1708"/>
      <c r="QPJ6" s="1708"/>
      <c r="QPK6" s="1708"/>
      <c r="QPL6" s="1708"/>
      <c r="QPM6" s="1708"/>
      <c r="QPN6" s="1708"/>
      <c r="QPO6" s="1708"/>
      <c r="QPP6" s="1708"/>
      <c r="QPQ6" s="1708"/>
      <c r="QPR6" s="1708"/>
      <c r="QPS6" s="1708"/>
      <c r="QPT6" s="1708"/>
      <c r="QPU6" s="1708"/>
      <c r="QPV6" s="1708"/>
      <c r="QPW6" s="1708"/>
      <c r="QPX6" s="1708"/>
      <c r="QPY6" s="1708"/>
      <c r="QPZ6" s="1708"/>
      <c r="QQA6" s="1708"/>
      <c r="QQB6" s="1708"/>
      <c r="QQC6" s="1708"/>
      <c r="QQD6" s="1708"/>
      <c r="QQE6" s="1708"/>
      <c r="QQF6" s="1708"/>
      <c r="QQG6" s="1708"/>
      <c r="QQH6" s="1708"/>
      <c r="QQI6" s="1708"/>
      <c r="QQJ6" s="1708"/>
      <c r="QQK6" s="1708"/>
      <c r="QQL6" s="1708"/>
      <c r="QQM6" s="1708"/>
      <c r="QQN6" s="1708"/>
      <c r="QQO6" s="1708"/>
      <c r="QQP6" s="1708"/>
      <c r="QQQ6" s="1708"/>
      <c r="QQR6" s="1708"/>
      <c r="QQS6" s="1708"/>
      <c r="QQT6" s="1708"/>
      <c r="QQU6" s="1708"/>
      <c r="QQV6" s="1708"/>
      <c r="QQW6" s="1708"/>
      <c r="QQX6" s="1708"/>
      <c r="QQY6" s="1708"/>
      <c r="QQZ6" s="1708"/>
      <c r="QRA6" s="1708"/>
      <c r="QRB6" s="1708"/>
      <c r="QRC6" s="1708"/>
      <c r="QRD6" s="1708"/>
      <c r="QRE6" s="1708"/>
      <c r="QRF6" s="1708"/>
      <c r="QRG6" s="1708"/>
      <c r="QRH6" s="1708"/>
      <c r="QRI6" s="1708"/>
      <c r="QRJ6" s="1708"/>
      <c r="QRK6" s="1708"/>
      <c r="QRL6" s="1708"/>
      <c r="QRM6" s="1708"/>
      <c r="QRN6" s="1708"/>
      <c r="QRO6" s="1708"/>
      <c r="QRP6" s="1708"/>
      <c r="QRQ6" s="1708"/>
      <c r="QRR6" s="1708"/>
      <c r="QRS6" s="1708"/>
      <c r="QRT6" s="1708"/>
      <c r="QRU6" s="1708"/>
      <c r="QRV6" s="1708"/>
      <c r="QRW6" s="1708"/>
      <c r="QRX6" s="1708"/>
      <c r="QRY6" s="1708"/>
      <c r="QRZ6" s="1708"/>
      <c r="QSA6" s="1708"/>
      <c r="QSB6" s="1708"/>
      <c r="QSC6" s="1708"/>
      <c r="QSD6" s="1708"/>
      <c r="QSE6" s="1708"/>
      <c r="QSF6" s="1708"/>
      <c r="QSG6" s="1708"/>
      <c r="QSH6" s="1708"/>
      <c r="QSI6" s="1708"/>
      <c r="QSJ6" s="1708"/>
      <c r="QSK6" s="1708"/>
      <c r="QSL6" s="1708"/>
      <c r="QSM6" s="1708"/>
      <c r="QSN6" s="1708"/>
      <c r="QSO6" s="1708"/>
      <c r="QSP6" s="1708"/>
      <c r="QSQ6" s="1708"/>
      <c r="QSR6" s="1708"/>
      <c r="QSS6" s="1708"/>
      <c r="QST6" s="1708"/>
      <c r="QSU6" s="1708"/>
      <c r="QSV6" s="1708"/>
      <c r="QSW6" s="1708"/>
      <c r="QSX6" s="1708"/>
      <c r="QSY6" s="1708"/>
      <c r="QSZ6" s="1708"/>
      <c r="QTA6" s="1708"/>
      <c r="QTB6" s="1708"/>
      <c r="QTC6" s="1708"/>
      <c r="QTD6" s="1708"/>
      <c r="QTE6" s="1708"/>
      <c r="QTF6" s="1708"/>
      <c r="QTG6" s="1708"/>
      <c r="QTH6" s="1708"/>
      <c r="QTI6" s="1708"/>
      <c r="QTJ6" s="1708"/>
      <c r="QTK6" s="1708"/>
      <c r="QTL6" s="1708"/>
      <c r="QTM6" s="1708"/>
      <c r="QTN6" s="1708"/>
      <c r="QTO6" s="1708"/>
      <c r="QTP6" s="1708"/>
      <c r="QTQ6" s="1708"/>
      <c r="QTR6" s="1708"/>
      <c r="QTS6" s="1708"/>
      <c r="QTT6" s="1708"/>
      <c r="QTU6" s="1708"/>
      <c r="QTV6" s="1708"/>
      <c r="QTW6" s="1708"/>
      <c r="QTX6" s="1708"/>
      <c r="QTY6" s="1708"/>
      <c r="QTZ6" s="1708"/>
      <c r="QUA6" s="1708"/>
      <c r="QUB6" s="1708"/>
      <c r="QUC6" s="1708"/>
      <c r="QUD6" s="1708"/>
      <c r="QUE6" s="1708"/>
      <c r="QUF6" s="1708"/>
      <c r="QUG6" s="1708"/>
      <c r="QUH6" s="1708"/>
      <c r="QUI6" s="1708"/>
      <c r="QUJ6" s="1708"/>
      <c r="QUK6" s="1708"/>
      <c r="QUL6" s="1708"/>
      <c r="QUM6" s="1708"/>
      <c r="QUN6" s="1708"/>
      <c r="QUO6" s="1708"/>
      <c r="QUP6" s="1708"/>
      <c r="QUQ6" s="1708"/>
      <c r="QUR6" s="1708"/>
      <c r="QUS6" s="1708"/>
      <c r="QUT6" s="1708"/>
      <c r="QUU6" s="1708"/>
      <c r="QUV6" s="1708"/>
      <c r="QUW6" s="1708"/>
      <c r="QUX6" s="1708"/>
      <c r="QUY6" s="1708"/>
      <c r="QUZ6" s="1708"/>
      <c r="QVA6" s="1708"/>
      <c r="QVB6" s="1708"/>
      <c r="QVC6" s="1708"/>
      <c r="QVD6" s="1708"/>
      <c r="QVE6" s="1708"/>
      <c r="QVF6" s="1708"/>
      <c r="QVG6" s="1708"/>
      <c r="QVH6" s="1708"/>
      <c r="QVI6" s="1708"/>
      <c r="QVJ6" s="1708"/>
      <c r="QVK6" s="1708"/>
      <c r="QVL6" s="1708"/>
      <c r="QVM6" s="1708"/>
      <c r="QVN6" s="1708"/>
      <c r="QVO6" s="1708"/>
      <c r="QVP6" s="1708"/>
      <c r="QVQ6" s="1708"/>
      <c r="QVR6" s="1708"/>
      <c r="QVS6" s="1708"/>
      <c r="QVT6" s="1708"/>
      <c r="QVU6" s="1708"/>
      <c r="QVV6" s="1708"/>
      <c r="QVW6" s="1708"/>
      <c r="QVX6" s="1708"/>
      <c r="QVY6" s="1708"/>
      <c r="QVZ6" s="1708"/>
      <c r="QWA6" s="1708"/>
      <c r="QWB6" s="1708"/>
      <c r="QWC6" s="1708"/>
      <c r="QWD6" s="1708"/>
      <c r="QWE6" s="1708"/>
      <c r="QWF6" s="1708"/>
      <c r="QWG6" s="1708"/>
      <c r="QWH6" s="1708"/>
      <c r="QWI6" s="1708"/>
      <c r="QWJ6" s="1708"/>
      <c r="QWK6" s="1708"/>
      <c r="QWL6" s="1708"/>
      <c r="QWM6" s="1708"/>
      <c r="QWN6" s="1708"/>
      <c r="QWO6" s="1708"/>
      <c r="QWP6" s="1708"/>
      <c r="QWQ6" s="1708"/>
      <c r="QWR6" s="1708"/>
      <c r="QWS6" s="1708"/>
      <c r="QWT6" s="1708"/>
      <c r="QWU6" s="1708"/>
      <c r="QWV6" s="1708"/>
      <c r="QWW6" s="1708"/>
      <c r="QWX6" s="1708"/>
      <c r="QWY6" s="1708"/>
      <c r="QWZ6" s="1708"/>
      <c r="QXA6" s="1708"/>
      <c r="QXB6" s="1708"/>
      <c r="QXC6" s="1708"/>
      <c r="QXD6" s="1708"/>
      <c r="QXE6" s="1708"/>
      <c r="QXF6" s="1708"/>
      <c r="QXG6" s="1708"/>
      <c r="QXH6" s="1708"/>
      <c r="QXI6" s="1708"/>
      <c r="QXJ6" s="1708"/>
      <c r="QXK6" s="1708"/>
      <c r="QXL6" s="1708"/>
      <c r="QXM6" s="1708"/>
      <c r="QXN6" s="1708"/>
      <c r="QXO6" s="1708"/>
      <c r="QXP6" s="1708"/>
      <c r="QXQ6" s="1708"/>
      <c r="QXR6" s="1708"/>
      <c r="QXS6" s="1708"/>
      <c r="QXT6" s="1708"/>
      <c r="QXU6" s="1708"/>
      <c r="QXV6" s="1708"/>
      <c r="QXW6" s="1708"/>
      <c r="QXX6" s="1708"/>
      <c r="QXY6" s="1708"/>
      <c r="QXZ6" s="1708"/>
      <c r="QYA6" s="1708"/>
      <c r="QYB6" s="1708"/>
      <c r="QYC6" s="1708"/>
      <c r="QYD6" s="1708"/>
      <c r="QYE6" s="1708"/>
      <c r="QYF6" s="1708"/>
      <c r="QYG6" s="1708"/>
      <c r="QYH6" s="1708"/>
      <c r="QYI6" s="1708"/>
      <c r="QYJ6" s="1708"/>
      <c r="QYK6" s="1708"/>
      <c r="QYL6" s="1708"/>
      <c r="QYM6" s="1708"/>
      <c r="QYN6" s="1708"/>
      <c r="QYO6" s="1708"/>
      <c r="QYP6" s="1708"/>
      <c r="QYQ6" s="1708"/>
      <c r="QYR6" s="1708"/>
      <c r="QYS6" s="1708"/>
      <c r="QYT6" s="1708"/>
      <c r="QYU6" s="1708"/>
      <c r="QYV6" s="1708"/>
      <c r="QYW6" s="1708"/>
      <c r="QYX6" s="1708"/>
      <c r="QYY6" s="1708"/>
      <c r="QYZ6" s="1708"/>
      <c r="QZA6" s="1708"/>
      <c r="QZB6" s="1708"/>
      <c r="QZC6" s="1708"/>
      <c r="QZD6" s="1708"/>
      <c r="QZE6" s="1708"/>
      <c r="QZF6" s="1708"/>
      <c r="QZG6" s="1708"/>
      <c r="QZH6" s="1708"/>
      <c r="QZI6" s="1708"/>
      <c r="QZJ6" s="1708"/>
      <c r="QZK6" s="1708"/>
      <c r="QZL6" s="1708"/>
      <c r="QZM6" s="1708"/>
      <c r="QZN6" s="1708"/>
      <c r="QZO6" s="1708"/>
      <c r="QZP6" s="1708"/>
      <c r="QZQ6" s="1708"/>
      <c r="QZR6" s="1708"/>
      <c r="QZS6" s="1708"/>
      <c r="QZT6" s="1708"/>
      <c r="QZU6" s="1708"/>
      <c r="QZV6" s="1708"/>
      <c r="QZW6" s="1708"/>
      <c r="QZX6" s="1708"/>
      <c r="QZY6" s="1708"/>
      <c r="QZZ6" s="1708"/>
      <c r="RAA6" s="1708"/>
      <c r="RAB6" s="1708"/>
      <c r="RAC6" s="1708"/>
      <c r="RAD6" s="1708"/>
      <c r="RAE6" s="1708"/>
      <c r="RAF6" s="1708"/>
      <c r="RAG6" s="1708"/>
      <c r="RAH6" s="1708"/>
      <c r="RAI6" s="1708"/>
      <c r="RAJ6" s="1708"/>
      <c r="RAK6" s="1708"/>
      <c r="RAL6" s="1708"/>
      <c r="RAM6" s="1708"/>
      <c r="RAN6" s="1708"/>
      <c r="RAO6" s="1708"/>
      <c r="RAP6" s="1708"/>
      <c r="RAQ6" s="1708"/>
      <c r="RAR6" s="1708"/>
      <c r="RAS6" s="1708"/>
      <c r="RAT6" s="1708"/>
      <c r="RAU6" s="1708"/>
      <c r="RAV6" s="1708"/>
      <c r="RAW6" s="1708"/>
      <c r="RAX6" s="1708"/>
      <c r="RAY6" s="1708"/>
      <c r="RAZ6" s="1708"/>
      <c r="RBA6" s="1708"/>
      <c r="RBB6" s="1708"/>
      <c r="RBC6" s="1708"/>
      <c r="RBD6" s="1708"/>
      <c r="RBE6" s="1708"/>
      <c r="RBF6" s="1708"/>
      <c r="RBG6" s="1708"/>
      <c r="RBH6" s="1708"/>
      <c r="RBI6" s="1708"/>
      <c r="RBJ6" s="1708"/>
      <c r="RBK6" s="1708"/>
      <c r="RBL6" s="1708"/>
      <c r="RBM6" s="1708"/>
      <c r="RBN6" s="1708"/>
      <c r="RBO6" s="1708"/>
      <c r="RBP6" s="1708"/>
      <c r="RBQ6" s="1708"/>
      <c r="RBR6" s="1708"/>
      <c r="RBS6" s="1708"/>
      <c r="RBT6" s="1708"/>
      <c r="RBU6" s="1708"/>
      <c r="RBV6" s="1708"/>
      <c r="RBW6" s="1708"/>
      <c r="RBX6" s="1708"/>
      <c r="RBY6" s="1708"/>
      <c r="RBZ6" s="1708"/>
      <c r="RCA6" s="1708"/>
      <c r="RCB6" s="1708"/>
      <c r="RCC6" s="1708"/>
      <c r="RCD6" s="1708"/>
      <c r="RCE6" s="1708"/>
      <c r="RCF6" s="1708"/>
      <c r="RCG6" s="1708"/>
      <c r="RCH6" s="1708"/>
      <c r="RCI6" s="1708"/>
      <c r="RCJ6" s="1708"/>
      <c r="RCK6" s="1708"/>
      <c r="RCL6" s="1708"/>
      <c r="RCM6" s="1708"/>
      <c r="RCN6" s="1708"/>
      <c r="RCO6" s="1708"/>
      <c r="RCP6" s="1708"/>
      <c r="RCQ6" s="1708"/>
      <c r="RCR6" s="1708"/>
      <c r="RCS6" s="1708"/>
      <c r="RCT6" s="1708"/>
      <c r="RCU6" s="1708"/>
      <c r="RCV6" s="1708"/>
      <c r="RCW6" s="1708"/>
      <c r="RCX6" s="1708"/>
      <c r="RCY6" s="1708"/>
      <c r="RCZ6" s="1708"/>
      <c r="RDA6" s="1708"/>
      <c r="RDB6" s="1708"/>
      <c r="RDC6" s="1708"/>
      <c r="RDD6" s="1708"/>
      <c r="RDE6" s="1708"/>
      <c r="RDF6" s="1708"/>
      <c r="RDG6" s="1708"/>
      <c r="RDH6" s="1708"/>
      <c r="RDI6" s="1708"/>
      <c r="RDJ6" s="1708"/>
      <c r="RDK6" s="1708"/>
      <c r="RDL6" s="1708"/>
      <c r="RDM6" s="1708"/>
      <c r="RDN6" s="1708"/>
      <c r="RDO6" s="1708"/>
      <c r="RDP6" s="1708"/>
      <c r="RDQ6" s="1708"/>
      <c r="RDR6" s="1708"/>
      <c r="RDS6" s="1708"/>
      <c r="RDT6" s="1708"/>
      <c r="RDU6" s="1708"/>
      <c r="RDV6" s="1708"/>
      <c r="RDW6" s="1708"/>
      <c r="RDX6" s="1708"/>
      <c r="RDY6" s="1708"/>
      <c r="RDZ6" s="1708"/>
      <c r="REA6" s="1708"/>
      <c r="REB6" s="1708"/>
      <c r="REC6" s="1708"/>
      <c r="RED6" s="1708"/>
      <c r="REE6" s="1708"/>
      <c r="REF6" s="1708"/>
      <c r="REG6" s="1708"/>
      <c r="REH6" s="1708"/>
      <c r="REI6" s="1708"/>
      <c r="REJ6" s="1708"/>
      <c r="REK6" s="1708"/>
      <c r="REL6" s="1708"/>
      <c r="REM6" s="1708"/>
      <c r="REN6" s="1708"/>
      <c r="REO6" s="1708"/>
      <c r="REP6" s="1708"/>
      <c r="REQ6" s="1708"/>
      <c r="RER6" s="1708"/>
      <c r="RES6" s="1708"/>
      <c r="RET6" s="1708"/>
      <c r="REU6" s="1708"/>
      <c r="REV6" s="1708"/>
      <c r="REW6" s="1708"/>
      <c r="REX6" s="1708"/>
      <c r="REY6" s="1708"/>
      <c r="REZ6" s="1708"/>
      <c r="RFA6" s="1708"/>
      <c r="RFB6" s="1708"/>
      <c r="RFC6" s="1708"/>
      <c r="RFD6" s="1708"/>
      <c r="RFE6" s="1708"/>
      <c r="RFF6" s="1708"/>
      <c r="RFG6" s="1708"/>
      <c r="RFH6" s="1708"/>
      <c r="RFI6" s="1708"/>
      <c r="RFJ6" s="1708"/>
      <c r="RFK6" s="1708"/>
      <c r="RFL6" s="1708"/>
      <c r="RFM6" s="1708"/>
      <c r="RFN6" s="1708"/>
      <c r="RFO6" s="1708"/>
      <c r="RFP6" s="1708"/>
      <c r="RFQ6" s="1708"/>
      <c r="RFR6" s="1708"/>
      <c r="RFS6" s="1708"/>
      <c r="RFT6" s="1708"/>
      <c r="RFU6" s="1708"/>
      <c r="RFV6" s="1708"/>
      <c r="RFW6" s="1708"/>
      <c r="RFX6" s="1708"/>
      <c r="RFY6" s="1708"/>
      <c r="RFZ6" s="1708"/>
      <c r="RGA6" s="1708"/>
      <c r="RGB6" s="1708"/>
      <c r="RGC6" s="1708"/>
      <c r="RGD6" s="1708"/>
      <c r="RGE6" s="1708"/>
      <c r="RGF6" s="1708"/>
      <c r="RGG6" s="1708"/>
      <c r="RGH6" s="1708"/>
      <c r="RGI6" s="1708"/>
      <c r="RGJ6" s="1708"/>
      <c r="RGK6" s="1708"/>
      <c r="RGL6" s="1708"/>
      <c r="RGM6" s="1708"/>
      <c r="RGN6" s="1708"/>
      <c r="RGO6" s="1708"/>
      <c r="RGP6" s="1708"/>
      <c r="RGQ6" s="1708"/>
      <c r="RGR6" s="1708"/>
      <c r="RGS6" s="1708"/>
      <c r="RGT6" s="1708"/>
      <c r="RGU6" s="1708"/>
      <c r="RGV6" s="1708"/>
      <c r="RGW6" s="1708"/>
      <c r="RGX6" s="1708"/>
      <c r="RGY6" s="1708"/>
      <c r="RGZ6" s="1708"/>
      <c r="RHA6" s="1708"/>
      <c r="RHB6" s="1708"/>
      <c r="RHC6" s="1708"/>
      <c r="RHD6" s="1708"/>
      <c r="RHE6" s="1708"/>
      <c r="RHF6" s="1708"/>
      <c r="RHG6" s="1708"/>
      <c r="RHH6" s="1708"/>
      <c r="RHI6" s="1708"/>
      <c r="RHJ6" s="1708"/>
      <c r="RHK6" s="1708"/>
      <c r="RHL6" s="1708"/>
      <c r="RHM6" s="1708"/>
      <c r="RHN6" s="1708"/>
      <c r="RHO6" s="1708"/>
      <c r="RHP6" s="1708"/>
      <c r="RHQ6" s="1708"/>
      <c r="RHR6" s="1708"/>
      <c r="RHS6" s="1708"/>
      <c r="RHT6" s="1708"/>
      <c r="RHU6" s="1708"/>
      <c r="RHV6" s="1708"/>
      <c r="RHW6" s="1708"/>
      <c r="RHX6" s="1708"/>
      <c r="RHY6" s="1708"/>
      <c r="RHZ6" s="1708"/>
      <c r="RIA6" s="1708"/>
      <c r="RIB6" s="1708"/>
      <c r="RIC6" s="1708"/>
      <c r="RID6" s="1708"/>
      <c r="RIE6" s="1708"/>
      <c r="RIF6" s="1708"/>
      <c r="RIG6" s="1708"/>
      <c r="RIH6" s="1708"/>
      <c r="RII6" s="1708"/>
      <c r="RIJ6" s="1708"/>
      <c r="RIK6" s="1708"/>
      <c r="RIL6" s="1708"/>
      <c r="RIM6" s="1708"/>
      <c r="RIN6" s="1708"/>
      <c r="RIO6" s="1708"/>
      <c r="RIP6" s="1708"/>
      <c r="RIQ6" s="1708"/>
      <c r="RIR6" s="1708"/>
      <c r="RIS6" s="1708"/>
      <c r="RIT6" s="1708"/>
      <c r="RIU6" s="1708"/>
      <c r="RIV6" s="1708"/>
      <c r="RIW6" s="1708"/>
      <c r="RIX6" s="1708"/>
      <c r="RIY6" s="1708"/>
      <c r="RIZ6" s="1708"/>
      <c r="RJA6" s="1708"/>
      <c r="RJB6" s="1708"/>
      <c r="RJC6" s="1708"/>
      <c r="RJD6" s="1708"/>
      <c r="RJE6" s="1708"/>
      <c r="RJF6" s="1708"/>
      <c r="RJG6" s="1708"/>
      <c r="RJH6" s="1708"/>
      <c r="RJI6" s="1708"/>
      <c r="RJJ6" s="1708"/>
      <c r="RJK6" s="1708"/>
      <c r="RJL6" s="1708"/>
      <c r="RJM6" s="1708"/>
      <c r="RJN6" s="1708"/>
      <c r="RJO6" s="1708"/>
      <c r="RJP6" s="1708"/>
      <c r="RJQ6" s="1708"/>
      <c r="RJR6" s="1708"/>
      <c r="RJS6" s="1708"/>
      <c r="RJT6" s="1708"/>
      <c r="RJU6" s="1708"/>
      <c r="RJV6" s="1708"/>
      <c r="RJW6" s="1708"/>
      <c r="RJX6" s="1708"/>
      <c r="RJY6" s="1708"/>
      <c r="RJZ6" s="1708"/>
      <c r="RKA6" s="1708"/>
      <c r="RKB6" s="1708"/>
      <c r="RKC6" s="1708"/>
      <c r="RKD6" s="1708"/>
      <c r="RKE6" s="1708"/>
      <c r="RKF6" s="1708"/>
      <c r="RKG6" s="1708"/>
      <c r="RKH6" s="1708"/>
      <c r="RKI6" s="1708"/>
      <c r="RKJ6" s="1708"/>
      <c r="RKK6" s="1708"/>
      <c r="RKL6" s="1708"/>
      <c r="RKM6" s="1708"/>
      <c r="RKN6" s="1708"/>
      <c r="RKO6" s="1708"/>
      <c r="RKP6" s="1708"/>
      <c r="RKQ6" s="1708"/>
      <c r="RKR6" s="1708"/>
      <c r="RKS6" s="1708"/>
      <c r="RKT6" s="1708"/>
      <c r="RKU6" s="1708"/>
      <c r="RKV6" s="1708"/>
      <c r="RKW6" s="1708"/>
      <c r="RKX6" s="1708"/>
      <c r="RKY6" s="1708"/>
      <c r="RKZ6" s="1708"/>
      <c r="RLA6" s="1708"/>
      <c r="RLB6" s="1708"/>
      <c r="RLC6" s="1708"/>
      <c r="RLD6" s="1708"/>
      <c r="RLE6" s="1708"/>
      <c r="RLF6" s="1708"/>
      <c r="RLG6" s="1708"/>
      <c r="RLH6" s="1708"/>
      <c r="RLI6" s="1708"/>
      <c r="RLJ6" s="1708"/>
      <c r="RLK6" s="1708"/>
      <c r="RLL6" s="1708"/>
      <c r="RLM6" s="1708"/>
      <c r="RLN6" s="1708"/>
      <c r="RLO6" s="1708"/>
      <c r="RLP6" s="1708"/>
      <c r="RLQ6" s="1708"/>
      <c r="RLR6" s="1708"/>
      <c r="RLS6" s="1708"/>
      <c r="RLT6" s="1708"/>
      <c r="RLU6" s="1708"/>
      <c r="RLV6" s="1708"/>
      <c r="RLW6" s="1708"/>
      <c r="RLX6" s="1708"/>
      <c r="RLY6" s="1708"/>
      <c r="RLZ6" s="1708"/>
      <c r="RMA6" s="1708"/>
      <c r="RMB6" s="1708"/>
      <c r="RMC6" s="1708"/>
      <c r="RMD6" s="1708"/>
      <c r="RME6" s="1708"/>
      <c r="RMF6" s="1708"/>
      <c r="RMG6" s="1708"/>
      <c r="RMH6" s="1708"/>
      <c r="RMI6" s="1708"/>
      <c r="RMJ6" s="1708"/>
      <c r="RMK6" s="1708"/>
      <c r="RML6" s="1708"/>
      <c r="RMM6" s="1708"/>
      <c r="RMN6" s="1708"/>
      <c r="RMO6" s="1708"/>
      <c r="RMP6" s="1708"/>
      <c r="RMQ6" s="1708"/>
      <c r="RMR6" s="1708"/>
      <c r="RMS6" s="1708"/>
      <c r="RMT6" s="1708"/>
      <c r="RMU6" s="1708"/>
      <c r="RMV6" s="1708"/>
      <c r="RMW6" s="1708"/>
      <c r="RMX6" s="1708"/>
      <c r="RMY6" s="1708"/>
      <c r="RMZ6" s="1708"/>
      <c r="RNA6" s="1708"/>
      <c r="RNB6" s="1708"/>
      <c r="RNC6" s="1708"/>
      <c r="RND6" s="1708"/>
      <c r="RNE6" s="1708"/>
      <c r="RNF6" s="1708"/>
      <c r="RNG6" s="1708"/>
      <c r="RNH6" s="1708"/>
      <c r="RNI6" s="1708"/>
      <c r="RNJ6" s="1708"/>
      <c r="RNK6" s="1708"/>
      <c r="RNL6" s="1708"/>
      <c r="RNM6" s="1708"/>
      <c r="RNN6" s="1708"/>
      <c r="RNO6" s="1708"/>
      <c r="RNP6" s="1708"/>
      <c r="RNQ6" s="1708"/>
      <c r="RNR6" s="1708"/>
      <c r="RNS6" s="1708"/>
      <c r="RNT6" s="1708"/>
      <c r="RNU6" s="1708"/>
      <c r="RNV6" s="1708"/>
      <c r="RNW6" s="1708"/>
      <c r="RNX6" s="1708"/>
      <c r="RNY6" s="1708"/>
      <c r="RNZ6" s="1708"/>
      <c r="ROA6" s="1708"/>
      <c r="ROB6" s="1708"/>
      <c r="ROC6" s="1708"/>
      <c r="ROD6" s="1708"/>
      <c r="ROE6" s="1708"/>
      <c r="ROF6" s="1708"/>
      <c r="ROG6" s="1708"/>
      <c r="ROH6" s="1708"/>
      <c r="ROI6" s="1708"/>
      <c r="ROJ6" s="1708"/>
      <c r="ROK6" s="1708"/>
      <c r="ROL6" s="1708"/>
      <c r="ROM6" s="1708"/>
      <c r="RON6" s="1708"/>
      <c r="ROO6" s="1708"/>
      <c r="ROP6" s="1708"/>
      <c r="ROQ6" s="1708"/>
      <c r="ROR6" s="1708"/>
      <c r="ROS6" s="1708"/>
      <c r="ROT6" s="1708"/>
      <c r="ROU6" s="1708"/>
      <c r="ROV6" s="1708"/>
      <c r="ROW6" s="1708"/>
      <c r="ROX6" s="1708"/>
      <c r="ROY6" s="1708"/>
      <c r="ROZ6" s="1708"/>
      <c r="RPA6" s="1708"/>
      <c r="RPB6" s="1708"/>
      <c r="RPC6" s="1708"/>
      <c r="RPD6" s="1708"/>
      <c r="RPE6" s="1708"/>
      <c r="RPF6" s="1708"/>
      <c r="RPG6" s="1708"/>
      <c r="RPH6" s="1708"/>
      <c r="RPI6" s="1708"/>
      <c r="RPJ6" s="1708"/>
      <c r="RPK6" s="1708"/>
      <c r="RPL6" s="1708"/>
      <c r="RPM6" s="1708"/>
      <c r="RPN6" s="1708"/>
      <c r="RPO6" s="1708"/>
      <c r="RPP6" s="1708"/>
      <c r="RPQ6" s="1708"/>
      <c r="RPR6" s="1708"/>
      <c r="RPS6" s="1708"/>
      <c r="RPT6" s="1708"/>
      <c r="RPU6" s="1708"/>
      <c r="RPV6" s="1708"/>
      <c r="RPW6" s="1708"/>
      <c r="RPX6" s="1708"/>
      <c r="RPY6" s="1708"/>
      <c r="RPZ6" s="1708"/>
      <c r="RQA6" s="1708"/>
      <c r="RQB6" s="1708"/>
      <c r="RQC6" s="1708"/>
      <c r="RQD6" s="1708"/>
      <c r="RQE6" s="1708"/>
      <c r="RQF6" s="1708"/>
      <c r="RQG6" s="1708"/>
      <c r="RQH6" s="1708"/>
      <c r="RQI6" s="1708"/>
      <c r="RQJ6" s="1708"/>
      <c r="RQK6" s="1708"/>
      <c r="RQL6" s="1708"/>
      <c r="RQM6" s="1708"/>
      <c r="RQN6" s="1708"/>
      <c r="RQO6" s="1708"/>
      <c r="RQP6" s="1708"/>
      <c r="RQQ6" s="1708"/>
      <c r="RQR6" s="1708"/>
      <c r="RQS6" s="1708"/>
      <c r="RQT6" s="1708"/>
      <c r="RQU6" s="1708"/>
      <c r="RQV6" s="1708"/>
      <c r="RQW6" s="1708"/>
      <c r="RQX6" s="1708"/>
      <c r="RQY6" s="1708"/>
      <c r="RQZ6" s="1708"/>
      <c r="RRA6" s="1708"/>
      <c r="RRB6" s="1708"/>
      <c r="RRC6" s="1708"/>
      <c r="RRD6" s="1708"/>
      <c r="RRE6" s="1708"/>
      <c r="RRF6" s="1708"/>
      <c r="RRG6" s="1708"/>
      <c r="RRH6" s="1708"/>
      <c r="RRI6" s="1708"/>
      <c r="RRJ6" s="1708"/>
      <c r="RRK6" s="1708"/>
      <c r="RRL6" s="1708"/>
      <c r="RRM6" s="1708"/>
      <c r="RRN6" s="1708"/>
      <c r="RRO6" s="1708"/>
      <c r="RRP6" s="1708"/>
      <c r="RRQ6" s="1708"/>
      <c r="RRR6" s="1708"/>
      <c r="RRS6" s="1708"/>
      <c r="RRT6" s="1708"/>
      <c r="RRU6" s="1708"/>
      <c r="RRV6" s="1708"/>
      <c r="RRW6" s="1708"/>
      <c r="RRX6" s="1708"/>
      <c r="RRY6" s="1708"/>
      <c r="RRZ6" s="1708"/>
      <c r="RSA6" s="1708"/>
      <c r="RSB6" s="1708"/>
      <c r="RSC6" s="1708"/>
      <c r="RSD6" s="1708"/>
      <c r="RSE6" s="1708"/>
      <c r="RSF6" s="1708"/>
      <c r="RSG6" s="1708"/>
      <c r="RSH6" s="1708"/>
      <c r="RSI6" s="1708"/>
      <c r="RSJ6" s="1708"/>
      <c r="RSK6" s="1708"/>
      <c r="RSL6" s="1708"/>
      <c r="RSM6" s="1708"/>
      <c r="RSN6" s="1708"/>
      <c r="RSO6" s="1708"/>
      <c r="RSP6" s="1708"/>
      <c r="RSQ6" s="1708"/>
      <c r="RSR6" s="1708"/>
      <c r="RSS6" s="1708"/>
      <c r="RST6" s="1708"/>
      <c r="RSU6" s="1708"/>
      <c r="RSV6" s="1708"/>
      <c r="RSW6" s="1708"/>
      <c r="RSX6" s="1708"/>
      <c r="RSY6" s="1708"/>
      <c r="RSZ6" s="1708"/>
      <c r="RTA6" s="1708"/>
      <c r="RTB6" s="1708"/>
      <c r="RTC6" s="1708"/>
      <c r="RTD6" s="1708"/>
      <c r="RTE6" s="1708"/>
      <c r="RTF6" s="1708"/>
      <c r="RTG6" s="1708"/>
      <c r="RTH6" s="1708"/>
      <c r="RTI6" s="1708"/>
      <c r="RTJ6" s="1708"/>
      <c r="RTK6" s="1708"/>
      <c r="RTL6" s="1708"/>
      <c r="RTM6" s="1708"/>
      <c r="RTN6" s="1708"/>
      <c r="RTO6" s="1708"/>
      <c r="RTP6" s="1708"/>
      <c r="RTQ6" s="1708"/>
      <c r="RTR6" s="1708"/>
      <c r="RTS6" s="1708"/>
      <c r="RTT6" s="1708"/>
      <c r="RTU6" s="1708"/>
      <c r="RTV6" s="1708"/>
      <c r="RTW6" s="1708"/>
      <c r="RTX6" s="1708"/>
      <c r="RTY6" s="1708"/>
      <c r="RTZ6" s="1708"/>
      <c r="RUA6" s="1708"/>
      <c r="RUB6" s="1708"/>
      <c r="RUC6" s="1708"/>
      <c r="RUD6" s="1708"/>
      <c r="RUE6" s="1708"/>
      <c r="RUF6" s="1708"/>
      <c r="RUG6" s="1708"/>
      <c r="RUH6" s="1708"/>
      <c r="RUI6" s="1708"/>
      <c r="RUJ6" s="1708"/>
      <c r="RUK6" s="1708"/>
      <c r="RUL6" s="1708"/>
      <c r="RUM6" s="1708"/>
      <c r="RUN6" s="1708"/>
      <c r="RUO6" s="1708"/>
      <c r="RUP6" s="1708"/>
      <c r="RUQ6" s="1708"/>
      <c r="RUR6" s="1708"/>
      <c r="RUS6" s="1708"/>
      <c r="RUT6" s="1708"/>
      <c r="RUU6" s="1708"/>
      <c r="RUV6" s="1708"/>
      <c r="RUW6" s="1708"/>
      <c r="RUX6" s="1708"/>
      <c r="RUY6" s="1708"/>
      <c r="RUZ6" s="1708"/>
      <c r="RVA6" s="1708"/>
      <c r="RVB6" s="1708"/>
      <c r="RVC6" s="1708"/>
      <c r="RVD6" s="1708"/>
      <c r="RVE6" s="1708"/>
      <c r="RVF6" s="1708"/>
      <c r="RVG6" s="1708"/>
      <c r="RVH6" s="1708"/>
      <c r="RVI6" s="1708"/>
      <c r="RVJ6" s="1708"/>
      <c r="RVK6" s="1708"/>
      <c r="RVL6" s="1708"/>
      <c r="RVM6" s="1708"/>
      <c r="RVN6" s="1708"/>
      <c r="RVO6" s="1708"/>
      <c r="RVP6" s="1708"/>
      <c r="RVQ6" s="1708"/>
      <c r="RVR6" s="1708"/>
      <c r="RVS6" s="1708"/>
      <c r="RVT6" s="1708"/>
      <c r="RVU6" s="1708"/>
      <c r="RVV6" s="1708"/>
      <c r="RVW6" s="1708"/>
      <c r="RVX6" s="1708"/>
      <c r="RVY6" s="1708"/>
      <c r="RVZ6" s="1708"/>
      <c r="RWA6" s="1708"/>
      <c r="RWB6" s="1708"/>
      <c r="RWC6" s="1708"/>
      <c r="RWD6" s="1708"/>
      <c r="RWE6" s="1708"/>
      <c r="RWF6" s="1708"/>
      <c r="RWG6" s="1708"/>
      <c r="RWH6" s="1708"/>
      <c r="RWI6" s="1708"/>
      <c r="RWJ6" s="1708"/>
      <c r="RWK6" s="1708"/>
      <c r="RWL6" s="1708"/>
      <c r="RWM6" s="1708"/>
      <c r="RWN6" s="1708"/>
      <c r="RWO6" s="1708"/>
      <c r="RWP6" s="1708"/>
      <c r="RWQ6" s="1708"/>
      <c r="RWR6" s="1708"/>
      <c r="RWS6" s="1708"/>
      <c r="RWT6" s="1708"/>
      <c r="RWU6" s="1708"/>
      <c r="RWV6" s="1708"/>
      <c r="RWW6" s="1708"/>
      <c r="RWX6" s="1708"/>
      <c r="RWY6" s="1708"/>
      <c r="RWZ6" s="1708"/>
      <c r="RXA6" s="1708"/>
      <c r="RXB6" s="1708"/>
      <c r="RXC6" s="1708"/>
      <c r="RXD6" s="1708"/>
      <c r="RXE6" s="1708"/>
      <c r="RXF6" s="1708"/>
      <c r="RXG6" s="1708"/>
      <c r="RXH6" s="1708"/>
      <c r="RXI6" s="1708"/>
      <c r="RXJ6" s="1708"/>
      <c r="RXK6" s="1708"/>
      <c r="RXL6" s="1708"/>
      <c r="RXM6" s="1708"/>
      <c r="RXN6" s="1708"/>
      <c r="RXO6" s="1708"/>
      <c r="RXP6" s="1708"/>
      <c r="RXQ6" s="1708"/>
      <c r="RXR6" s="1708"/>
      <c r="RXS6" s="1708"/>
      <c r="RXT6" s="1708"/>
      <c r="RXU6" s="1708"/>
      <c r="RXV6" s="1708"/>
      <c r="RXW6" s="1708"/>
      <c r="RXX6" s="1708"/>
      <c r="RXY6" s="1708"/>
      <c r="RXZ6" s="1708"/>
      <c r="RYA6" s="1708"/>
      <c r="RYB6" s="1708"/>
      <c r="RYC6" s="1708"/>
      <c r="RYD6" s="1708"/>
      <c r="RYE6" s="1708"/>
      <c r="RYF6" s="1708"/>
      <c r="RYG6" s="1708"/>
      <c r="RYH6" s="1708"/>
      <c r="RYI6" s="1708"/>
      <c r="RYJ6" s="1708"/>
      <c r="RYK6" s="1708"/>
      <c r="RYL6" s="1708"/>
      <c r="RYM6" s="1708"/>
      <c r="RYN6" s="1708"/>
      <c r="RYO6" s="1708"/>
      <c r="RYP6" s="1708"/>
      <c r="RYQ6" s="1708"/>
      <c r="RYR6" s="1708"/>
      <c r="RYS6" s="1708"/>
      <c r="RYT6" s="1708"/>
      <c r="RYU6" s="1708"/>
      <c r="RYV6" s="1708"/>
      <c r="RYW6" s="1708"/>
      <c r="RYX6" s="1708"/>
      <c r="RYY6" s="1708"/>
      <c r="RYZ6" s="1708"/>
      <c r="RZA6" s="1708"/>
      <c r="RZB6" s="1708"/>
      <c r="RZC6" s="1708"/>
      <c r="RZD6" s="1708"/>
      <c r="RZE6" s="1708"/>
      <c r="RZF6" s="1708"/>
      <c r="RZG6" s="1708"/>
      <c r="RZH6" s="1708"/>
      <c r="RZI6" s="1708"/>
      <c r="RZJ6" s="1708"/>
      <c r="RZK6" s="1708"/>
      <c r="RZL6" s="1708"/>
      <c r="RZM6" s="1708"/>
      <c r="RZN6" s="1708"/>
      <c r="RZO6" s="1708"/>
      <c r="RZP6" s="1708"/>
      <c r="RZQ6" s="1708"/>
      <c r="RZR6" s="1708"/>
      <c r="RZS6" s="1708"/>
      <c r="RZT6" s="1708"/>
      <c r="RZU6" s="1708"/>
      <c r="RZV6" s="1708"/>
      <c r="RZW6" s="1708"/>
      <c r="RZX6" s="1708"/>
      <c r="RZY6" s="1708"/>
      <c r="RZZ6" s="1708"/>
      <c r="SAA6" s="1708"/>
      <c r="SAB6" s="1708"/>
      <c r="SAC6" s="1708"/>
      <c r="SAD6" s="1708"/>
      <c r="SAE6" s="1708"/>
      <c r="SAF6" s="1708"/>
      <c r="SAG6" s="1708"/>
      <c r="SAH6" s="1708"/>
      <c r="SAI6" s="1708"/>
      <c r="SAJ6" s="1708"/>
      <c r="SAK6" s="1708"/>
      <c r="SAL6" s="1708"/>
      <c r="SAM6" s="1708"/>
      <c r="SAN6" s="1708"/>
      <c r="SAO6" s="1708"/>
      <c r="SAP6" s="1708"/>
      <c r="SAQ6" s="1708"/>
      <c r="SAR6" s="1708"/>
      <c r="SAS6" s="1708"/>
      <c r="SAT6" s="1708"/>
      <c r="SAU6" s="1708"/>
      <c r="SAV6" s="1708"/>
      <c r="SAW6" s="1708"/>
      <c r="SAX6" s="1708"/>
      <c r="SAY6" s="1708"/>
      <c r="SAZ6" s="1708"/>
      <c r="SBA6" s="1708"/>
      <c r="SBB6" s="1708"/>
      <c r="SBC6" s="1708"/>
      <c r="SBD6" s="1708"/>
      <c r="SBE6" s="1708"/>
      <c r="SBF6" s="1708"/>
      <c r="SBG6" s="1708"/>
      <c r="SBH6" s="1708"/>
      <c r="SBI6" s="1708"/>
      <c r="SBJ6" s="1708"/>
      <c r="SBK6" s="1708"/>
      <c r="SBL6" s="1708"/>
      <c r="SBM6" s="1708"/>
      <c r="SBN6" s="1708"/>
      <c r="SBO6" s="1708"/>
      <c r="SBP6" s="1708"/>
      <c r="SBQ6" s="1708"/>
      <c r="SBR6" s="1708"/>
      <c r="SBS6" s="1708"/>
      <c r="SBT6" s="1708"/>
      <c r="SBU6" s="1708"/>
      <c r="SBV6" s="1708"/>
      <c r="SBW6" s="1708"/>
      <c r="SBX6" s="1708"/>
      <c r="SBY6" s="1708"/>
      <c r="SBZ6" s="1708"/>
      <c r="SCA6" s="1708"/>
      <c r="SCB6" s="1708"/>
      <c r="SCC6" s="1708"/>
      <c r="SCD6" s="1708"/>
      <c r="SCE6" s="1708"/>
      <c r="SCF6" s="1708"/>
      <c r="SCG6" s="1708"/>
      <c r="SCH6" s="1708"/>
      <c r="SCI6" s="1708"/>
      <c r="SCJ6" s="1708"/>
      <c r="SCK6" s="1708"/>
      <c r="SCL6" s="1708"/>
      <c r="SCM6" s="1708"/>
      <c r="SCN6" s="1708"/>
      <c r="SCO6" s="1708"/>
      <c r="SCP6" s="1708"/>
      <c r="SCQ6" s="1708"/>
      <c r="SCR6" s="1708"/>
      <c r="SCS6" s="1708"/>
      <c r="SCT6" s="1708"/>
      <c r="SCU6" s="1708"/>
      <c r="SCV6" s="1708"/>
      <c r="SCW6" s="1708"/>
      <c r="SCX6" s="1708"/>
      <c r="SCY6" s="1708"/>
      <c r="SCZ6" s="1708"/>
      <c r="SDA6" s="1708"/>
      <c r="SDB6" s="1708"/>
      <c r="SDC6" s="1708"/>
      <c r="SDD6" s="1708"/>
      <c r="SDE6" s="1708"/>
      <c r="SDF6" s="1708"/>
      <c r="SDG6" s="1708"/>
      <c r="SDH6" s="1708"/>
      <c r="SDI6" s="1708"/>
      <c r="SDJ6" s="1708"/>
      <c r="SDK6" s="1708"/>
      <c r="SDL6" s="1708"/>
      <c r="SDM6" s="1708"/>
      <c r="SDN6" s="1708"/>
      <c r="SDO6" s="1708"/>
      <c r="SDP6" s="1708"/>
      <c r="SDQ6" s="1708"/>
      <c r="SDR6" s="1708"/>
      <c r="SDS6" s="1708"/>
      <c r="SDT6" s="1708"/>
      <c r="SDU6" s="1708"/>
      <c r="SDV6" s="1708"/>
      <c r="SDW6" s="1708"/>
      <c r="SDX6" s="1708"/>
      <c r="SDY6" s="1708"/>
      <c r="SDZ6" s="1708"/>
      <c r="SEA6" s="1708"/>
      <c r="SEB6" s="1708"/>
      <c r="SEC6" s="1708"/>
      <c r="SED6" s="1708"/>
      <c r="SEE6" s="1708"/>
      <c r="SEF6" s="1708"/>
      <c r="SEG6" s="1708"/>
      <c r="SEH6" s="1708"/>
      <c r="SEI6" s="1708"/>
      <c r="SEJ6" s="1708"/>
      <c r="SEK6" s="1708"/>
      <c r="SEL6" s="1708"/>
      <c r="SEM6" s="1708"/>
      <c r="SEN6" s="1708"/>
      <c r="SEO6" s="1708"/>
      <c r="SEP6" s="1708"/>
      <c r="SEQ6" s="1708"/>
      <c r="SER6" s="1708"/>
      <c r="SES6" s="1708"/>
      <c r="SET6" s="1708"/>
      <c r="SEU6" s="1708"/>
      <c r="SEV6" s="1708"/>
      <c r="SEW6" s="1708"/>
      <c r="SEX6" s="1708"/>
      <c r="SEY6" s="1708"/>
      <c r="SEZ6" s="1708"/>
      <c r="SFA6" s="1708"/>
      <c r="SFB6" s="1708"/>
      <c r="SFC6" s="1708"/>
      <c r="SFD6" s="1708"/>
      <c r="SFE6" s="1708"/>
      <c r="SFF6" s="1708"/>
      <c r="SFG6" s="1708"/>
      <c r="SFH6" s="1708"/>
      <c r="SFI6" s="1708"/>
      <c r="SFJ6" s="1708"/>
      <c r="SFK6" s="1708"/>
      <c r="SFL6" s="1708"/>
      <c r="SFM6" s="1708"/>
      <c r="SFN6" s="1708"/>
      <c r="SFO6" s="1708"/>
      <c r="SFP6" s="1708"/>
      <c r="SFQ6" s="1708"/>
      <c r="SFR6" s="1708"/>
      <c r="SFS6" s="1708"/>
      <c r="SFT6" s="1708"/>
      <c r="SFU6" s="1708"/>
      <c r="SFV6" s="1708"/>
      <c r="SFW6" s="1708"/>
      <c r="SFX6" s="1708"/>
      <c r="SFY6" s="1708"/>
      <c r="SFZ6" s="1708"/>
      <c r="SGA6" s="1708"/>
      <c r="SGB6" s="1708"/>
      <c r="SGC6" s="1708"/>
      <c r="SGD6" s="1708"/>
      <c r="SGE6" s="1708"/>
      <c r="SGF6" s="1708"/>
      <c r="SGG6" s="1708"/>
      <c r="SGH6" s="1708"/>
      <c r="SGI6" s="1708"/>
      <c r="SGJ6" s="1708"/>
      <c r="SGK6" s="1708"/>
      <c r="SGL6" s="1708"/>
      <c r="SGM6" s="1708"/>
      <c r="SGN6" s="1708"/>
      <c r="SGO6" s="1708"/>
      <c r="SGP6" s="1708"/>
      <c r="SGQ6" s="1708"/>
      <c r="SGR6" s="1708"/>
      <c r="SGS6" s="1708"/>
      <c r="SGT6" s="1708"/>
      <c r="SGU6" s="1708"/>
      <c r="SGV6" s="1708"/>
      <c r="SGW6" s="1708"/>
      <c r="SGX6" s="1708"/>
      <c r="SGY6" s="1708"/>
      <c r="SGZ6" s="1708"/>
      <c r="SHA6" s="1708"/>
      <c r="SHB6" s="1708"/>
      <c r="SHC6" s="1708"/>
      <c r="SHD6" s="1708"/>
      <c r="SHE6" s="1708"/>
      <c r="SHF6" s="1708"/>
      <c r="SHG6" s="1708"/>
      <c r="SHH6" s="1708"/>
      <c r="SHI6" s="1708"/>
      <c r="SHJ6" s="1708"/>
      <c r="SHK6" s="1708"/>
      <c r="SHL6" s="1708"/>
      <c r="SHM6" s="1708"/>
      <c r="SHN6" s="1708"/>
      <c r="SHO6" s="1708"/>
      <c r="SHP6" s="1708"/>
      <c r="SHQ6" s="1708"/>
      <c r="SHR6" s="1708"/>
      <c r="SHS6" s="1708"/>
      <c r="SHT6" s="1708"/>
      <c r="SHU6" s="1708"/>
      <c r="SHV6" s="1708"/>
      <c r="SHW6" s="1708"/>
      <c r="SHX6" s="1708"/>
      <c r="SHY6" s="1708"/>
      <c r="SHZ6" s="1708"/>
      <c r="SIA6" s="1708"/>
      <c r="SIB6" s="1708"/>
      <c r="SIC6" s="1708"/>
      <c r="SID6" s="1708"/>
      <c r="SIE6" s="1708"/>
      <c r="SIF6" s="1708"/>
      <c r="SIG6" s="1708"/>
      <c r="SIH6" s="1708"/>
      <c r="SII6" s="1708"/>
      <c r="SIJ6" s="1708"/>
      <c r="SIK6" s="1708"/>
      <c r="SIL6" s="1708"/>
      <c r="SIM6" s="1708"/>
      <c r="SIN6" s="1708"/>
      <c r="SIO6" s="1708"/>
      <c r="SIP6" s="1708"/>
      <c r="SIQ6" s="1708"/>
      <c r="SIR6" s="1708"/>
      <c r="SIS6" s="1708"/>
      <c r="SIT6" s="1708"/>
      <c r="SIU6" s="1708"/>
      <c r="SIV6" s="1708"/>
      <c r="SIW6" s="1708"/>
      <c r="SIX6" s="1708"/>
      <c r="SIY6" s="1708"/>
      <c r="SIZ6" s="1708"/>
      <c r="SJA6" s="1708"/>
      <c r="SJB6" s="1708"/>
      <c r="SJC6" s="1708"/>
      <c r="SJD6" s="1708"/>
      <c r="SJE6" s="1708"/>
      <c r="SJF6" s="1708"/>
      <c r="SJG6" s="1708"/>
      <c r="SJH6" s="1708"/>
      <c r="SJI6" s="1708"/>
      <c r="SJJ6" s="1708"/>
      <c r="SJK6" s="1708"/>
      <c r="SJL6" s="1708"/>
      <c r="SJM6" s="1708"/>
      <c r="SJN6" s="1708"/>
      <c r="SJO6" s="1708"/>
      <c r="SJP6" s="1708"/>
      <c r="SJQ6" s="1708"/>
      <c r="SJR6" s="1708"/>
      <c r="SJS6" s="1708"/>
      <c r="SJT6" s="1708"/>
      <c r="SJU6" s="1708"/>
      <c r="SJV6" s="1708"/>
      <c r="SJW6" s="1708"/>
      <c r="SJX6" s="1708"/>
      <c r="SJY6" s="1708"/>
      <c r="SJZ6" s="1708"/>
      <c r="SKA6" s="1708"/>
      <c r="SKB6" s="1708"/>
      <c r="SKC6" s="1708"/>
      <c r="SKD6" s="1708"/>
      <c r="SKE6" s="1708"/>
      <c r="SKF6" s="1708"/>
      <c r="SKG6" s="1708"/>
      <c r="SKH6" s="1708"/>
      <c r="SKI6" s="1708"/>
      <c r="SKJ6" s="1708"/>
      <c r="SKK6" s="1708"/>
      <c r="SKL6" s="1708"/>
      <c r="SKM6" s="1708"/>
      <c r="SKN6" s="1708"/>
      <c r="SKO6" s="1708"/>
      <c r="SKP6" s="1708"/>
      <c r="SKQ6" s="1708"/>
      <c r="SKR6" s="1708"/>
      <c r="SKS6" s="1708"/>
      <c r="SKT6" s="1708"/>
      <c r="SKU6" s="1708"/>
      <c r="SKV6" s="1708"/>
      <c r="SKW6" s="1708"/>
      <c r="SKX6" s="1708"/>
      <c r="SKY6" s="1708"/>
      <c r="SKZ6" s="1708"/>
      <c r="SLA6" s="1708"/>
      <c r="SLB6" s="1708"/>
      <c r="SLC6" s="1708"/>
      <c r="SLD6" s="1708"/>
      <c r="SLE6" s="1708"/>
      <c r="SLF6" s="1708"/>
      <c r="SLG6" s="1708"/>
      <c r="SLH6" s="1708"/>
      <c r="SLI6" s="1708"/>
      <c r="SLJ6" s="1708"/>
      <c r="SLK6" s="1708"/>
      <c r="SLL6" s="1708"/>
      <c r="SLM6" s="1708"/>
      <c r="SLN6" s="1708"/>
      <c r="SLO6" s="1708"/>
      <c r="SLP6" s="1708"/>
      <c r="SLQ6" s="1708"/>
      <c r="SLR6" s="1708"/>
      <c r="SLS6" s="1708"/>
      <c r="SLT6" s="1708"/>
      <c r="SLU6" s="1708"/>
      <c r="SLV6" s="1708"/>
      <c r="SLW6" s="1708"/>
      <c r="SLX6" s="1708"/>
      <c r="SLY6" s="1708"/>
      <c r="SLZ6" s="1708"/>
      <c r="SMA6" s="1708"/>
      <c r="SMB6" s="1708"/>
      <c r="SMC6" s="1708"/>
      <c r="SMD6" s="1708"/>
      <c r="SME6" s="1708"/>
      <c r="SMF6" s="1708"/>
      <c r="SMG6" s="1708"/>
      <c r="SMH6" s="1708"/>
      <c r="SMI6" s="1708"/>
      <c r="SMJ6" s="1708"/>
      <c r="SMK6" s="1708"/>
      <c r="SML6" s="1708"/>
      <c r="SMM6" s="1708"/>
      <c r="SMN6" s="1708"/>
      <c r="SMO6" s="1708"/>
      <c r="SMP6" s="1708"/>
      <c r="SMQ6" s="1708"/>
      <c r="SMR6" s="1708"/>
      <c r="SMS6" s="1708"/>
      <c r="SMT6" s="1708"/>
      <c r="SMU6" s="1708"/>
      <c r="SMV6" s="1708"/>
      <c r="SMW6" s="1708"/>
      <c r="SMX6" s="1708"/>
      <c r="SMY6" s="1708"/>
      <c r="SMZ6" s="1708"/>
      <c r="SNA6" s="1708"/>
      <c r="SNB6" s="1708"/>
      <c r="SNC6" s="1708"/>
      <c r="SND6" s="1708"/>
      <c r="SNE6" s="1708"/>
      <c r="SNF6" s="1708"/>
      <c r="SNG6" s="1708"/>
      <c r="SNH6" s="1708"/>
      <c r="SNI6" s="1708"/>
      <c r="SNJ6" s="1708"/>
      <c r="SNK6" s="1708"/>
      <c r="SNL6" s="1708"/>
      <c r="SNM6" s="1708"/>
      <c r="SNN6" s="1708"/>
      <c r="SNO6" s="1708"/>
      <c r="SNP6" s="1708"/>
      <c r="SNQ6" s="1708"/>
      <c r="SNR6" s="1708"/>
      <c r="SNS6" s="1708"/>
      <c r="SNT6" s="1708"/>
      <c r="SNU6" s="1708"/>
      <c r="SNV6" s="1708"/>
      <c r="SNW6" s="1708"/>
      <c r="SNX6" s="1708"/>
      <c r="SNY6" s="1708"/>
      <c r="SNZ6" s="1708"/>
      <c r="SOA6" s="1708"/>
      <c r="SOB6" s="1708"/>
      <c r="SOC6" s="1708"/>
      <c r="SOD6" s="1708"/>
      <c r="SOE6" s="1708"/>
      <c r="SOF6" s="1708"/>
      <c r="SOG6" s="1708"/>
      <c r="SOH6" s="1708"/>
      <c r="SOI6" s="1708"/>
      <c r="SOJ6" s="1708"/>
      <c r="SOK6" s="1708"/>
      <c r="SOL6" s="1708"/>
      <c r="SOM6" s="1708"/>
      <c r="SON6" s="1708"/>
      <c r="SOO6" s="1708"/>
      <c r="SOP6" s="1708"/>
      <c r="SOQ6" s="1708"/>
      <c r="SOR6" s="1708"/>
      <c r="SOS6" s="1708"/>
      <c r="SOT6" s="1708"/>
      <c r="SOU6" s="1708"/>
      <c r="SOV6" s="1708"/>
      <c r="SOW6" s="1708"/>
      <c r="SOX6" s="1708"/>
      <c r="SOY6" s="1708"/>
      <c r="SOZ6" s="1708"/>
      <c r="SPA6" s="1708"/>
      <c r="SPB6" s="1708"/>
      <c r="SPC6" s="1708"/>
      <c r="SPD6" s="1708"/>
      <c r="SPE6" s="1708"/>
      <c r="SPF6" s="1708"/>
      <c r="SPG6" s="1708"/>
      <c r="SPH6" s="1708"/>
      <c r="SPI6" s="1708"/>
      <c r="SPJ6" s="1708"/>
      <c r="SPK6" s="1708"/>
      <c r="SPL6" s="1708"/>
      <c r="SPM6" s="1708"/>
      <c r="SPN6" s="1708"/>
      <c r="SPO6" s="1708"/>
      <c r="SPP6" s="1708"/>
      <c r="SPQ6" s="1708"/>
      <c r="SPR6" s="1708"/>
      <c r="SPS6" s="1708"/>
      <c r="SPT6" s="1708"/>
      <c r="SPU6" s="1708"/>
      <c r="SPV6" s="1708"/>
      <c r="SPW6" s="1708"/>
      <c r="SPX6" s="1708"/>
      <c r="SPY6" s="1708"/>
      <c r="SPZ6" s="1708"/>
      <c r="SQA6" s="1708"/>
      <c r="SQB6" s="1708"/>
      <c r="SQC6" s="1708"/>
      <c r="SQD6" s="1708"/>
      <c r="SQE6" s="1708"/>
      <c r="SQF6" s="1708"/>
      <c r="SQG6" s="1708"/>
      <c r="SQH6" s="1708"/>
      <c r="SQI6" s="1708"/>
      <c r="SQJ6" s="1708"/>
      <c r="SQK6" s="1708"/>
      <c r="SQL6" s="1708"/>
      <c r="SQM6" s="1708"/>
      <c r="SQN6" s="1708"/>
      <c r="SQO6" s="1708"/>
      <c r="SQP6" s="1708"/>
      <c r="SQQ6" s="1708"/>
      <c r="SQR6" s="1708"/>
      <c r="SQS6" s="1708"/>
      <c r="SQT6" s="1708"/>
      <c r="SQU6" s="1708"/>
      <c r="SQV6" s="1708"/>
      <c r="SQW6" s="1708"/>
      <c r="SQX6" s="1708"/>
      <c r="SQY6" s="1708"/>
      <c r="SQZ6" s="1708"/>
      <c r="SRA6" s="1708"/>
      <c r="SRB6" s="1708"/>
      <c r="SRC6" s="1708"/>
      <c r="SRD6" s="1708"/>
      <c r="SRE6" s="1708"/>
      <c r="SRF6" s="1708"/>
      <c r="SRG6" s="1708"/>
      <c r="SRH6" s="1708"/>
      <c r="SRI6" s="1708"/>
      <c r="SRJ6" s="1708"/>
      <c r="SRK6" s="1708"/>
      <c r="SRL6" s="1708"/>
      <c r="SRM6" s="1708"/>
      <c r="SRN6" s="1708"/>
      <c r="SRO6" s="1708"/>
      <c r="SRP6" s="1708"/>
      <c r="SRQ6" s="1708"/>
      <c r="SRR6" s="1708"/>
      <c r="SRS6" s="1708"/>
      <c r="SRT6" s="1708"/>
      <c r="SRU6" s="1708"/>
      <c r="SRV6" s="1708"/>
      <c r="SRW6" s="1708"/>
      <c r="SRX6" s="1708"/>
      <c r="SRY6" s="1708"/>
      <c r="SRZ6" s="1708"/>
      <c r="SSA6" s="1708"/>
      <c r="SSB6" s="1708"/>
      <c r="SSC6" s="1708"/>
      <c r="SSD6" s="1708"/>
      <c r="SSE6" s="1708"/>
      <c r="SSF6" s="1708"/>
      <c r="SSG6" s="1708"/>
      <c r="SSH6" s="1708"/>
      <c r="SSI6" s="1708"/>
      <c r="SSJ6" s="1708"/>
      <c r="SSK6" s="1708"/>
      <c r="SSL6" s="1708"/>
      <c r="SSM6" s="1708"/>
      <c r="SSN6" s="1708"/>
      <c r="SSO6" s="1708"/>
      <c r="SSP6" s="1708"/>
      <c r="SSQ6" s="1708"/>
      <c r="SSR6" s="1708"/>
      <c r="SSS6" s="1708"/>
      <c r="SST6" s="1708"/>
      <c r="SSU6" s="1708"/>
      <c r="SSV6" s="1708"/>
      <c r="SSW6" s="1708"/>
      <c r="SSX6" s="1708"/>
      <c r="SSY6" s="1708"/>
      <c r="SSZ6" s="1708"/>
      <c r="STA6" s="1708"/>
      <c r="STB6" s="1708"/>
      <c r="STC6" s="1708"/>
      <c r="STD6" s="1708"/>
      <c r="STE6" s="1708"/>
      <c r="STF6" s="1708"/>
      <c r="STG6" s="1708"/>
      <c r="STH6" s="1708"/>
      <c r="STI6" s="1708"/>
      <c r="STJ6" s="1708"/>
      <c r="STK6" s="1708"/>
      <c r="STL6" s="1708"/>
      <c r="STM6" s="1708"/>
      <c r="STN6" s="1708"/>
      <c r="STO6" s="1708"/>
      <c r="STP6" s="1708"/>
      <c r="STQ6" s="1708"/>
      <c r="STR6" s="1708"/>
      <c r="STS6" s="1708"/>
      <c r="STT6" s="1708"/>
      <c r="STU6" s="1708"/>
      <c r="STV6" s="1708"/>
      <c r="STW6" s="1708"/>
      <c r="STX6" s="1708"/>
      <c r="STY6" s="1708"/>
      <c r="STZ6" s="1708"/>
      <c r="SUA6" s="1708"/>
      <c r="SUB6" s="1708"/>
      <c r="SUC6" s="1708"/>
      <c r="SUD6" s="1708"/>
      <c r="SUE6" s="1708"/>
      <c r="SUF6" s="1708"/>
      <c r="SUG6" s="1708"/>
      <c r="SUH6" s="1708"/>
      <c r="SUI6" s="1708"/>
      <c r="SUJ6" s="1708"/>
      <c r="SUK6" s="1708"/>
      <c r="SUL6" s="1708"/>
      <c r="SUM6" s="1708"/>
      <c r="SUN6" s="1708"/>
      <c r="SUO6" s="1708"/>
      <c r="SUP6" s="1708"/>
      <c r="SUQ6" s="1708"/>
      <c r="SUR6" s="1708"/>
      <c r="SUS6" s="1708"/>
      <c r="SUT6" s="1708"/>
      <c r="SUU6" s="1708"/>
      <c r="SUV6" s="1708"/>
      <c r="SUW6" s="1708"/>
      <c r="SUX6" s="1708"/>
      <c r="SUY6" s="1708"/>
      <c r="SUZ6" s="1708"/>
      <c r="SVA6" s="1708"/>
      <c r="SVB6" s="1708"/>
      <c r="SVC6" s="1708"/>
      <c r="SVD6" s="1708"/>
      <c r="SVE6" s="1708"/>
      <c r="SVF6" s="1708"/>
      <c r="SVG6" s="1708"/>
      <c r="SVH6" s="1708"/>
      <c r="SVI6" s="1708"/>
      <c r="SVJ6" s="1708"/>
      <c r="SVK6" s="1708"/>
      <c r="SVL6" s="1708"/>
      <c r="SVM6" s="1708"/>
      <c r="SVN6" s="1708"/>
      <c r="SVO6" s="1708"/>
      <c r="SVP6" s="1708"/>
      <c r="SVQ6" s="1708"/>
      <c r="SVR6" s="1708"/>
      <c r="SVS6" s="1708"/>
      <c r="SVT6" s="1708"/>
      <c r="SVU6" s="1708"/>
      <c r="SVV6" s="1708"/>
      <c r="SVW6" s="1708"/>
      <c r="SVX6" s="1708"/>
      <c r="SVY6" s="1708"/>
      <c r="SVZ6" s="1708"/>
      <c r="SWA6" s="1708"/>
      <c r="SWB6" s="1708"/>
      <c r="SWC6" s="1708"/>
      <c r="SWD6" s="1708"/>
      <c r="SWE6" s="1708"/>
      <c r="SWF6" s="1708"/>
      <c r="SWG6" s="1708"/>
      <c r="SWH6" s="1708"/>
      <c r="SWI6" s="1708"/>
      <c r="SWJ6" s="1708"/>
      <c r="SWK6" s="1708"/>
      <c r="SWL6" s="1708"/>
      <c r="SWM6" s="1708"/>
      <c r="SWN6" s="1708"/>
      <c r="SWO6" s="1708"/>
      <c r="SWP6" s="1708"/>
      <c r="SWQ6" s="1708"/>
      <c r="SWR6" s="1708"/>
      <c r="SWS6" s="1708"/>
      <c r="SWT6" s="1708"/>
      <c r="SWU6" s="1708"/>
      <c r="SWV6" s="1708"/>
      <c r="SWW6" s="1708"/>
      <c r="SWX6" s="1708"/>
      <c r="SWY6" s="1708"/>
      <c r="SWZ6" s="1708"/>
      <c r="SXA6" s="1708"/>
      <c r="SXB6" s="1708"/>
      <c r="SXC6" s="1708"/>
      <c r="SXD6" s="1708"/>
      <c r="SXE6" s="1708"/>
      <c r="SXF6" s="1708"/>
      <c r="SXG6" s="1708"/>
      <c r="SXH6" s="1708"/>
      <c r="SXI6" s="1708"/>
      <c r="SXJ6" s="1708"/>
      <c r="SXK6" s="1708"/>
      <c r="SXL6" s="1708"/>
      <c r="SXM6" s="1708"/>
      <c r="SXN6" s="1708"/>
      <c r="SXO6" s="1708"/>
      <c r="SXP6" s="1708"/>
      <c r="SXQ6" s="1708"/>
      <c r="SXR6" s="1708"/>
      <c r="SXS6" s="1708"/>
      <c r="SXT6" s="1708"/>
      <c r="SXU6" s="1708"/>
      <c r="SXV6" s="1708"/>
      <c r="SXW6" s="1708"/>
      <c r="SXX6" s="1708"/>
      <c r="SXY6" s="1708"/>
      <c r="SXZ6" s="1708"/>
      <c r="SYA6" s="1708"/>
      <c r="SYB6" s="1708"/>
      <c r="SYC6" s="1708"/>
      <c r="SYD6" s="1708"/>
      <c r="SYE6" s="1708"/>
      <c r="SYF6" s="1708"/>
      <c r="SYG6" s="1708"/>
      <c r="SYH6" s="1708"/>
      <c r="SYI6" s="1708"/>
      <c r="SYJ6" s="1708"/>
      <c r="SYK6" s="1708"/>
      <c r="SYL6" s="1708"/>
      <c r="SYM6" s="1708"/>
      <c r="SYN6" s="1708"/>
      <c r="SYO6" s="1708"/>
      <c r="SYP6" s="1708"/>
      <c r="SYQ6" s="1708"/>
      <c r="SYR6" s="1708"/>
      <c r="SYS6" s="1708"/>
      <c r="SYT6" s="1708"/>
      <c r="SYU6" s="1708"/>
      <c r="SYV6" s="1708"/>
      <c r="SYW6" s="1708"/>
      <c r="SYX6" s="1708"/>
      <c r="SYY6" s="1708"/>
      <c r="SYZ6" s="1708"/>
      <c r="SZA6" s="1708"/>
      <c r="SZB6" s="1708"/>
      <c r="SZC6" s="1708"/>
      <c r="SZD6" s="1708"/>
      <c r="SZE6" s="1708"/>
      <c r="SZF6" s="1708"/>
      <c r="SZG6" s="1708"/>
      <c r="SZH6" s="1708"/>
      <c r="SZI6" s="1708"/>
      <c r="SZJ6" s="1708"/>
      <c r="SZK6" s="1708"/>
      <c r="SZL6" s="1708"/>
      <c r="SZM6" s="1708"/>
      <c r="SZN6" s="1708"/>
      <c r="SZO6" s="1708"/>
      <c r="SZP6" s="1708"/>
      <c r="SZQ6" s="1708"/>
      <c r="SZR6" s="1708"/>
      <c r="SZS6" s="1708"/>
      <c r="SZT6" s="1708"/>
      <c r="SZU6" s="1708"/>
      <c r="SZV6" s="1708"/>
      <c r="SZW6" s="1708"/>
      <c r="SZX6" s="1708"/>
      <c r="SZY6" s="1708"/>
      <c r="SZZ6" s="1708"/>
      <c r="TAA6" s="1708"/>
      <c r="TAB6" s="1708"/>
      <c r="TAC6" s="1708"/>
      <c r="TAD6" s="1708"/>
      <c r="TAE6" s="1708"/>
      <c r="TAF6" s="1708"/>
      <c r="TAG6" s="1708"/>
      <c r="TAH6" s="1708"/>
      <c r="TAI6" s="1708"/>
      <c r="TAJ6" s="1708"/>
      <c r="TAK6" s="1708"/>
      <c r="TAL6" s="1708"/>
      <c r="TAM6" s="1708"/>
      <c r="TAN6" s="1708"/>
      <c r="TAO6" s="1708"/>
      <c r="TAP6" s="1708"/>
      <c r="TAQ6" s="1708"/>
      <c r="TAR6" s="1708"/>
      <c r="TAS6" s="1708"/>
      <c r="TAT6" s="1708"/>
      <c r="TAU6" s="1708"/>
      <c r="TAV6" s="1708"/>
      <c r="TAW6" s="1708"/>
      <c r="TAX6" s="1708"/>
      <c r="TAY6" s="1708"/>
      <c r="TAZ6" s="1708"/>
      <c r="TBA6" s="1708"/>
      <c r="TBB6" s="1708"/>
      <c r="TBC6" s="1708"/>
      <c r="TBD6" s="1708"/>
      <c r="TBE6" s="1708"/>
      <c r="TBF6" s="1708"/>
      <c r="TBG6" s="1708"/>
      <c r="TBH6" s="1708"/>
      <c r="TBI6" s="1708"/>
      <c r="TBJ6" s="1708"/>
      <c r="TBK6" s="1708"/>
      <c r="TBL6" s="1708"/>
      <c r="TBM6" s="1708"/>
      <c r="TBN6" s="1708"/>
      <c r="TBO6" s="1708"/>
      <c r="TBP6" s="1708"/>
      <c r="TBQ6" s="1708"/>
      <c r="TBR6" s="1708"/>
      <c r="TBS6" s="1708"/>
      <c r="TBT6" s="1708"/>
      <c r="TBU6" s="1708"/>
      <c r="TBV6" s="1708"/>
      <c r="TBW6" s="1708"/>
      <c r="TBX6" s="1708"/>
      <c r="TBY6" s="1708"/>
      <c r="TBZ6" s="1708"/>
      <c r="TCA6" s="1708"/>
      <c r="TCB6" s="1708"/>
      <c r="TCC6" s="1708"/>
      <c r="TCD6" s="1708"/>
      <c r="TCE6" s="1708"/>
      <c r="TCF6" s="1708"/>
      <c r="TCG6" s="1708"/>
      <c r="TCH6" s="1708"/>
      <c r="TCI6" s="1708"/>
      <c r="TCJ6" s="1708"/>
      <c r="TCK6" s="1708"/>
      <c r="TCL6" s="1708"/>
      <c r="TCM6" s="1708"/>
      <c r="TCN6" s="1708"/>
      <c r="TCO6" s="1708"/>
      <c r="TCP6" s="1708"/>
      <c r="TCQ6" s="1708"/>
      <c r="TCR6" s="1708"/>
      <c r="TCS6" s="1708"/>
      <c r="TCT6" s="1708"/>
      <c r="TCU6" s="1708"/>
      <c r="TCV6" s="1708"/>
      <c r="TCW6" s="1708"/>
      <c r="TCX6" s="1708"/>
      <c r="TCY6" s="1708"/>
      <c r="TCZ6" s="1708"/>
      <c r="TDA6" s="1708"/>
      <c r="TDB6" s="1708"/>
      <c r="TDC6" s="1708"/>
      <c r="TDD6" s="1708"/>
      <c r="TDE6" s="1708"/>
      <c r="TDF6" s="1708"/>
      <c r="TDG6" s="1708"/>
      <c r="TDH6" s="1708"/>
      <c r="TDI6" s="1708"/>
      <c r="TDJ6" s="1708"/>
      <c r="TDK6" s="1708"/>
      <c r="TDL6" s="1708"/>
      <c r="TDM6" s="1708"/>
      <c r="TDN6" s="1708"/>
      <c r="TDO6" s="1708"/>
      <c r="TDP6" s="1708"/>
      <c r="TDQ6" s="1708"/>
      <c r="TDR6" s="1708"/>
      <c r="TDS6" s="1708"/>
      <c r="TDT6" s="1708"/>
      <c r="TDU6" s="1708"/>
      <c r="TDV6" s="1708"/>
      <c r="TDW6" s="1708"/>
      <c r="TDX6" s="1708"/>
      <c r="TDY6" s="1708"/>
      <c r="TDZ6" s="1708"/>
      <c r="TEA6" s="1708"/>
      <c r="TEB6" s="1708"/>
      <c r="TEC6" s="1708"/>
      <c r="TED6" s="1708"/>
      <c r="TEE6" s="1708"/>
      <c r="TEF6" s="1708"/>
      <c r="TEG6" s="1708"/>
      <c r="TEH6" s="1708"/>
      <c r="TEI6" s="1708"/>
      <c r="TEJ6" s="1708"/>
      <c r="TEK6" s="1708"/>
      <c r="TEL6" s="1708"/>
      <c r="TEM6" s="1708"/>
      <c r="TEN6" s="1708"/>
      <c r="TEO6" s="1708"/>
      <c r="TEP6" s="1708"/>
      <c r="TEQ6" s="1708"/>
      <c r="TER6" s="1708"/>
      <c r="TES6" s="1708"/>
      <c r="TET6" s="1708"/>
      <c r="TEU6" s="1708"/>
      <c r="TEV6" s="1708"/>
      <c r="TEW6" s="1708"/>
      <c r="TEX6" s="1708"/>
      <c r="TEY6" s="1708"/>
      <c r="TEZ6" s="1708"/>
      <c r="TFA6" s="1708"/>
      <c r="TFB6" s="1708"/>
      <c r="TFC6" s="1708"/>
      <c r="TFD6" s="1708"/>
      <c r="TFE6" s="1708"/>
      <c r="TFF6" s="1708"/>
      <c r="TFG6" s="1708"/>
      <c r="TFH6" s="1708"/>
      <c r="TFI6" s="1708"/>
      <c r="TFJ6" s="1708"/>
      <c r="TFK6" s="1708"/>
      <c r="TFL6" s="1708"/>
      <c r="TFM6" s="1708"/>
      <c r="TFN6" s="1708"/>
      <c r="TFO6" s="1708"/>
      <c r="TFP6" s="1708"/>
      <c r="TFQ6" s="1708"/>
      <c r="TFR6" s="1708"/>
      <c r="TFS6" s="1708"/>
      <c r="TFT6" s="1708"/>
      <c r="TFU6" s="1708"/>
      <c r="TFV6" s="1708"/>
      <c r="TFW6" s="1708"/>
      <c r="TFX6" s="1708"/>
      <c r="TFY6" s="1708"/>
      <c r="TFZ6" s="1708"/>
      <c r="TGA6" s="1708"/>
      <c r="TGB6" s="1708"/>
      <c r="TGC6" s="1708"/>
      <c r="TGD6" s="1708"/>
      <c r="TGE6" s="1708"/>
      <c r="TGF6" s="1708"/>
      <c r="TGG6" s="1708"/>
      <c r="TGH6" s="1708"/>
      <c r="TGI6" s="1708"/>
      <c r="TGJ6" s="1708"/>
      <c r="TGK6" s="1708"/>
      <c r="TGL6" s="1708"/>
      <c r="TGM6" s="1708"/>
      <c r="TGN6" s="1708"/>
      <c r="TGO6" s="1708"/>
      <c r="TGP6" s="1708"/>
      <c r="TGQ6" s="1708"/>
      <c r="TGR6" s="1708"/>
      <c r="TGS6" s="1708"/>
      <c r="TGT6" s="1708"/>
      <c r="TGU6" s="1708"/>
      <c r="TGV6" s="1708"/>
      <c r="TGW6" s="1708"/>
      <c r="TGX6" s="1708"/>
      <c r="TGY6" s="1708"/>
      <c r="TGZ6" s="1708"/>
      <c r="THA6" s="1708"/>
      <c r="THB6" s="1708"/>
      <c r="THC6" s="1708"/>
      <c r="THD6" s="1708"/>
      <c r="THE6" s="1708"/>
      <c r="THF6" s="1708"/>
      <c r="THG6" s="1708"/>
      <c r="THH6" s="1708"/>
      <c r="THI6" s="1708"/>
      <c r="THJ6" s="1708"/>
      <c r="THK6" s="1708"/>
      <c r="THL6" s="1708"/>
      <c r="THM6" s="1708"/>
      <c r="THN6" s="1708"/>
      <c r="THO6" s="1708"/>
      <c r="THP6" s="1708"/>
      <c r="THQ6" s="1708"/>
      <c r="THR6" s="1708"/>
      <c r="THS6" s="1708"/>
      <c r="THT6" s="1708"/>
      <c r="THU6" s="1708"/>
      <c r="THV6" s="1708"/>
      <c r="THW6" s="1708"/>
      <c r="THX6" s="1708"/>
      <c r="THY6" s="1708"/>
      <c r="THZ6" s="1708"/>
      <c r="TIA6" s="1708"/>
      <c r="TIB6" s="1708"/>
      <c r="TIC6" s="1708"/>
      <c r="TID6" s="1708"/>
      <c r="TIE6" s="1708"/>
      <c r="TIF6" s="1708"/>
      <c r="TIG6" s="1708"/>
      <c r="TIH6" s="1708"/>
      <c r="TII6" s="1708"/>
      <c r="TIJ6" s="1708"/>
      <c r="TIK6" s="1708"/>
      <c r="TIL6" s="1708"/>
      <c r="TIM6" s="1708"/>
      <c r="TIN6" s="1708"/>
      <c r="TIO6" s="1708"/>
      <c r="TIP6" s="1708"/>
      <c r="TIQ6" s="1708"/>
      <c r="TIR6" s="1708"/>
      <c r="TIS6" s="1708"/>
      <c r="TIT6" s="1708"/>
      <c r="TIU6" s="1708"/>
      <c r="TIV6" s="1708"/>
      <c r="TIW6" s="1708"/>
      <c r="TIX6" s="1708"/>
      <c r="TIY6" s="1708"/>
      <c r="TIZ6" s="1708"/>
      <c r="TJA6" s="1708"/>
      <c r="TJB6" s="1708"/>
      <c r="TJC6" s="1708"/>
      <c r="TJD6" s="1708"/>
      <c r="TJE6" s="1708"/>
      <c r="TJF6" s="1708"/>
      <c r="TJG6" s="1708"/>
      <c r="TJH6" s="1708"/>
      <c r="TJI6" s="1708"/>
      <c r="TJJ6" s="1708"/>
      <c r="TJK6" s="1708"/>
      <c r="TJL6" s="1708"/>
      <c r="TJM6" s="1708"/>
      <c r="TJN6" s="1708"/>
      <c r="TJO6" s="1708"/>
      <c r="TJP6" s="1708"/>
      <c r="TJQ6" s="1708"/>
      <c r="TJR6" s="1708"/>
      <c r="TJS6" s="1708"/>
      <c r="TJT6" s="1708"/>
      <c r="TJU6" s="1708"/>
      <c r="TJV6" s="1708"/>
      <c r="TJW6" s="1708"/>
      <c r="TJX6" s="1708"/>
      <c r="TJY6" s="1708"/>
      <c r="TJZ6" s="1708"/>
      <c r="TKA6" s="1708"/>
      <c r="TKB6" s="1708"/>
      <c r="TKC6" s="1708"/>
      <c r="TKD6" s="1708"/>
      <c r="TKE6" s="1708"/>
      <c r="TKF6" s="1708"/>
      <c r="TKG6" s="1708"/>
      <c r="TKH6" s="1708"/>
      <c r="TKI6" s="1708"/>
      <c r="TKJ6" s="1708"/>
      <c r="TKK6" s="1708"/>
      <c r="TKL6" s="1708"/>
      <c r="TKM6" s="1708"/>
      <c r="TKN6" s="1708"/>
      <c r="TKO6" s="1708"/>
      <c r="TKP6" s="1708"/>
      <c r="TKQ6" s="1708"/>
      <c r="TKR6" s="1708"/>
      <c r="TKS6" s="1708"/>
      <c r="TKT6" s="1708"/>
      <c r="TKU6" s="1708"/>
      <c r="TKV6" s="1708"/>
      <c r="TKW6" s="1708"/>
      <c r="TKX6" s="1708"/>
      <c r="TKY6" s="1708"/>
      <c r="TKZ6" s="1708"/>
      <c r="TLA6" s="1708"/>
      <c r="TLB6" s="1708"/>
      <c r="TLC6" s="1708"/>
      <c r="TLD6" s="1708"/>
      <c r="TLE6" s="1708"/>
      <c r="TLF6" s="1708"/>
      <c r="TLG6" s="1708"/>
      <c r="TLH6" s="1708"/>
      <c r="TLI6" s="1708"/>
      <c r="TLJ6" s="1708"/>
      <c r="TLK6" s="1708"/>
      <c r="TLL6" s="1708"/>
      <c r="TLM6" s="1708"/>
      <c r="TLN6" s="1708"/>
      <c r="TLO6" s="1708"/>
      <c r="TLP6" s="1708"/>
      <c r="TLQ6" s="1708"/>
      <c r="TLR6" s="1708"/>
      <c r="TLS6" s="1708"/>
      <c r="TLT6" s="1708"/>
      <c r="TLU6" s="1708"/>
      <c r="TLV6" s="1708"/>
      <c r="TLW6" s="1708"/>
      <c r="TLX6" s="1708"/>
      <c r="TLY6" s="1708"/>
      <c r="TLZ6" s="1708"/>
      <c r="TMA6" s="1708"/>
      <c r="TMB6" s="1708"/>
      <c r="TMC6" s="1708"/>
      <c r="TMD6" s="1708"/>
      <c r="TME6" s="1708"/>
      <c r="TMF6" s="1708"/>
      <c r="TMG6" s="1708"/>
      <c r="TMH6" s="1708"/>
      <c r="TMI6" s="1708"/>
      <c r="TMJ6" s="1708"/>
      <c r="TMK6" s="1708"/>
      <c r="TML6" s="1708"/>
      <c r="TMM6" s="1708"/>
      <c r="TMN6" s="1708"/>
      <c r="TMO6" s="1708"/>
      <c r="TMP6" s="1708"/>
      <c r="TMQ6" s="1708"/>
      <c r="TMR6" s="1708"/>
      <c r="TMS6" s="1708"/>
      <c r="TMT6" s="1708"/>
      <c r="TMU6" s="1708"/>
      <c r="TMV6" s="1708"/>
      <c r="TMW6" s="1708"/>
      <c r="TMX6" s="1708"/>
      <c r="TMY6" s="1708"/>
      <c r="TMZ6" s="1708"/>
      <c r="TNA6" s="1708"/>
      <c r="TNB6" s="1708"/>
      <c r="TNC6" s="1708"/>
      <c r="TND6" s="1708"/>
      <c r="TNE6" s="1708"/>
      <c r="TNF6" s="1708"/>
      <c r="TNG6" s="1708"/>
      <c r="TNH6" s="1708"/>
      <c r="TNI6" s="1708"/>
      <c r="TNJ6" s="1708"/>
      <c r="TNK6" s="1708"/>
      <c r="TNL6" s="1708"/>
      <c r="TNM6" s="1708"/>
      <c r="TNN6" s="1708"/>
      <c r="TNO6" s="1708"/>
      <c r="TNP6" s="1708"/>
      <c r="TNQ6" s="1708"/>
      <c r="TNR6" s="1708"/>
      <c r="TNS6" s="1708"/>
      <c r="TNT6" s="1708"/>
      <c r="TNU6" s="1708"/>
      <c r="TNV6" s="1708"/>
      <c r="TNW6" s="1708"/>
      <c r="TNX6" s="1708"/>
      <c r="TNY6" s="1708"/>
      <c r="TNZ6" s="1708"/>
      <c r="TOA6" s="1708"/>
      <c r="TOB6" s="1708"/>
      <c r="TOC6" s="1708"/>
      <c r="TOD6" s="1708"/>
      <c r="TOE6" s="1708"/>
      <c r="TOF6" s="1708"/>
      <c r="TOG6" s="1708"/>
      <c r="TOH6" s="1708"/>
      <c r="TOI6" s="1708"/>
      <c r="TOJ6" s="1708"/>
      <c r="TOK6" s="1708"/>
      <c r="TOL6" s="1708"/>
      <c r="TOM6" s="1708"/>
      <c r="TON6" s="1708"/>
      <c r="TOO6" s="1708"/>
      <c r="TOP6" s="1708"/>
      <c r="TOQ6" s="1708"/>
      <c r="TOR6" s="1708"/>
      <c r="TOS6" s="1708"/>
      <c r="TOT6" s="1708"/>
      <c r="TOU6" s="1708"/>
      <c r="TOV6" s="1708"/>
      <c r="TOW6" s="1708"/>
      <c r="TOX6" s="1708"/>
      <c r="TOY6" s="1708"/>
      <c r="TOZ6" s="1708"/>
      <c r="TPA6" s="1708"/>
      <c r="TPB6" s="1708"/>
      <c r="TPC6" s="1708"/>
      <c r="TPD6" s="1708"/>
      <c r="TPE6" s="1708"/>
      <c r="TPF6" s="1708"/>
      <c r="TPG6" s="1708"/>
      <c r="TPH6" s="1708"/>
      <c r="TPI6" s="1708"/>
      <c r="TPJ6" s="1708"/>
      <c r="TPK6" s="1708"/>
      <c r="TPL6" s="1708"/>
      <c r="TPM6" s="1708"/>
      <c r="TPN6" s="1708"/>
      <c r="TPO6" s="1708"/>
      <c r="TPP6" s="1708"/>
      <c r="TPQ6" s="1708"/>
      <c r="TPR6" s="1708"/>
      <c r="TPS6" s="1708"/>
      <c r="TPT6" s="1708"/>
      <c r="TPU6" s="1708"/>
      <c r="TPV6" s="1708"/>
      <c r="TPW6" s="1708"/>
      <c r="TPX6" s="1708"/>
      <c r="TPY6" s="1708"/>
      <c r="TPZ6" s="1708"/>
      <c r="TQA6" s="1708"/>
      <c r="TQB6" s="1708"/>
      <c r="TQC6" s="1708"/>
      <c r="TQD6" s="1708"/>
      <c r="TQE6" s="1708"/>
      <c r="TQF6" s="1708"/>
      <c r="TQG6" s="1708"/>
      <c r="TQH6" s="1708"/>
      <c r="TQI6" s="1708"/>
      <c r="TQJ6" s="1708"/>
      <c r="TQK6" s="1708"/>
      <c r="TQL6" s="1708"/>
      <c r="TQM6" s="1708"/>
      <c r="TQN6" s="1708"/>
      <c r="TQO6" s="1708"/>
      <c r="TQP6" s="1708"/>
      <c r="TQQ6" s="1708"/>
      <c r="TQR6" s="1708"/>
      <c r="TQS6" s="1708"/>
      <c r="TQT6" s="1708"/>
      <c r="TQU6" s="1708"/>
      <c r="TQV6" s="1708"/>
      <c r="TQW6" s="1708"/>
      <c r="TQX6" s="1708"/>
      <c r="TQY6" s="1708"/>
      <c r="TQZ6" s="1708"/>
      <c r="TRA6" s="1708"/>
      <c r="TRB6" s="1708"/>
      <c r="TRC6" s="1708"/>
      <c r="TRD6" s="1708"/>
      <c r="TRE6" s="1708"/>
      <c r="TRF6" s="1708"/>
      <c r="TRG6" s="1708"/>
      <c r="TRH6" s="1708"/>
      <c r="TRI6" s="1708"/>
      <c r="TRJ6" s="1708"/>
      <c r="TRK6" s="1708"/>
      <c r="TRL6" s="1708"/>
      <c r="TRM6" s="1708"/>
      <c r="TRN6" s="1708"/>
      <c r="TRO6" s="1708"/>
      <c r="TRP6" s="1708"/>
      <c r="TRQ6" s="1708"/>
      <c r="TRR6" s="1708"/>
      <c r="TRS6" s="1708"/>
      <c r="TRT6" s="1708"/>
      <c r="TRU6" s="1708"/>
      <c r="TRV6" s="1708"/>
      <c r="TRW6" s="1708"/>
      <c r="TRX6" s="1708"/>
      <c r="TRY6" s="1708"/>
      <c r="TRZ6" s="1708"/>
      <c r="TSA6" s="1708"/>
      <c r="TSB6" s="1708"/>
      <c r="TSC6" s="1708"/>
      <c r="TSD6" s="1708"/>
      <c r="TSE6" s="1708"/>
      <c r="TSF6" s="1708"/>
      <c r="TSG6" s="1708"/>
      <c r="TSH6" s="1708"/>
      <c r="TSI6" s="1708"/>
      <c r="TSJ6" s="1708"/>
      <c r="TSK6" s="1708"/>
      <c r="TSL6" s="1708"/>
      <c r="TSM6" s="1708"/>
      <c r="TSN6" s="1708"/>
      <c r="TSO6" s="1708"/>
      <c r="TSP6" s="1708"/>
      <c r="TSQ6" s="1708"/>
      <c r="TSR6" s="1708"/>
      <c r="TSS6" s="1708"/>
      <c r="TST6" s="1708"/>
      <c r="TSU6" s="1708"/>
      <c r="TSV6" s="1708"/>
      <c r="TSW6" s="1708"/>
      <c r="TSX6" s="1708"/>
      <c r="TSY6" s="1708"/>
      <c r="TSZ6" s="1708"/>
      <c r="TTA6" s="1708"/>
      <c r="TTB6" s="1708"/>
      <c r="TTC6" s="1708"/>
      <c r="TTD6" s="1708"/>
      <c r="TTE6" s="1708"/>
      <c r="TTF6" s="1708"/>
      <c r="TTG6" s="1708"/>
      <c r="TTH6" s="1708"/>
      <c r="TTI6" s="1708"/>
      <c r="TTJ6" s="1708"/>
      <c r="TTK6" s="1708"/>
      <c r="TTL6" s="1708"/>
      <c r="TTM6" s="1708"/>
      <c r="TTN6" s="1708"/>
      <c r="TTO6" s="1708"/>
      <c r="TTP6" s="1708"/>
      <c r="TTQ6" s="1708"/>
      <c r="TTR6" s="1708"/>
      <c r="TTS6" s="1708"/>
      <c r="TTT6" s="1708"/>
      <c r="TTU6" s="1708"/>
      <c r="TTV6" s="1708"/>
      <c r="TTW6" s="1708"/>
      <c r="TTX6" s="1708"/>
      <c r="TTY6" s="1708"/>
      <c r="TTZ6" s="1708"/>
      <c r="TUA6" s="1708"/>
      <c r="TUB6" s="1708"/>
      <c r="TUC6" s="1708"/>
      <c r="TUD6" s="1708"/>
      <c r="TUE6" s="1708"/>
      <c r="TUF6" s="1708"/>
      <c r="TUG6" s="1708"/>
      <c r="TUH6" s="1708"/>
      <c r="TUI6" s="1708"/>
      <c r="TUJ6" s="1708"/>
      <c r="TUK6" s="1708"/>
      <c r="TUL6" s="1708"/>
      <c r="TUM6" s="1708"/>
      <c r="TUN6" s="1708"/>
      <c r="TUO6" s="1708"/>
      <c r="TUP6" s="1708"/>
      <c r="TUQ6" s="1708"/>
      <c r="TUR6" s="1708"/>
      <c r="TUS6" s="1708"/>
      <c r="TUT6" s="1708"/>
      <c r="TUU6" s="1708"/>
      <c r="TUV6" s="1708"/>
      <c r="TUW6" s="1708"/>
      <c r="TUX6" s="1708"/>
      <c r="TUY6" s="1708"/>
      <c r="TUZ6" s="1708"/>
      <c r="TVA6" s="1708"/>
      <c r="TVB6" s="1708"/>
      <c r="TVC6" s="1708"/>
      <c r="TVD6" s="1708"/>
      <c r="TVE6" s="1708"/>
      <c r="TVF6" s="1708"/>
      <c r="TVG6" s="1708"/>
      <c r="TVH6" s="1708"/>
      <c r="TVI6" s="1708"/>
      <c r="TVJ6" s="1708"/>
      <c r="TVK6" s="1708"/>
      <c r="TVL6" s="1708"/>
      <c r="TVM6" s="1708"/>
      <c r="TVN6" s="1708"/>
      <c r="TVO6" s="1708"/>
      <c r="TVP6" s="1708"/>
      <c r="TVQ6" s="1708"/>
      <c r="TVR6" s="1708"/>
      <c r="TVS6" s="1708"/>
      <c r="TVT6" s="1708"/>
      <c r="TVU6" s="1708"/>
      <c r="TVV6" s="1708"/>
      <c r="TVW6" s="1708"/>
      <c r="TVX6" s="1708"/>
      <c r="TVY6" s="1708"/>
      <c r="TVZ6" s="1708"/>
      <c r="TWA6" s="1708"/>
      <c r="TWB6" s="1708"/>
      <c r="TWC6" s="1708"/>
      <c r="TWD6" s="1708"/>
      <c r="TWE6" s="1708"/>
      <c r="TWF6" s="1708"/>
      <c r="TWG6" s="1708"/>
      <c r="TWH6" s="1708"/>
      <c r="TWI6" s="1708"/>
      <c r="TWJ6" s="1708"/>
      <c r="TWK6" s="1708"/>
      <c r="TWL6" s="1708"/>
      <c r="TWM6" s="1708"/>
      <c r="TWN6" s="1708"/>
      <c r="TWO6" s="1708"/>
      <c r="TWP6" s="1708"/>
      <c r="TWQ6" s="1708"/>
      <c r="TWR6" s="1708"/>
      <c r="TWS6" s="1708"/>
      <c r="TWT6" s="1708"/>
      <c r="TWU6" s="1708"/>
      <c r="TWV6" s="1708"/>
      <c r="TWW6" s="1708"/>
      <c r="TWX6" s="1708"/>
      <c r="TWY6" s="1708"/>
      <c r="TWZ6" s="1708"/>
      <c r="TXA6" s="1708"/>
      <c r="TXB6" s="1708"/>
      <c r="TXC6" s="1708"/>
      <c r="TXD6" s="1708"/>
      <c r="TXE6" s="1708"/>
      <c r="TXF6" s="1708"/>
      <c r="TXG6" s="1708"/>
      <c r="TXH6" s="1708"/>
      <c r="TXI6" s="1708"/>
      <c r="TXJ6" s="1708"/>
      <c r="TXK6" s="1708"/>
      <c r="TXL6" s="1708"/>
      <c r="TXM6" s="1708"/>
      <c r="TXN6" s="1708"/>
      <c r="TXO6" s="1708"/>
      <c r="TXP6" s="1708"/>
      <c r="TXQ6" s="1708"/>
      <c r="TXR6" s="1708"/>
      <c r="TXS6" s="1708"/>
      <c r="TXT6" s="1708"/>
      <c r="TXU6" s="1708"/>
      <c r="TXV6" s="1708"/>
      <c r="TXW6" s="1708"/>
      <c r="TXX6" s="1708"/>
      <c r="TXY6" s="1708"/>
      <c r="TXZ6" s="1708"/>
      <c r="TYA6" s="1708"/>
      <c r="TYB6" s="1708"/>
      <c r="TYC6" s="1708"/>
      <c r="TYD6" s="1708"/>
      <c r="TYE6" s="1708"/>
      <c r="TYF6" s="1708"/>
      <c r="TYG6" s="1708"/>
      <c r="TYH6" s="1708"/>
      <c r="TYI6" s="1708"/>
      <c r="TYJ6" s="1708"/>
      <c r="TYK6" s="1708"/>
      <c r="TYL6" s="1708"/>
      <c r="TYM6" s="1708"/>
      <c r="TYN6" s="1708"/>
      <c r="TYO6" s="1708"/>
      <c r="TYP6" s="1708"/>
      <c r="TYQ6" s="1708"/>
      <c r="TYR6" s="1708"/>
      <c r="TYS6" s="1708"/>
      <c r="TYT6" s="1708"/>
      <c r="TYU6" s="1708"/>
      <c r="TYV6" s="1708"/>
      <c r="TYW6" s="1708"/>
      <c r="TYX6" s="1708"/>
      <c r="TYY6" s="1708"/>
      <c r="TYZ6" s="1708"/>
      <c r="TZA6" s="1708"/>
      <c r="TZB6" s="1708"/>
      <c r="TZC6" s="1708"/>
      <c r="TZD6" s="1708"/>
      <c r="TZE6" s="1708"/>
      <c r="TZF6" s="1708"/>
      <c r="TZG6" s="1708"/>
      <c r="TZH6" s="1708"/>
      <c r="TZI6" s="1708"/>
      <c r="TZJ6" s="1708"/>
      <c r="TZK6" s="1708"/>
      <c r="TZL6" s="1708"/>
      <c r="TZM6" s="1708"/>
      <c r="TZN6" s="1708"/>
      <c r="TZO6" s="1708"/>
      <c r="TZP6" s="1708"/>
      <c r="TZQ6" s="1708"/>
      <c r="TZR6" s="1708"/>
      <c r="TZS6" s="1708"/>
      <c r="TZT6" s="1708"/>
      <c r="TZU6" s="1708"/>
      <c r="TZV6" s="1708"/>
      <c r="TZW6" s="1708"/>
      <c r="TZX6" s="1708"/>
      <c r="TZY6" s="1708"/>
      <c r="TZZ6" s="1708"/>
      <c r="UAA6" s="1708"/>
      <c r="UAB6" s="1708"/>
      <c r="UAC6" s="1708"/>
      <c r="UAD6" s="1708"/>
      <c r="UAE6" s="1708"/>
      <c r="UAF6" s="1708"/>
      <c r="UAG6" s="1708"/>
      <c r="UAH6" s="1708"/>
      <c r="UAI6" s="1708"/>
      <c r="UAJ6" s="1708"/>
      <c r="UAK6" s="1708"/>
      <c r="UAL6" s="1708"/>
      <c r="UAM6" s="1708"/>
      <c r="UAN6" s="1708"/>
      <c r="UAO6" s="1708"/>
      <c r="UAP6" s="1708"/>
      <c r="UAQ6" s="1708"/>
      <c r="UAR6" s="1708"/>
      <c r="UAS6" s="1708"/>
      <c r="UAT6" s="1708"/>
      <c r="UAU6" s="1708"/>
      <c r="UAV6" s="1708"/>
      <c r="UAW6" s="1708"/>
      <c r="UAX6" s="1708"/>
      <c r="UAY6" s="1708"/>
      <c r="UAZ6" s="1708"/>
      <c r="UBA6" s="1708"/>
      <c r="UBB6" s="1708"/>
      <c r="UBC6" s="1708"/>
      <c r="UBD6" s="1708"/>
      <c r="UBE6" s="1708"/>
      <c r="UBF6" s="1708"/>
      <c r="UBG6" s="1708"/>
      <c r="UBH6" s="1708"/>
      <c r="UBI6" s="1708"/>
      <c r="UBJ6" s="1708"/>
      <c r="UBK6" s="1708"/>
      <c r="UBL6" s="1708"/>
      <c r="UBM6" s="1708"/>
      <c r="UBN6" s="1708"/>
      <c r="UBO6" s="1708"/>
      <c r="UBP6" s="1708"/>
      <c r="UBQ6" s="1708"/>
      <c r="UBR6" s="1708"/>
      <c r="UBS6" s="1708"/>
      <c r="UBT6" s="1708"/>
      <c r="UBU6" s="1708"/>
      <c r="UBV6" s="1708"/>
      <c r="UBW6" s="1708"/>
      <c r="UBX6" s="1708"/>
      <c r="UBY6" s="1708"/>
      <c r="UBZ6" s="1708"/>
      <c r="UCA6" s="1708"/>
      <c r="UCB6" s="1708"/>
      <c r="UCC6" s="1708"/>
      <c r="UCD6" s="1708"/>
      <c r="UCE6" s="1708"/>
      <c r="UCF6" s="1708"/>
      <c r="UCG6" s="1708"/>
      <c r="UCH6" s="1708"/>
      <c r="UCI6" s="1708"/>
      <c r="UCJ6" s="1708"/>
      <c r="UCK6" s="1708"/>
      <c r="UCL6" s="1708"/>
      <c r="UCM6" s="1708"/>
      <c r="UCN6" s="1708"/>
      <c r="UCO6" s="1708"/>
      <c r="UCP6" s="1708"/>
      <c r="UCQ6" s="1708"/>
      <c r="UCR6" s="1708"/>
      <c r="UCS6" s="1708"/>
      <c r="UCT6" s="1708"/>
      <c r="UCU6" s="1708"/>
      <c r="UCV6" s="1708"/>
      <c r="UCW6" s="1708"/>
      <c r="UCX6" s="1708"/>
      <c r="UCY6" s="1708"/>
      <c r="UCZ6" s="1708"/>
      <c r="UDA6" s="1708"/>
      <c r="UDB6" s="1708"/>
      <c r="UDC6" s="1708"/>
      <c r="UDD6" s="1708"/>
      <c r="UDE6" s="1708"/>
      <c r="UDF6" s="1708"/>
      <c r="UDG6" s="1708"/>
      <c r="UDH6" s="1708"/>
      <c r="UDI6" s="1708"/>
      <c r="UDJ6" s="1708"/>
      <c r="UDK6" s="1708"/>
      <c r="UDL6" s="1708"/>
      <c r="UDM6" s="1708"/>
      <c r="UDN6" s="1708"/>
      <c r="UDO6" s="1708"/>
      <c r="UDP6" s="1708"/>
      <c r="UDQ6" s="1708"/>
      <c r="UDR6" s="1708"/>
      <c r="UDS6" s="1708"/>
      <c r="UDT6" s="1708"/>
      <c r="UDU6" s="1708"/>
      <c r="UDV6" s="1708"/>
      <c r="UDW6" s="1708"/>
      <c r="UDX6" s="1708"/>
      <c r="UDY6" s="1708"/>
      <c r="UDZ6" s="1708"/>
      <c r="UEA6" s="1708"/>
      <c r="UEB6" s="1708"/>
      <c r="UEC6" s="1708"/>
      <c r="UED6" s="1708"/>
      <c r="UEE6" s="1708"/>
      <c r="UEF6" s="1708"/>
      <c r="UEG6" s="1708"/>
      <c r="UEH6" s="1708"/>
      <c r="UEI6" s="1708"/>
      <c r="UEJ6" s="1708"/>
      <c r="UEK6" s="1708"/>
      <c r="UEL6" s="1708"/>
      <c r="UEM6" s="1708"/>
      <c r="UEN6" s="1708"/>
      <c r="UEO6" s="1708"/>
      <c r="UEP6" s="1708"/>
      <c r="UEQ6" s="1708"/>
      <c r="UER6" s="1708"/>
      <c r="UES6" s="1708"/>
      <c r="UET6" s="1708"/>
      <c r="UEU6" s="1708"/>
      <c r="UEV6" s="1708"/>
      <c r="UEW6" s="1708"/>
      <c r="UEX6" s="1708"/>
      <c r="UEY6" s="1708"/>
      <c r="UEZ6" s="1708"/>
      <c r="UFA6" s="1708"/>
      <c r="UFB6" s="1708"/>
      <c r="UFC6" s="1708"/>
      <c r="UFD6" s="1708"/>
      <c r="UFE6" s="1708"/>
      <c r="UFF6" s="1708"/>
      <c r="UFG6" s="1708"/>
      <c r="UFH6" s="1708"/>
      <c r="UFI6" s="1708"/>
      <c r="UFJ6" s="1708"/>
      <c r="UFK6" s="1708"/>
      <c r="UFL6" s="1708"/>
      <c r="UFM6" s="1708"/>
      <c r="UFN6" s="1708"/>
      <c r="UFO6" s="1708"/>
      <c r="UFP6" s="1708"/>
      <c r="UFQ6" s="1708"/>
      <c r="UFR6" s="1708"/>
      <c r="UFS6" s="1708"/>
      <c r="UFT6" s="1708"/>
      <c r="UFU6" s="1708"/>
      <c r="UFV6" s="1708"/>
      <c r="UFW6" s="1708"/>
      <c r="UFX6" s="1708"/>
      <c r="UFY6" s="1708"/>
      <c r="UFZ6" s="1708"/>
      <c r="UGA6" s="1708"/>
      <c r="UGB6" s="1708"/>
      <c r="UGC6" s="1708"/>
      <c r="UGD6" s="1708"/>
      <c r="UGE6" s="1708"/>
      <c r="UGF6" s="1708"/>
      <c r="UGG6" s="1708"/>
      <c r="UGH6" s="1708"/>
      <c r="UGI6" s="1708"/>
      <c r="UGJ6" s="1708"/>
      <c r="UGK6" s="1708"/>
      <c r="UGL6" s="1708"/>
      <c r="UGM6" s="1708"/>
      <c r="UGN6" s="1708"/>
      <c r="UGO6" s="1708"/>
      <c r="UGP6" s="1708"/>
      <c r="UGQ6" s="1708"/>
      <c r="UGR6" s="1708"/>
      <c r="UGS6" s="1708"/>
      <c r="UGT6" s="1708"/>
      <c r="UGU6" s="1708"/>
      <c r="UGV6" s="1708"/>
      <c r="UGW6" s="1708"/>
      <c r="UGX6" s="1708"/>
      <c r="UGY6" s="1708"/>
      <c r="UGZ6" s="1708"/>
      <c r="UHA6" s="1708"/>
      <c r="UHB6" s="1708"/>
      <c r="UHC6" s="1708"/>
      <c r="UHD6" s="1708"/>
      <c r="UHE6" s="1708"/>
      <c r="UHF6" s="1708"/>
      <c r="UHG6" s="1708"/>
      <c r="UHH6" s="1708"/>
      <c r="UHI6" s="1708"/>
      <c r="UHJ6" s="1708"/>
      <c r="UHK6" s="1708"/>
      <c r="UHL6" s="1708"/>
      <c r="UHM6" s="1708"/>
      <c r="UHN6" s="1708"/>
      <c r="UHO6" s="1708"/>
      <c r="UHP6" s="1708"/>
      <c r="UHQ6" s="1708"/>
      <c r="UHR6" s="1708"/>
      <c r="UHS6" s="1708"/>
      <c r="UHT6" s="1708"/>
      <c r="UHU6" s="1708"/>
      <c r="UHV6" s="1708"/>
      <c r="UHW6" s="1708"/>
      <c r="UHX6" s="1708"/>
      <c r="UHY6" s="1708"/>
      <c r="UHZ6" s="1708"/>
      <c r="UIA6" s="1708"/>
      <c r="UIB6" s="1708"/>
      <c r="UIC6" s="1708"/>
      <c r="UID6" s="1708"/>
      <c r="UIE6" s="1708"/>
      <c r="UIF6" s="1708"/>
      <c r="UIG6" s="1708"/>
      <c r="UIH6" s="1708"/>
      <c r="UII6" s="1708"/>
      <c r="UIJ6" s="1708"/>
      <c r="UIK6" s="1708"/>
      <c r="UIL6" s="1708"/>
      <c r="UIM6" s="1708"/>
      <c r="UIN6" s="1708"/>
      <c r="UIO6" s="1708"/>
      <c r="UIP6" s="1708"/>
      <c r="UIQ6" s="1708"/>
      <c r="UIR6" s="1708"/>
      <c r="UIS6" s="1708"/>
      <c r="UIT6" s="1708"/>
      <c r="UIU6" s="1708"/>
      <c r="UIV6" s="1708"/>
      <c r="UIW6" s="1708"/>
      <c r="UIX6" s="1708"/>
      <c r="UIY6" s="1708"/>
      <c r="UIZ6" s="1708"/>
      <c r="UJA6" s="1708"/>
      <c r="UJB6" s="1708"/>
      <c r="UJC6" s="1708"/>
      <c r="UJD6" s="1708"/>
      <c r="UJE6" s="1708"/>
      <c r="UJF6" s="1708"/>
      <c r="UJG6" s="1708"/>
      <c r="UJH6" s="1708"/>
      <c r="UJI6" s="1708"/>
      <c r="UJJ6" s="1708"/>
      <c r="UJK6" s="1708"/>
      <c r="UJL6" s="1708"/>
      <c r="UJM6" s="1708"/>
      <c r="UJN6" s="1708"/>
      <c r="UJO6" s="1708"/>
      <c r="UJP6" s="1708"/>
      <c r="UJQ6" s="1708"/>
      <c r="UJR6" s="1708"/>
      <c r="UJS6" s="1708"/>
      <c r="UJT6" s="1708"/>
      <c r="UJU6" s="1708"/>
      <c r="UJV6" s="1708"/>
      <c r="UJW6" s="1708"/>
      <c r="UJX6" s="1708"/>
      <c r="UJY6" s="1708"/>
      <c r="UJZ6" s="1708"/>
      <c r="UKA6" s="1708"/>
      <c r="UKB6" s="1708"/>
      <c r="UKC6" s="1708"/>
      <c r="UKD6" s="1708"/>
      <c r="UKE6" s="1708"/>
      <c r="UKF6" s="1708"/>
      <c r="UKG6" s="1708"/>
      <c r="UKH6" s="1708"/>
      <c r="UKI6" s="1708"/>
      <c r="UKJ6" s="1708"/>
      <c r="UKK6" s="1708"/>
      <c r="UKL6" s="1708"/>
      <c r="UKM6" s="1708"/>
      <c r="UKN6" s="1708"/>
      <c r="UKO6" s="1708"/>
      <c r="UKP6" s="1708"/>
      <c r="UKQ6" s="1708"/>
      <c r="UKR6" s="1708"/>
      <c r="UKS6" s="1708"/>
      <c r="UKT6" s="1708"/>
      <c r="UKU6" s="1708"/>
      <c r="UKV6" s="1708"/>
      <c r="UKW6" s="1708"/>
      <c r="UKX6" s="1708"/>
      <c r="UKY6" s="1708"/>
      <c r="UKZ6" s="1708"/>
      <c r="ULA6" s="1708"/>
      <c r="ULB6" s="1708"/>
      <c r="ULC6" s="1708"/>
      <c r="ULD6" s="1708"/>
      <c r="ULE6" s="1708"/>
      <c r="ULF6" s="1708"/>
      <c r="ULG6" s="1708"/>
      <c r="ULH6" s="1708"/>
      <c r="ULI6" s="1708"/>
      <c r="ULJ6" s="1708"/>
      <c r="ULK6" s="1708"/>
      <c r="ULL6" s="1708"/>
      <c r="ULM6" s="1708"/>
      <c r="ULN6" s="1708"/>
      <c r="ULO6" s="1708"/>
      <c r="ULP6" s="1708"/>
      <c r="ULQ6" s="1708"/>
      <c r="ULR6" s="1708"/>
      <c r="ULS6" s="1708"/>
      <c r="ULT6" s="1708"/>
      <c r="ULU6" s="1708"/>
      <c r="ULV6" s="1708"/>
      <c r="ULW6" s="1708"/>
      <c r="ULX6" s="1708"/>
      <c r="ULY6" s="1708"/>
      <c r="ULZ6" s="1708"/>
      <c r="UMA6" s="1708"/>
      <c r="UMB6" s="1708"/>
      <c r="UMC6" s="1708"/>
      <c r="UMD6" s="1708"/>
      <c r="UME6" s="1708"/>
      <c r="UMF6" s="1708"/>
      <c r="UMG6" s="1708"/>
      <c r="UMH6" s="1708"/>
      <c r="UMI6" s="1708"/>
      <c r="UMJ6" s="1708"/>
      <c r="UMK6" s="1708"/>
      <c r="UML6" s="1708"/>
      <c r="UMM6" s="1708"/>
      <c r="UMN6" s="1708"/>
      <c r="UMO6" s="1708"/>
      <c r="UMP6" s="1708"/>
      <c r="UMQ6" s="1708"/>
      <c r="UMR6" s="1708"/>
      <c r="UMS6" s="1708"/>
      <c r="UMT6" s="1708"/>
      <c r="UMU6" s="1708"/>
      <c r="UMV6" s="1708"/>
      <c r="UMW6" s="1708"/>
      <c r="UMX6" s="1708"/>
      <c r="UMY6" s="1708"/>
      <c r="UMZ6" s="1708"/>
      <c r="UNA6" s="1708"/>
      <c r="UNB6" s="1708"/>
      <c r="UNC6" s="1708"/>
      <c r="UND6" s="1708"/>
      <c r="UNE6" s="1708"/>
      <c r="UNF6" s="1708"/>
      <c r="UNG6" s="1708"/>
      <c r="UNH6" s="1708"/>
      <c r="UNI6" s="1708"/>
      <c r="UNJ6" s="1708"/>
      <c r="UNK6" s="1708"/>
      <c r="UNL6" s="1708"/>
      <c r="UNM6" s="1708"/>
      <c r="UNN6" s="1708"/>
      <c r="UNO6" s="1708"/>
      <c r="UNP6" s="1708"/>
      <c r="UNQ6" s="1708"/>
      <c r="UNR6" s="1708"/>
      <c r="UNS6" s="1708"/>
      <c r="UNT6" s="1708"/>
      <c r="UNU6" s="1708"/>
      <c r="UNV6" s="1708"/>
      <c r="UNW6" s="1708"/>
      <c r="UNX6" s="1708"/>
      <c r="UNY6" s="1708"/>
      <c r="UNZ6" s="1708"/>
      <c r="UOA6" s="1708"/>
      <c r="UOB6" s="1708"/>
      <c r="UOC6" s="1708"/>
      <c r="UOD6" s="1708"/>
      <c r="UOE6" s="1708"/>
      <c r="UOF6" s="1708"/>
      <c r="UOG6" s="1708"/>
      <c r="UOH6" s="1708"/>
      <c r="UOI6" s="1708"/>
      <c r="UOJ6" s="1708"/>
      <c r="UOK6" s="1708"/>
      <c r="UOL6" s="1708"/>
      <c r="UOM6" s="1708"/>
      <c r="UON6" s="1708"/>
      <c r="UOO6" s="1708"/>
      <c r="UOP6" s="1708"/>
      <c r="UOQ6" s="1708"/>
      <c r="UOR6" s="1708"/>
      <c r="UOS6" s="1708"/>
      <c r="UOT6" s="1708"/>
      <c r="UOU6" s="1708"/>
      <c r="UOV6" s="1708"/>
      <c r="UOW6" s="1708"/>
      <c r="UOX6" s="1708"/>
      <c r="UOY6" s="1708"/>
      <c r="UOZ6" s="1708"/>
      <c r="UPA6" s="1708"/>
      <c r="UPB6" s="1708"/>
      <c r="UPC6" s="1708"/>
      <c r="UPD6" s="1708"/>
      <c r="UPE6" s="1708"/>
      <c r="UPF6" s="1708"/>
      <c r="UPG6" s="1708"/>
      <c r="UPH6" s="1708"/>
      <c r="UPI6" s="1708"/>
      <c r="UPJ6" s="1708"/>
      <c r="UPK6" s="1708"/>
      <c r="UPL6" s="1708"/>
      <c r="UPM6" s="1708"/>
      <c r="UPN6" s="1708"/>
      <c r="UPO6" s="1708"/>
      <c r="UPP6" s="1708"/>
      <c r="UPQ6" s="1708"/>
      <c r="UPR6" s="1708"/>
      <c r="UPS6" s="1708"/>
      <c r="UPT6" s="1708"/>
      <c r="UPU6" s="1708"/>
      <c r="UPV6" s="1708"/>
      <c r="UPW6" s="1708"/>
      <c r="UPX6" s="1708"/>
      <c r="UPY6" s="1708"/>
      <c r="UPZ6" s="1708"/>
      <c r="UQA6" s="1708"/>
      <c r="UQB6" s="1708"/>
      <c r="UQC6" s="1708"/>
      <c r="UQD6" s="1708"/>
      <c r="UQE6" s="1708"/>
      <c r="UQF6" s="1708"/>
      <c r="UQG6" s="1708"/>
      <c r="UQH6" s="1708"/>
      <c r="UQI6" s="1708"/>
      <c r="UQJ6" s="1708"/>
      <c r="UQK6" s="1708"/>
      <c r="UQL6" s="1708"/>
      <c r="UQM6" s="1708"/>
      <c r="UQN6" s="1708"/>
      <c r="UQO6" s="1708"/>
      <c r="UQP6" s="1708"/>
      <c r="UQQ6" s="1708"/>
      <c r="UQR6" s="1708"/>
      <c r="UQS6" s="1708"/>
      <c r="UQT6" s="1708"/>
      <c r="UQU6" s="1708"/>
      <c r="UQV6" s="1708"/>
      <c r="UQW6" s="1708"/>
      <c r="UQX6" s="1708"/>
      <c r="UQY6" s="1708"/>
      <c r="UQZ6" s="1708"/>
      <c r="URA6" s="1708"/>
      <c r="URB6" s="1708"/>
      <c r="URC6" s="1708"/>
      <c r="URD6" s="1708"/>
      <c r="URE6" s="1708"/>
      <c r="URF6" s="1708"/>
      <c r="URG6" s="1708"/>
      <c r="URH6" s="1708"/>
      <c r="URI6" s="1708"/>
      <c r="URJ6" s="1708"/>
      <c r="URK6" s="1708"/>
      <c r="URL6" s="1708"/>
      <c r="URM6" s="1708"/>
      <c r="URN6" s="1708"/>
      <c r="URO6" s="1708"/>
      <c r="URP6" s="1708"/>
      <c r="URQ6" s="1708"/>
      <c r="URR6" s="1708"/>
      <c r="URS6" s="1708"/>
      <c r="URT6" s="1708"/>
      <c r="URU6" s="1708"/>
      <c r="URV6" s="1708"/>
      <c r="URW6" s="1708"/>
      <c r="URX6" s="1708"/>
      <c r="URY6" s="1708"/>
      <c r="URZ6" s="1708"/>
      <c r="USA6" s="1708"/>
      <c r="USB6" s="1708"/>
      <c r="USC6" s="1708"/>
      <c r="USD6" s="1708"/>
      <c r="USE6" s="1708"/>
      <c r="USF6" s="1708"/>
      <c r="USG6" s="1708"/>
      <c r="USH6" s="1708"/>
      <c r="USI6" s="1708"/>
      <c r="USJ6" s="1708"/>
      <c r="USK6" s="1708"/>
      <c r="USL6" s="1708"/>
      <c r="USM6" s="1708"/>
      <c r="USN6" s="1708"/>
      <c r="USO6" s="1708"/>
      <c r="USP6" s="1708"/>
      <c r="USQ6" s="1708"/>
      <c r="USR6" s="1708"/>
      <c r="USS6" s="1708"/>
      <c r="UST6" s="1708"/>
      <c r="USU6" s="1708"/>
      <c r="USV6" s="1708"/>
      <c r="USW6" s="1708"/>
      <c r="USX6" s="1708"/>
      <c r="USY6" s="1708"/>
      <c r="USZ6" s="1708"/>
      <c r="UTA6" s="1708"/>
      <c r="UTB6" s="1708"/>
      <c r="UTC6" s="1708"/>
      <c r="UTD6" s="1708"/>
      <c r="UTE6" s="1708"/>
      <c r="UTF6" s="1708"/>
      <c r="UTG6" s="1708"/>
      <c r="UTH6" s="1708"/>
      <c r="UTI6" s="1708"/>
      <c r="UTJ6" s="1708"/>
      <c r="UTK6" s="1708"/>
      <c r="UTL6" s="1708"/>
      <c r="UTM6" s="1708"/>
      <c r="UTN6" s="1708"/>
      <c r="UTO6" s="1708"/>
      <c r="UTP6" s="1708"/>
      <c r="UTQ6" s="1708"/>
      <c r="UTR6" s="1708"/>
      <c r="UTS6" s="1708"/>
      <c r="UTT6" s="1708"/>
      <c r="UTU6" s="1708"/>
      <c r="UTV6" s="1708"/>
      <c r="UTW6" s="1708"/>
      <c r="UTX6" s="1708"/>
      <c r="UTY6" s="1708"/>
      <c r="UTZ6" s="1708"/>
      <c r="UUA6" s="1708"/>
      <c r="UUB6" s="1708"/>
      <c r="UUC6" s="1708"/>
      <c r="UUD6" s="1708"/>
      <c r="UUE6" s="1708"/>
      <c r="UUF6" s="1708"/>
      <c r="UUG6" s="1708"/>
      <c r="UUH6" s="1708"/>
      <c r="UUI6" s="1708"/>
      <c r="UUJ6" s="1708"/>
      <c r="UUK6" s="1708"/>
      <c r="UUL6" s="1708"/>
      <c r="UUM6" s="1708"/>
      <c r="UUN6" s="1708"/>
      <c r="UUO6" s="1708"/>
      <c r="UUP6" s="1708"/>
      <c r="UUQ6" s="1708"/>
      <c r="UUR6" s="1708"/>
      <c r="UUS6" s="1708"/>
      <c r="UUT6" s="1708"/>
      <c r="UUU6" s="1708"/>
      <c r="UUV6" s="1708"/>
      <c r="UUW6" s="1708"/>
      <c r="UUX6" s="1708"/>
      <c r="UUY6" s="1708"/>
      <c r="UUZ6" s="1708"/>
      <c r="UVA6" s="1708"/>
      <c r="UVB6" s="1708"/>
      <c r="UVC6" s="1708"/>
      <c r="UVD6" s="1708"/>
      <c r="UVE6" s="1708"/>
      <c r="UVF6" s="1708"/>
      <c r="UVG6" s="1708"/>
      <c r="UVH6" s="1708"/>
      <c r="UVI6" s="1708"/>
      <c r="UVJ6" s="1708"/>
      <c r="UVK6" s="1708"/>
      <c r="UVL6" s="1708"/>
      <c r="UVM6" s="1708"/>
      <c r="UVN6" s="1708"/>
      <c r="UVO6" s="1708"/>
      <c r="UVP6" s="1708"/>
      <c r="UVQ6" s="1708"/>
      <c r="UVR6" s="1708"/>
      <c r="UVS6" s="1708"/>
      <c r="UVT6" s="1708"/>
      <c r="UVU6" s="1708"/>
      <c r="UVV6" s="1708"/>
      <c r="UVW6" s="1708"/>
      <c r="UVX6" s="1708"/>
      <c r="UVY6" s="1708"/>
      <c r="UVZ6" s="1708"/>
      <c r="UWA6" s="1708"/>
      <c r="UWB6" s="1708"/>
      <c r="UWC6" s="1708"/>
      <c r="UWD6" s="1708"/>
      <c r="UWE6" s="1708"/>
      <c r="UWF6" s="1708"/>
      <c r="UWG6" s="1708"/>
      <c r="UWH6" s="1708"/>
      <c r="UWI6" s="1708"/>
      <c r="UWJ6" s="1708"/>
      <c r="UWK6" s="1708"/>
      <c r="UWL6" s="1708"/>
      <c r="UWM6" s="1708"/>
      <c r="UWN6" s="1708"/>
      <c r="UWO6" s="1708"/>
      <c r="UWP6" s="1708"/>
      <c r="UWQ6" s="1708"/>
      <c r="UWR6" s="1708"/>
      <c r="UWS6" s="1708"/>
      <c r="UWT6" s="1708"/>
      <c r="UWU6" s="1708"/>
      <c r="UWV6" s="1708"/>
      <c r="UWW6" s="1708"/>
      <c r="UWX6" s="1708"/>
      <c r="UWY6" s="1708"/>
      <c r="UWZ6" s="1708"/>
      <c r="UXA6" s="1708"/>
      <c r="UXB6" s="1708"/>
      <c r="UXC6" s="1708"/>
      <c r="UXD6" s="1708"/>
      <c r="UXE6" s="1708"/>
      <c r="UXF6" s="1708"/>
      <c r="UXG6" s="1708"/>
      <c r="UXH6" s="1708"/>
      <c r="UXI6" s="1708"/>
      <c r="UXJ6" s="1708"/>
      <c r="UXK6" s="1708"/>
      <c r="UXL6" s="1708"/>
      <c r="UXM6" s="1708"/>
      <c r="UXN6" s="1708"/>
      <c r="UXO6" s="1708"/>
      <c r="UXP6" s="1708"/>
      <c r="UXQ6" s="1708"/>
      <c r="UXR6" s="1708"/>
      <c r="UXS6" s="1708"/>
      <c r="UXT6" s="1708"/>
      <c r="UXU6" s="1708"/>
      <c r="UXV6" s="1708"/>
      <c r="UXW6" s="1708"/>
      <c r="UXX6" s="1708"/>
      <c r="UXY6" s="1708"/>
      <c r="UXZ6" s="1708"/>
      <c r="UYA6" s="1708"/>
      <c r="UYB6" s="1708"/>
      <c r="UYC6" s="1708"/>
      <c r="UYD6" s="1708"/>
      <c r="UYE6" s="1708"/>
      <c r="UYF6" s="1708"/>
      <c r="UYG6" s="1708"/>
      <c r="UYH6" s="1708"/>
      <c r="UYI6" s="1708"/>
      <c r="UYJ6" s="1708"/>
      <c r="UYK6" s="1708"/>
      <c r="UYL6" s="1708"/>
      <c r="UYM6" s="1708"/>
      <c r="UYN6" s="1708"/>
      <c r="UYO6" s="1708"/>
      <c r="UYP6" s="1708"/>
      <c r="UYQ6" s="1708"/>
      <c r="UYR6" s="1708"/>
      <c r="UYS6" s="1708"/>
      <c r="UYT6" s="1708"/>
      <c r="UYU6" s="1708"/>
      <c r="UYV6" s="1708"/>
      <c r="UYW6" s="1708"/>
      <c r="UYX6" s="1708"/>
      <c r="UYY6" s="1708"/>
      <c r="UYZ6" s="1708"/>
      <c r="UZA6" s="1708"/>
      <c r="UZB6" s="1708"/>
      <c r="UZC6" s="1708"/>
      <c r="UZD6" s="1708"/>
      <c r="UZE6" s="1708"/>
      <c r="UZF6" s="1708"/>
      <c r="UZG6" s="1708"/>
      <c r="UZH6" s="1708"/>
      <c r="UZI6" s="1708"/>
      <c r="UZJ6" s="1708"/>
      <c r="UZK6" s="1708"/>
      <c r="UZL6" s="1708"/>
      <c r="UZM6" s="1708"/>
      <c r="UZN6" s="1708"/>
      <c r="UZO6" s="1708"/>
      <c r="UZP6" s="1708"/>
      <c r="UZQ6" s="1708"/>
      <c r="UZR6" s="1708"/>
      <c r="UZS6" s="1708"/>
      <c r="UZT6" s="1708"/>
      <c r="UZU6" s="1708"/>
      <c r="UZV6" s="1708"/>
      <c r="UZW6" s="1708"/>
      <c r="UZX6" s="1708"/>
      <c r="UZY6" s="1708"/>
      <c r="UZZ6" s="1708"/>
      <c r="VAA6" s="1708"/>
      <c r="VAB6" s="1708"/>
      <c r="VAC6" s="1708"/>
      <c r="VAD6" s="1708"/>
      <c r="VAE6" s="1708"/>
      <c r="VAF6" s="1708"/>
      <c r="VAG6" s="1708"/>
      <c r="VAH6" s="1708"/>
      <c r="VAI6" s="1708"/>
      <c r="VAJ6" s="1708"/>
      <c r="VAK6" s="1708"/>
      <c r="VAL6" s="1708"/>
      <c r="VAM6" s="1708"/>
      <c r="VAN6" s="1708"/>
      <c r="VAO6" s="1708"/>
      <c r="VAP6" s="1708"/>
      <c r="VAQ6" s="1708"/>
      <c r="VAR6" s="1708"/>
      <c r="VAS6" s="1708"/>
      <c r="VAT6" s="1708"/>
      <c r="VAU6" s="1708"/>
      <c r="VAV6" s="1708"/>
      <c r="VAW6" s="1708"/>
      <c r="VAX6" s="1708"/>
      <c r="VAY6" s="1708"/>
      <c r="VAZ6" s="1708"/>
      <c r="VBA6" s="1708"/>
      <c r="VBB6" s="1708"/>
      <c r="VBC6" s="1708"/>
      <c r="VBD6" s="1708"/>
      <c r="VBE6" s="1708"/>
      <c r="VBF6" s="1708"/>
      <c r="VBG6" s="1708"/>
      <c r="VBH6" s="1708"/>
      <c r="VBI6" s="1708"/>
      <c r="VBJ6" s="1708"/>
      <c r="VBK6" s="1708"/>
      <c r="VBL6" s="1708"/>
      <c r="VBM6" s="1708"/>
      <c r="VBN6" s="1708"/>
      <c r="VBO6" s="1708"/>
      <c r="VBP6" s="1708"/>
      <c r="VBQ6" s="1708"/>
      <c r="VBR6" s="1708"/>
      <c r="VBS6" s="1708"/>
      <c r="VBT6" s="1708"/>
      <c r="VBU6" s="1708"/>
      <c r="VBV6" s="1708"/>
      <c r="VBW6" s="1708"/>
      <c r="VBX6" s="1708"/>
      <c r="VBY6" s="1708"/>
      <c r="VBZ6" s="1708"/>
      <c r="VCA6" s="1708"/>
      <c r="VCB6" s="1708"/>
      <c r="VCC6" s="1708"/>
      <c r="VCD6" s="1708"/>
      <c r="VCE6" s="1708"/>
      <c r="VCF6" s="1708"/>
      <c r="VCG6" s="1708"/>
      <c r="VCH6" s="1708"/>
      <c r="VCI6" s="1708"/>
      <c r="VCJ6" s="1708"/>
      <c r="VCK6" s="1708"/>
      <c r="VCL6" s="1708"/>
      <c r="VCM6" s="1708"/>
      <c r="VCN6" s="1708"/>
      <c r="VCO6" s="1708"/>
      <c r="VCP6" s="1708"/>
      <c r="VCQ6" s="1708"/>
      <c r="VCR6" s="1708"/>
      <c r="VCS6" s="1708"/>
      <c r="VCT6" s="1708"/>
      <c r="VCU6" s="1708"/>
      <c r="VCV6" s="1708"/>
      <c r="VCW6" s="1708"/>
      <c r="VCX6" s="1708"/>
      <c r="VCY6" s="1708"/>
      <c r="VCZ6" s="1708"/>
      <c r="VDA6" s="1708"/>
      <c r="VDB6" s="1708"/>
      <c r="VDC6" s="1708"/>
      <c r="VDD6" s="1708"/>
      <c r="VDE6" s="1708"/>
      <c r="VDF6" s="1708"/>
      <c r="VDG6" s="1708"/>
      <c r="VDH6" s="1708"/>
      <c r="VDI6" s="1708"/>
      <c r="VDJ6" s="1708"/>
      <c r="VDK6" s="1708"/>
      <c r="VDL6" s="1708"/>
      <c r="VDM6" s="1708"/>
      <c r="VDN6" s="1708"/>
      <c r="VDO6" s="1708"/>
      <c r="VDP6" s="1708"/>
      <c r="VDQ6" s="1708"/>
      <c r="VDR6" s="1708"/>
      <c r="VDS6" s="1708"/>
      <c r="VDT6" s="1708"/>
      <c r="VDU6" s="1708"/>
      <c r="VDV6" s="1708"/>
      <c r="VDW6" s="1708"/>
      <c r="VDX6" s="1708"/>
      <c r="VDY6" s="1708"/>
      <c r="VDZ6" s="1708"/>
      <c r="VEA6" s="1708"/>
      <c r="VEB6" s="1708"/>
      <c r="VEC6" s="1708"/>
      <c r="VED6" s="1708"/>
      <c r="VEE6" s="1708"/>
      <c r="VEF6" s="1708"/>
      <c r="VEG6" s="1708"/>
      <c r="VEH6" s="1708"/>
      <c r="VEI6" s="1708"/>
      <c r="VEJ6" s="1708"/>
      <c r="VEK6" s="1708"/>
      <c r="VEL6" s="1708"/>
      <c r="VEM6" s="1708"/>
      <c r="VEN6" s="1708"/>
      <c r="VEO6" s="1708"/>
      <c r="VEP6" s="1708"/>
      <c r="VEQ6" s="1708"/>
      <c r="VER6" s="1708"/>
      <c r="VES6" s="1708"/>
      <c r="VET6" s="1708"/>
      <c r="VEU6" s="1708"/>
      <c r="VEV6" s="1708"/>
      <c r="VEW6" s="1708"/>
      <c r="VEX6" s="1708"/>
      <c r="VEY6" s="1708"/>
      <c r="VEZ6" s="1708"/>
      <c r="VFA6" s="1708"/>
      <c r="VFB6" s="1708"/>
      <c r="VFC6" s="1708"/>
      <c r="VFD6" s="1708"/>
      <c r="VFE6" s="1708"/>
      <c r="VFF6" s="1708"/>
      <c r="VFG6" s="1708"/>
      <c r="VFH6" s="1708"/>
      <c r="VFI6" s="1708"/>
      <c r="VFJ6" s="1708"/>
      <c r="VFK6" s="1708"/>
      <c r="VFL6" s="1708"/>
      <c r="VFM6" s="1708"/>
      <c r="VFN6" s="1708"/>
      <c r="VFO6" s="1708"/>
      <c r="VFP6" s="1708"/>
      <c r="VFQ6" s="1708"/>
      <c r="VFR6" s="1708"/>
      <c r="VFS6" s="1708"/>
      <c r="VFT6" s="1708"/>
      <c r="VFU6" s="1708"/>
      <c r="VFV6" s="1708"/>
      <c r="VFW6" s="1708"/>
      <c r="VFX6" s="1708"/>
      <c r="VFY6" s="1708"/>
      <c r="VFZ6" s="1708"/>
      <c r="VGA6" s="1708"/>
      <c r="VGB6" s="1708"/>
      <c r="VGC6" s="1708"/>
      <c r="VGD6" s="1708"/>
      <c r="VGE6" s="1708"/>
      <c r="VGF6" s="1708"/>
      <c r="VGG6" s="1708"/>
      <c r="VGH6" s="1708"/>
      <c r="VGI6" s="1708"/>
      <c r="VGJ6" s="1708"/>
      <c r="VGK6" s="1708"/>
      <c r="VGL6" s="1708"/>
      <c r="VGM6" s="1708"/>
      <c r="VGN6" s="1708"/>
      <c r="VGO6" s="1708"/>
      <c r="VGP6" s="1708"/>
      <c r="VGQ6" s="1708"/>
      <c r="VGR6" s="1708"/>
      <c r="VGS6" s="1708"/>
      <c r="VGT6" s="1708"/>
      <c r="VGU6" s="1708"/>
      <c r="VGV6" s="1708"/>
      <c r="VGW6" s="1708"/>
      <c r="VGX6" s="1708"/>
      <c r="VGY6" s="1708"/>
      <c r="VGZ6" s="1708"/>
      <c r="VHA6" s="1708"/>
      <c r="VHB6" s="1708"/>
      <c r="VHC6" s="1708"/>
      <c r="VHD6" s="1708"/>
      <c r="VHE6" s="1708"/>
      <c r="VHF6" s="1708"/>
      <c r="VHG6" s="1708"/>
      <c r="VHH6" s="1708"/>
      <c r="VHI6" s="1708"/>
      <c r="VHJ6" s="1708"/>
      <c r="VHK6" s="1708"/>
      <c r="VHL6" s="1708"/>
      <c r="VHM6" s="1708"/>
      <c r="VHN6" s="1708"/>
      <c r="VHO6" s="1708"/>
      <c r="VHP6" s="1708"/>
      <c r="VHQ6" s="1708"/>
      <c r="VHR6" s="1708"/>
      <c r="VHS6" s="1708"/>
      <c r="VHT6" s="1708"/>
      <c r="VHU6" s="1708"/>
      <c r="VHV6" s="1708"/>
      <c r="VHW6" s="1708"/>
      <c r="VHX6" s="1708"/>
      <c r="VHY6" s="1708"/>
      <c r="VHZ6" s="1708"/>
      <c r="VIA6" s="1708"/>
      <c r="VIB6" s="1708"/>
      <c r="VIC6" s="1708"/>
      <c r="VID6" s="1708"/>
      <c r="VIE6" s="1708"/>
      <c r="VIF6" s="1708"/>
      <c r="VIG6" s="1708"/>
      <c r="VIH6" s="1708"/>
      <c r="VII6" s="1708"/>
      <c r="VIJ6" s="1708"/>
      <c r="VIK6" s="1708"/>
      <c r="VIL6" s="1708"/>
      <c r="VIM6" s="1708"/>
      <c r="VIN6" s="1708"/>
      <c r="VIO6" s="1708"/>
      <c r="VIP6" s="1708"/>
      <c r="VIQ6" s="1708"/>
      <c r="VIR6" s="1708"/>
      <c r="VIS6" s="1708"/>
      <c r="VIT6" s="1708"/>
      <c r="VIU6" s="1708"/>
      <c r="VIV6" s="1708"/>
      <c r="VIW6" s="1708"/>
      <c r="VIX6" s="1708"/>
      <c r="VIY6" s="1708"/>
      <c r="VIZ6" s="1708"/>
      <c r="VJA6" s="1708"/>
      <c r="VJB6" s="1708"/>
      <c r="VJC6" s="1708"/>
      <c r="VJD6" s="1708"/>
      <c r="VJE6" s="1708"/>
      <c r="VJF6" s="1708"/>
      <c r="VJG6" s="1708"/>
      <c r="VJH6" s="1708"/>
      <c r="VJI6" s="1708"/>
      <c r="VJJ6" s="1708"/>
      <c r="VJK6" s="1708"/>
      <c r="VJL6" s="1708"/>
      <c r="VJM6" s="1708"/>
      <c r="VJN6" s="1708"/>
      <c r="VJO6" s="1708"/>
      <c r="VJP6" s="1708"/>
      <c r="VJQ6" s="1708"/>
      <c r="VJR6" s="1708"/>
      <c r="VJS6" s="1708"/>
      <c r="VJT6" s="1708"/>
      <c r="VJU6" s="1708"/>
      <c r="VJV6" s="1708"/>
      <c r="VJW6" s="1708"/>
      <c r="VJX6" s="1708"/>
      <c r="VJY6" s="1708"/>
      <c r="VJZ6" s="1708"/>
      <c r="VKA6" s="1708"/>
      <c r="VKB6" s="1708"/>
      <c r="VKC6" s="1708"/>
      <c r="VKD6" s="1708"/>
      <c r="VKE6" s="1708"/>
      <c r="VKF6" s="1708"/>
      <c r="VKG6" s="1708"/>
      <c r="VKH6" s="1708"/>
      <c r="VKI6" s="1708"/>
      <c r="VKJ6" s="1708"/>
      <c r="VKK6" s="1708"/>
      <c r="VKL6" s="1708"/>
      <c r="VKM6" s="1708"/>
      <c r="VKN6" s="1708"/>
      <c r="VKO6" s="1708"/>
      <c r="VKP6" s="1708"/>
      <c r="VKQ6" s="1708"/>
      <c r="VKR6" s="1708"/>
      <c r="VKS6" s="1708"/>
      <c r="VKT6" s="1708"/>
      <c r="VKU6" s="1708"/>
      <c r="VKV6" s="1708"/>
      <c r="VKW6" s="1708"/>
      <c r="VKX6" s="1708"/>
      <c r="VKY6" s="1708"/>
      <c r="VKZ6" s="1708"/>
      <c r="VLA6" s="1708"/>
      <c r="VLB6" s="1708"/>
      <c r="VLC6" s="1708"/>
      <c r="VLD6" s="1708"/>
      <c r="VLE6" s="1708"/>
      <c r="VLF6" s="1708"/>
      <c r="VLG6" s="1708"/>
      <c r="VLH6" s="1708"/>
      <c r="VLI6" s="1708"/>
      <c r="VLJ6" s="1708"/>
      <c r="VLK6" s="1708"/>
      <c r="VLL6" s="1708"/>
      <c r="VLM6" s="1708"/>
      <c r="VLN6" s="1708"/>
      <c r="VLO6" s="1708"/>
      <c r="VLP6" s="1708"/>
      <c r="VLQ6" s="1708"/>
      <c r="VLR6" s="1708"/>
      <c r="VLS6" s="1708"/>
      <c r="VLT6" s="1708"/>
      <c r="VLU6" s="1708"/>
      <c r="VLV6" s="1708"/>
      <c r="VLW6" s="1708"/>
      <c r="VLX6" s="1708"/>
      <c r="VLY6" s="1708"/>
      <c r="VLZ6" s="1708"/>
      <c r="VMA6" s="1708"/>
      <c r="VMB6" s="1708"/>
      <c r="VMC6" s="1708"/>
      <c r="VMD6" s="1708"/>
      <c r="VME6" s="1708"/>
      <c r="VMF6" s="1708"/>
      <c r="VMG6" s="1708"/>
      <c r="VMH6" s="1708"/>
      <c r="VMI6" s="1708"/>
      <c r="VMJ6" s="1708"/>
      <c r="VMK6" s="1708"/>
      <c r="VML6" s="1708"/>
      <c r="VMM6" s="1708"/>
      <c r="VMN6" s="1708"/>
      <c r="VMO6" s="1708"/>
      <c r="VMP6" s="1708"/>
      <c r="VMQ6" s="1708"/>
      <c r="VMR6" s="1708"/>
      <c r="VMS6" s="1708"/>
      <c r="VMT6" s="1708"/>
      <c r="VMU6" s="1708"/>
      <c r="VMV6" s="1708"/>
      <c r="VMW6" s="1708"/>
      <c r="VMX6" s="1708"/>
      <c r="VMY6" s="1708"/>
      <c r="VMZ6" s="1708"/>
      <c r="VNA6" s="1708"/>
      <c r="VNB6" s="1708"/>
      <c r="VNC6" s="1708"/>
      <c r="VND6" s="1708"/>
      <c r="VNE6" s="1708"/>
      <c r="VNF6" s="1708"/>
      <c r="VNG6" s="1708"/>
      <c r="VNH6" s="1708"/>
      <c r="VNI6" s="1708"/>
      <c r="VNJ6" s="1708"/>
      <c r="VNK6" s="1708"/>
      <c r="VNL6" s="1708"/>
      <c r="VNM6" s="1708"/>
      <c r="VNN6" s="1708"/>
      <c r="VNO6" s="1708"/>
      <c r="VNP6" s="1708"/>
      <c r="VNQ6" s="1708"/>
      <c r="VNR6" s="1708"/>
      <c r="VNS6" s="1708"/>
      <c r="VNT6" s="1708"/>
      <c r="VNU6" s="1708"/>
      <c r="VNV6" s="1708"/>
      <c r="VNW6" s="1708"/>
      <c r="VNX6" s="1708"/>
      <c r="VNY6" s="1708"/>
      <c r="VNZ6" s="1708"/>
      <c r="VOA6" s="1708"/>
      <c r="VOB6" s="1708"/>
      <c r="VOC6" s="1708"/>
      <c r="VOD6" s="1708"/>
      <c r="VOE6" s="1708"/>
      <c r="VOF6" s="1708"/>
      <c r="VOG6" s="1708"/>
      <c r="VOH6" s="1708"/>
      <c r="VOI6" s="1708"/>
      <c r="VOJ6" s="1708"/>
      <c r="VOK6" s="1708"/>
      <c r="VOL6" s="1708"/>
      <c r="VOM6" s="1708"/>
      <c r="VON6" s="1708"/>
      <c r="VOO6" s="1708"/>
      <c r="VOP6" s="1708"/>
      <c r="VOQ6" s="1708"/>
      <c r="VOR6" s="1708"/>
      <c r="VOS6" s="1708"/>
      <c r="VOT6" s="1708"/>
      <c r="VOU6" s="1708"/>
      <c r="VOV6" s="1708"/>
      <c r="VOW6" s="1708"/>
      <c r="VOX6" s="1708"/>
      <c r="VOY6" s="1708"/>
      <c r="VOZ6" s="1708"/>
      <c r="VPA6" s="1708"/>
      <c r="VPB6" s="1708"/>
      <c r="VPC6" s="1708"/>
      <c r="VPD6" s="1708"/>
      <c r="VPE6" s="1708"/>
      <c r="VPF6" s="1708"/>
      <c r="VPG6" s="1708"/>
      <c r="VPH6" s="1708"/>
      <c r="VPI6" s="1708"/>
      <c r="VPJ6" s="1708"/>
      <c r="VPK6" s="1708"/>
      <c r="VPL6" s="1708"/>
      <c r="VPM6" s="1708"/>
      <c r="VPN6" s="1708"/>
      <c r="VPO6" s="1708"/>
      <c r="VPP6" s="1708"/>
      <c r="VPQ6" s="1708"/>
      <c r="VPR6" s="1708"/>
      <c r="VPS6" s="1708"/>
      <c r="VPT6" s="1708"/>
      <c r="VPU6" s="1708"/>
      <c r="VPV6" s="1708"/>
      <c r="VPW6" s="1708"/>
      <c r="VPX6" s="1708"/>
      <c r="VPY6" s="1708"/>
      <c r="VPZ6" s="1708"/>
      <c r="VQA6" s="1708"/>
      <c r="VQB6" s="1708"/>
      <c r="VQC6" s="1708"/>
      <c r="VQD6" s="1708"/>
      <c r="VQE6" s="1708"/>
      <c r="VQF6" s="1708"/>
      <c r="VQG6" s="1708"/>
      <c r="VQH6" s="1708"/>
      <c r="VQI6" s="1708"/>
      <c r="VQJ6" s="1708"/>
      <c r="VQK6" s="1708"/>
      <c r="VQL6" s="1708"/>
      <c r="VQM6" s="1708"/>
      <c r="VQN6" s="1708"/>
      <c r="VQO6" s="1708"/>
      <c r="VQP6" s="1708"/>
      <c r="VQQ6" s="1708"/>
      <c r="VQR6" s="1708"/>
      <c r="VQS6" s="1708"/>
      <c r="VQT6" s="1708"/>
      <c r="VQU6" s="1708"/>
      <c r="VQV6" s="1708"/>
      <c r="VQW6" s="1708"/>
      <c r="VQX6" s="1708"/>
      <c r="VQY6" s="1708"/>
      <c r="VQZ6" s="1708"/>
      <c r="VRA6" s="1708"/>
      <c r="VRB6" s="1708"/>
      <c r="VRC6" s="1708"/>
      <c r="VRD6" s="1708"/>
      <c r="VRE6" s="1708"/>
      <c r="VRF6" s="1708"/>
      <c r="VRG6" s="1708"/>
      <c r="VRH6" s="1708"/>
      <c r="VRI6" s="1708"/>
      <c r="VRJ6" s="1708"/>
      <c r="VRK6" s="1708"/>
      <c r="VRL6" s="1708"/>
      <c r="VRM6" s="1708"/>
      <c r="VRN6" s="1708"/>
      <c r="VRO6" s="1708"/>
      <c r="VRP6" s="1708"/>
      <c r="VRQ6" s="1708"/>
      <c r="VRR6" s="1708"/>
      <c r="VRS6" s="1708"/>
      <c r="VRT6" s="1708"/>
      <c r="VRU6" s="1708"/>
      <c r="VRV6" s="1708"/>
      <c r="VRW6" s="1708"/>
      <c r="VRX6" s="1708"/>
      <c r="VRY6" s="1708"/>
      <c r="VRZ6" s="1708"/>
      <c r="VSA6" s="1708"/>
      <c r="VSB6" s="1708"/>
      <c r="VSC6" s="1708"/>
      <c r="VSD6" s="1708"/>
      <c r="VSE6" s="1708"/>
      <c r="VSF6" s="1708"/>
      <c r="VSG6" s="1708"/>
      <c r="VSH6" s="1708"/>
      <c r="VSI6" s="1708"/>
      <c r="VSJ6" s="1708"/>
      <c r="VSK6" s="1708"/>
      <c r="VSL6" s="1708"/>
      <c r="VSM6" s="1708"/>
      <c r="VSN6" s="1708"/>
      <c r="VSO6" s="1708"/>
      <c r="VSP6" s="1708"/>
      <c r="VSQ6" s="1708"/>
      <c r="VSR6" s="1708"/>
      <c r="VSS6" s="1708"/>
      <c r="VST6" s="1708"/>
      <c r="VSU6" s="1708"/>
      <c r="VSV6" s="1708"/>
      <c r="VSW6" s="1708"/>
      <c r="VSX6" s="1708"/>
      <c r="VSY6" s="1708"/>
      <c r="VSZ6" s="1708"/>
      <c r="VTA6" s="1708"/>
      <c r="VTB6" s="1708"/>
      <c r="VTC6" s="1708"/>
      <c r="VTD6" s="1708"/>
      <c r="VTE6" s="1708"/>
      <c r="VTF6" s="1708"/>
      <c r="VTG6" s="1708"/>
      <c r="VTH6" s="1708"/>
      <c r="VTI6" s="1708"/>
      <c r="VTJ6" s="1708"/>
      <c r="VTK6" s="1708"/>
      <c r="VTL6" s="1708"/>
      <c r="VTM6" s="1708"/>
      <c r="VTN6" s="1708"/>
      <c r="VTO6" s="1708"/>
      <c r="VTP6" s="1708"/>
      <c r="VTQ6" s="1708"/>
      <c r="VTR6" s="1708"/>
      <c r="VTS6" s="1708"/>
      <c r="VTT6" s="1708"/>
      <c r="VTU6" s="1708"/>
      <c r="VTV6" s="1708"/>
      <c r="VTW6" s="1708"/>
      <c r="VTX6" s="1708"/>
      <c r="VTY6" s="1708"/>
      <c r="VTZ6" s="1708"/>
      <c r="VUA6" s="1708"/>
      <c r="VUB6" s="1708"/>
      <c r="VUC6" s="1708"/>
      <c r="VUD6" s="1708"/>
      <c r="VUE6" s="1708"/>
      <c r="VUF6" s="1708"/>
      <c r="VUG6" s="1708"/>
      <c r="VUH6" s="1708"/>
      <c r="VUI6" s="1708"/>
      <c r="VUJ6" s="1708"/>
      <c r="VUK6" s="1708"/>
      <c r="VUL6" s="1708"/>
      <c r="VUM6" s="1708"/>
      <c r="VUN6" s="1708"/>
      <c r="VUO6" s="1708"/>
      <c r="VUP6" s="1708"/>
      <c r="VUQ6" s="1708"/>
      <c r="VUR6" s="1708"/>
      <c r="VUS6" s="1708"/>
      <c r="VUT6" s="1708"/>
      <c r="VUU6" s="1708"/>
      <c r="VUV6" s="1708"/>
      <c r="VUW6" s="1708"/>
      <c r="VUX6" s="1708"/>
      <c r="VUY6" s="1708"/>
      <c r="VUZ6" s="1708"/>
      <c r="VVA6" s="1708"/>
      <c r="VVB6" s="1708"/>
      <c r="VVC6" s="1708"/>
      <c r="VVD6" s="1708"/>
      <c r="VVE6" s="1708"/>
      <c r="VVF6" s="1708"/>
      <c r="VVG6" s="1708"/>
      <c r="VVH6" s="1708"/>
      <c r="VVI6" s="1708"/>
      <c r="VVJ6" s="1708"/>
      <c r="VVK6" s="1708"/>
      <c r="VVL6" s="1708"/>
      <c r="VVM6" s="1708"/>
      <c r="VVN6" s="1708"/>
      <c r="VVO6" s="1708"/>
      <c r="VVP6" s="1708"/>
      <c r="VVQ6" s="1708"/>
      <c r="VVR6" s="1708"/>
      <c r="VVS6" s="1708"/>
      <c r="VVT6" s="1708"/>
      <c r="VVU6" s="1708"/>
      <c r="VVV6" s="1708"/>
      <c r="VVW6" s="1708"/>
      <c r="VVX6" s="1708"/>
      <c r="VVY6" s="1708"/>
      <c r="VVZ6" s="1708"/>
      <c r="VWA6" s="1708"/>
      <c r="VWB6" s="1708"/>
      <c r="VWC6" s="1708"/>
      <c r="VWD6" s="1708"/>
      <c r="VWE6" s="1708"/>
      <c r="VWF6" s="1708"/>
      <c r="VWG6" s="1708"/>
      <c r="VWH6" s="1708"/>
      <c r="VWI6" s="1708"/>
      <c r="VWJ6" s="1708"/>
      <c r="VWK6" s="1708"/>
      <c r="VWL6" s="1708"/>
      <c r="VWM6" s="1708"/>
      <c r="VWN6" s="1708"/>
      <c r="VWO6" s="1708"/>
      <c r="VWP6" s="1708"/>
      <c r="VWQ6" s="1708"/>
      <c r="VWR6" s="1708"/>
      <c r="VWS6" s="1708"/>
      <c r="VWT6" s="1708"/>
      <c r="VWU6" s="1708"/>
      <c r="VWV6" s="1708"/>
      <c r="VWW6" s="1708"/>
      <c r="VWX6" s="1708"/>
      <c r="VWY6" s="1708"/>
      <c r="VWZ6" s="1708"/>
      <c r="VXA6" s="1708"/>
      <c r="VXB6" s="1708"/>
      <c r="VXC6" s="1708"/>
      <c r="VXD6" s="1708"/>
      <c r="VXE6" s="1708"/>
      <c r="VXF6" s="1708"/>
      <c r="VXG6" s="1708"/>
      <c r="VXH6" s="1708"/>
      <c r="VXI6" s="1708"/>
      <c r="VXJ6" s="1708"/>
      <c r="VXK6" s="1708"/>
      <c r="VXL6" s="1708"/>
      <c r="VXM6" s="1708"/>
      <c r="VXN6" s="1708"/>
      <c r="VXO6" s="1708"/>
      <c r="VXP6" s="1708"/>
      <c r="VXQ6" s="1708"/>
      <c r="VXR6" s="1708"/>
      <c r="VXS6" s="1708"/>
      <c r="VXT6" s="1708"/>
      <c r="VXU6" s="1708"/>
      <c r="VXV6" s="1708"/>
      <c r="VXW6" s="1708"/>
      <c r="VXX6" s="1708"/>
      <c r="VXY6" s="1708"/>
      <c r="VXZ6" s="1708"/>
      <c r="VYA6" s="1708"/>
      <c r="VYB6" s="1708"/>
      <c r="VYC6" s="1708"/>
      <c r="VYD6" s="1708"/>
      <c r="VYE6" s="1708"/>
      <c r="VYF6" s="1708"/>
      <c r="VYG6" s="1708"/>
      <c r="VYH6" s="1708"/>
      <c r="VYI6" s="1708"/>
      <c r="VYJ6" s="1708"/>
      <c r="VYK6" s="1708"/>
      <c r="VYL6" s="1708"/>
      <c r="VYM6" s="1708"/>
      <c r="VYN6" s="1708"/>
      <c r="VYO6" s="1708"/>
      <c r="VYP6" s="1708"/>
      <c r="VYQ6" s="1708"/>
      <c r="VYR6" s="1708"/>
      <c r="VYS6" s="1708"/>
      <c r="VYT6" s="1708"/>
      <c r="VYU6" s="1708"/>
      <c r="VYV6" s="1708"/>
      <c r="VYW6" s="1708"/>
      <c r="VYX6" s="1708"/>
      <c r="VYY6" s="1708"/>
      <c r="VYZ6" s="1708"/>
      <c r="VZA6" s="1708"/>
      <c r="VZB6" s="1708"/>
      <c r="VZC6" s="1708"/>
      <c r="VZD6" s="1708"/>
      <c r="VZE6" s="1708"/>
      <c r="VZF6" s="1708"/>
      <c r="VZG6" s="1708"/>
      <c r="VZH6" s="1708"/>
      <c r="VZI6" s="1708"/>
      <c r="VZJ6" s="1708"/>
      <c r="VZK6" s="1708"/>
      <c r="VZL6" s="1708"/>
      <c r="VZM6" s="1708"/>
      <c r="VZN6" s="1708"/>
      <c r="VZO6" s="1708"/>
      <c r="VZP6" s="1708"/>
      <c r="VZQ6" s="1708"/>
      <c r="VZR6" s="1708"/>
      <c r="VZS6" s="1708"/>
      <c r="VZT6" s="1708"/>
      <c r="VZU6" s="1708"/>
      <c r="VZV6" s="1708"/>
      <c r="VZW6" s="1708"/>
      <c r="VZX6" s="1708"/>
      <c r="VZY6" s="1708"/>
      <c r="VZZ6" s="1708"/>
      <c r="WAA6" s="1708"/>
      <c r="WAB6" s="1708"/>
      <c r="WAC6" s="1708"/>
      <c r="WAD6" s="1708"/>
      <c r="WAE6" s="1708"/>
      <c r="WAF6" s="1708"/>
      <c r="WAG6" s="1708"/>
      <c r="WAH6" s="1708"/>
      <c r="WAI6" s="1708"/>
      <c r="WAJ6" s="1708"/>
      <c r="WAK6" s="1708"/>
      <c r="WAL6" s="1708"/>
      <c r="WAM6" s="1708"/>
      <c r="WAN6" s="1708"/>
      <c r="WAO6" s="1708"/>
      <c r="WAP6" s="1708"/>
      <c r="WAQ6" s="1708"/>
      <c r="WAR6" s="1708"/>
      <c r="WAS6" s="1708"/>
      <c r="WAT6" s="1708"/>
      <c r="WAU6" s="1708"/>
      <c r="WAV6" s="1708"/>
      <c r="WAW6" s="1708"/>
      <c r="WAX6" s="1708"/>
      <c r="WAY6" s="1708"/>
      <c r="WAZ6" s="1708"/>
      <c r="WBA6" s="1708"/>
      <c r="WBB6" s="1708"/>
      <c r="WBC6" s="1708"/>
      <c r="WBD6" s="1708"/>
      <c r="WBE6" s="1708"/>
      <c r="WBF6" s="1708"/>
      <c r="WBG6" s="1708"/>
      <c r="WBH6" s="1708"/>
      <c r="WBI6" s="1708"/>
      <c r="WBJ6" s="1708"/>
      <c r="WBK6" s="1708"/>
      <c r="WBL6" s="1708"/>
      <c r="WBM6" s="1708"/>
      <c r="WBN6" s="1708"/>
      <c r="WBO6" s="1708"/>
      <c r="WBP6" s="1708"/>
      <c r="WBQ6" s="1708"/>
      <c r="WBR6" s="1708"/>
      <c r="WBS6" s="1708"/>
      <c r="WBT6" s="1708"/>
      <c r="WBU6" s="1708"/>
      <c r="WBV6" s="1708"/>
      <c r="WBW6" s="1708"/>
      <c r="WBX6" s="1708"/>
      <c r="WBY6" s="1708"/>
      <c r="WBZ6" s="1708"/>
      <c r="WCA6" s="1708"/>
      <c r="WCB6" s="1708"/>
      <c r="WCC6" s="1708"/>
      <c r="WCD6" s="1708"/>
      <c r="WCE6" s="1708"/>
      <c r="WCF6" s="1708"/>
      <c r="WCG6" s="1708"/>
      <c r="WCH6" s="1708"/>
      <c r="WCI6" s="1708"/>
      <c r="WCJ6" s="1708"/>
      <c r="WCK6" s="1708"/>
      <c r="WCL6" s="1708"/>
      <c r="WCM6" s="1708"/>
      <c r="WCN6" s="1708"/>
      <c r="WCO6" s="1708"/>
      <c r="WCP6" s="1708"/>
      <c r="WCQ6" s="1708"/>
      <c r="WCR6" s="1708"/>
      <c r="WCS6" s="1708"/>
      <c r="WCT6" s="1708"/>
      <c r="WCU6" s="1708"/>
      <c r="WCV6" s="1708"/>
      <c r="WCW6" s="1708"/>
      <c r="WCX6" s="1708"/>
      <c r="WCY6" s="1708"/>
      <c r="WCZ6" s="1708"/>
      <c r="WDA6" s="1708"/>
      <c r="WDB6" s="1708"/>
      <c r="WDC6" s="1708"/>
      <c r="WDD6" s="1708"/>
      <c r="WDE6" s="1708"/>
      <c r="WDF6" s="1708"/>
      <c r="WDG6" s="1708"/>
      <c r="WDH6" s="1708"/>
      <c r="WDI6" s="1708"/>
      <c r="WDJ6" s="1708"/>
      <c r="WDK6" s="1708"/>
      <c r="WDL6" s="1708"/>
      <c r="WDM6" s="1708"/>
      <c r="WDN6" s="1708"/>
      <c r="WDO6" s="1708"/>
      <c r="WDP6" s="1708"/>
      <c r="WDQ6" s="1708"/>
      <c r="WDR6" s="1708"/>
      <c r="WDS6" s="1708"/>
      <c r="WDT6" s="1708"/>
      <c r="WDU6" s="1708"/>
      <c r="WDV6" s="1708"/>
      <c r="WDW6" s="1708"/>
      <c r="WDX6" s="1708"/>
      <c r="WDY6" s="1708"/>
      <c r="WDZ6" s="1708"/>
      <c r="WEA6" s="1708"/>
      <c r="WEB6" s="1708"/>
      <c r="WEC6" s="1708"/>
      <c r="WED6" s="1708"/>
      <c r="WEE6" s="1708"/>
      <c r="WEF6" s="1708"/>
      <c r="WEG6" s="1708"/>
      <c r="WEH6" s="1708"/>
      <c r="WEI6" s="1708"/>
      <c r="WEJ6" s="1708"/>
      <c r="WEK6" s="1708"/>
      <c r="WEL6" s="1708"/>
      <c r="WEM6" s="1708"/>
      <c r="WEN6" s="1708"/>
      <c r="WEO6" s="1708"/>
      <c r="WEP6" s="1708"/>
      <c r="WEQ6" s="1708"/>
      <c r="WER6" s="1708"/>
      <c r="WES6" s="1708"/>
      <c r="WET6" s="1708"/>
      <c r="WEU6" s="1708"/>
      <c r="WEV6" s="1708"/>
      <c r="WEW6" s="1708"/>
      <c r="WEX6" s="1708"/>
      <c r="WEY6" s="1708"/>
      <c r="WEZ6" s="1708"/>
      <c r="WFA6" s="1708"/>
      <c r="WFB6" s="1708"/>
      <c r="WFC6" s="1708"/>
      <c r="WFD6" s="1708"/>
      <c r="WFE6" s="1708"/>
      <c r="WFF6" s="1708"/>
      <c r="WFG6" s="1708"/>
      <c r="WFH6" s="1708"/>
      <c r="WFI6" s="1708"/>
      <c r="WFJ6" s="1708"/>
      <c r="WFK6" s="1708"/>
      <c r="WFL6" s="1708"/>
      <c r="WFM6" s="1708"/>
      <c r="WFN6" s="1708"/>
      <c r="WFO6" s="1708"/>
      <c r="WFP6" s="1708"/>
      <c r="WFQ6" s="1708"/>
      <c r="WFR6" s="1708"/>
      <c r="WFS6" s="1708"/>
      <c r="WFT6" s="1708"/>
      <c r="WFU6" s="1708"/>
      <c r="WFV6" s="1708"/>
      <c r="WFW6" s="1708"/>
      <c r="WFX6" s="1708"/>
      <c r="WFY6" s="1708"/>
      <c r="WFZ6" s="1708"/>
      <c r="WGA6" s="1708"/>
      <c r="WGB6" s="1708"/>
      <c r="WGC6" s="1708"/>
      <c r="WGD6" s="1708"/>
      <c r="WGE6" s="1708"/>
      <c r="WGF6" s="1708"/>
      <c r="WGG6" s="1708"/>
      <c r="WGH6" s="1708"/>
      <c r="WGI6" s="1708"/>
      <c r="WGJ6" s="1708"/>
      <c r="WGK6" s="1708"/>
      <c r="WGL6" s="1708"/>
      <c r="WGM6" s="1708"/>
      <c r="WGN6" s="1708"/>
      <c r="WGO6" s="1708"/>
      <c r="WGP6" s="1708"/>
      <c r="WGQ6" s="1708"/>
      <c r="WGR6" s="1708"/>
      <c r="WGS6" s="1708"/>
      <c r="WGT6" s="1708"/>
      <c r="WGU6" s="1708"/>
      <c r="WGV6" s="1708"/>
      <c r="WGW6" s="1708"/>
      <c r="WGX6" s="1708"/>
      <c r="WGY6" s="1708"/>
      <c r="WGZ6" s="1708"/>
      <c r="WHA6" s="1708"/>
      <c r="WHB6" s="1708"/>
      <c r="WHC6" s="1708"/>
      <c r="WHD6" s="1708"/>
      <c r="WHE6" s="1708"/>
      <c r="WHF6" s="1708"/>
      <c r="WHG6" s="1708"/>
      <c r="WHH6" s="1708"/>
      <c r="WHI6" s="1708"/>
      <c r="WHJ6" s="1708"/>
      <c r="WHK6" s="1708"/>
      <c r="WHL6" s="1708"/>
      <c r="WHM6" s="1708"/>
      <c r="WHN6" s="1708"/>
      <c r="WHO6" s="1708"/>
      <c r="WHP6" s="1708"/>
      <c r="WHQ6" s="1708"/>
      <c r="WHR6" s="1708"/>
      <c r="WHS6" s="1708"/>
      <c r="WHT6" s="1708"/>
      <c r="WHU6" s="1708"/>
      <c r="WHV6" s="1708"/>
      <c r="WHW6" s="1708"/>
      <c r="WHX6" s="1708"/>
      <c r="WHY6" s="1708"/>
      <c r="WHZ6" s="1708"/>
      <c r="WIA6" s="1708"/>
      <c r="WIB6" s="1708"/>
      <c r="WIC6" s="1708"/>
      <c r="WID6" s="1708"/>
      <c r="WIE6" s="1708"/>
      <c r="WIF6" s="1708"/>
      <c r="WIG6" s="1708"/>
      <c r="WIH6" s="1708"/>
      <c r="WII6" s="1708"/>
      <c r="WIJ6" s="1708"/>
      <c r="WIK6" s="1708"/>
      <c r="WIL6" s="1708"/>
      <c r="WIM6" s="1708"/>
      <c r="WIN6" s="1708"/>
      <c r="WIO6" s="1708"/>
      <c r="WIP6" s="1708"/>
      <c r="WIQ6" s="1708"/>
      <c r="WIR6" s="1708"/>
      <c r="WIS6" s="1708"/>
      <c r="WIT6" s="1708"/>
      <c r="WIU6" s="1708"/>
      <c r="WIV6" s="1708"/>
      <c r="WIW6" s="1708"/>
      <c r="WIX6" s="1708"/>
      <c r="WIY6" s="1708"/>
      <c r="WIZ6" s="1708"/>
      <c r="WJA6" s="1708"/>
      <c r="WJB6" s="1708"/>
      <c r="WJC6" s="1708"/>
      <c r="WJD6" s="1708"/>
      <c r="WJE6" s="1708"/>
      <c r="WJF6" s="1708"/>
      <c r="WJG6" s="1708"/>
      <c r="WJH6" s="1708"/>
      <c r="WJI6" s="1708"/>
      <c r="WJJ6" s="1708"/>
      <c r="WJK6" s="1708"/>
      <c r="WJL6" s="1708"/>
      <c r="WJM6" s="1708"/>
      <c r="WJN6" s="1708"/>
      <c r="WJO6" s="1708"/>
      <c r="WJP6" s="1708"/>
      <c r="WJQ6" s="1708"/>
      <c r="WJR6" s="1708"/>
      <c r="WJS6" s="1708"/>
      <c r="WJT6" s="1708"/>
      <c r="WJU6" s="1708"/>
      <c r="WJV6" s="1708"/>
      <c r="WJW6" s="1708"/>
      <c r="WJX6" s="1708"/>
      <c r="WJY6" s="1708"/>
      <c r="WJZ6" s="1708"/>
      <c r="WKA6" s="1708"/>
      <c r="WKB6" s="1708"/>
      <c r="WKC6" s="1708"/>
      <c r="WKD6" s="1708"/>
      <c r="WKE6" s="1708"/>
      <c r="WKF6" s="1708"/>
      <c r="WKG6" s="1708"/>
      <c r="WKH6" s="1708"/>
      <c r="WKI6" s="1708"/>
      <c r="WKJ6" s="1708"/>
      <c r="WKK6" s="1708"/>
      <c r="WKL6" s="1708"/>
      <c r="WKM6" s="1708"/>
      <c r="WKN6" s="1708"/>
      <c r="WKO6" s="1708"/>
      <c r="WKP6" s="1708"/>
      <c r="WKQ6" s="1708"/>
      <c r="WKR6" s="1708"/>
      <c r="WKS6" s="1708"/>
      <c r="WKT6" s="1708"/>
      <c r="WKU6" s="1708"/>
      <c r="WKV6" s="1708"/>
      <c r="WKW6" s="1708"/>
      <c r="WKX6" s="1708"/>
      <c r="WKY6" s="1708"/>
      <c r="WKZ6" s="1708"/>
      <c r="WLA6" s="1708"/>
      <c r="WLB6" s="1708"/>
      <c r="WLC6" s="1708"/>
      <c r="WLD6" s="1708"/>
      <c r="WLE6" s="1708"/>
      <c r="WLF6" s="1708"/>
      <c r="WLG6" s="1708"/>
      <c r="WLH6" s="1708"/>
      <c r="WLI6" s="1708"/>
      <c r="WLJ6" s="1708"/>
      <c r="WLK6" s="1708"/>
      <c r="WLL6" s="1708"/>
      <c r="WLM6" s="1708"/>
      <c r="WLN6" s="1708"/>
      <c r="WLO6" s="1708"/>
      <c r="WLP6" s="1708"/>
      <c r="WLQ6" s="1708"/>
      <c r="WLR6" s="1708"/>
      <c r="WLS6" s="1708"/>
      <c r="WLT6" s="1708"/>
      <c r="WLU6" s="1708"/>
      <c r="WLV6" s="1708"/>
      <c r="WLW6" s="1708"/>
      <c r="WLX6" s="1708"/>
      <c r="WLY6" s="1708"/>
      <c r="WLZ6" s="1708"/>
      <c r="WMA6" s="1708"/>
      <c r="WMB6" s="1708"/>
      <c r="WMC6" s="1708"/>
      <c r="WMD6" s="1708"/>
      <c r="WME6" s="1708"/>
      <c r="WMF6" s="1708"/>
      <c r="WMG6" s="1708"/>
      <c r="WMH6" s="1708"/>
      <c r="WMI6" s="1708"/>
      <c r="WMJ6" s="1708"/>
      <c r="WMK6" s="1708"/>
      <c r="WML6" s="1708"/>
      <c r="WMM6" s="1708"/>
      <c r="WMN6" s="1708"/>
      <c r="WMO6" s="1708"/>
      <c r="WMP6" s="1708"/>
      <c r="WMQ6" s="1708"/>
      <c r="WMR6" s="1708"/>
      <c r="WMS6" s="1708"/>
      <c r="WMT6" s="1708"/>
      <c r="WMU6" s="1708"/>
      <c r="WMV6" s="1708"/>
      <c r="WMW6" s="1708"/>
      <c r="WMX6" s="1708"/>
      <c r="WMY6" s="1708"/>
      <c r="WMZ6" s="1708"/>
      <c r="WNA6" s="1708"/>
      <c r="WNB6" s="1708"/>
      <c r="WNC6" s="1708"/>
      <c r="WND6" s="1708"/>
      <c r="WNE6" s="1708"/>
      <c r="WNF6" s="1708"/>
      <c r="WNG6" s="1708"/>
      <c r="WNH6" s="1708"/>
      <c r="WNI6" s="1708"/>
      <c r="WNJ6" s="1708"/>
      <c r="WNK6" s="1708"/>
      <c r="WNL6" s="1708"/>
      <c r="WNM6" s="1708"/>
      <c r="WNN6" s="1708"/>
      <c r="WNO6" s="1708"/>
      <c r="WNP6" s="1708"/>
      <c r="WNQ6" s="1708"/>
      <c r="WNR6" s="1708"/>
      <c r="WNS6" s="1708"/>
      <c r="WNT6" s="1708"/>
      <c r="WNU6" s="1708"/>
      <c r="WNV6" s="1708"/>
      <c r="WNW6" s="1708"/>
      <c r="WNX6" s="1708"/>
      <c r="WNY6" s="1708"/>
      <c r="WNZ6" s="1708"/>
      <c r="WOA6" s="1708"/>
      <c r="WOB6" s="1708"/>
      <c r="WOC6" s="1708"/>
      <c r="WOD6" s="1708"/>
      <c r="WOE6" s="1708"/>
      <c r="WOF6" s="1708"/>
      <c r="WOG6" s="1708"/>
      <c r="WOH6" s="1708"/>
      <c r="WOI6" s="1708"/>
      <c r="WOJ6" s="1708"/>
      <c r="WOK6" s="1708"/>
      <c r="WOL6" s="1708"/>
      <c r="WOM6" s="1708"/>
      <c r="WON6" s="1708"/>
      <c r="WOO6" s="1708"/>
      <c r="WOP6" s="1708"/>
      <c r="WOQ6" s="1708"/>
      <c r="WOR6" s="1708"/>
      <c r="WOS6" s="1708"/>
      <c r="WOT6" s="1708"/>
      <c r="WOU6" s="1708"/>
      <c r="WOV6" s="1708"/>
      <c r="WOW6" s="1708"/>
      <c r="WOX6" s="1708"/>
      <c r="WOY6" s="1708"/>
      <c r="WOZ6" s="1708"/>
      <c r="WPA6" s="1708"/>
      <c r="WPB6" s="1708"/>
      <c r="WPC6" s="1708"/>
      <c r="WPD6" s="1708"/>
      <c r="WPE6" s="1708"/>
      <c r="WPF6" s="1708"/>
      <c r="WPG6" s="1708"/>
      <c r="WPH6" s="1708"/>
      <c r="WPI6" s="1708"/>
      <c r="WPJ6" s="1708"/>
      <c r="WPK6" s="1708"/>
      <c r="WPL6" s="1708"/>
      <c r="WPM6" s="1708"/>
      <c r="WPN6" s="1708"/>
      <c r="WPO6" s="1708"/>
      <c r="WPP6" s="1708"/>
      <c r="WPQ6" s="1708"/>
      <c r="WPR6" s="1708"/>
      <c r="WPS6" s="1708"/>
      <c r="WPT6" s="1708"/>
      <c r="WPU6" s="1708"/>
      <c r="WPV6" s="1708"/>
      <c r="WPW6" s="1708"/>
      <c r="WPX6" s="1708"/>
      <c r="WPY6" s="1708"/>
      <c r="WPZ6" s="1708"/>
      <c r="WQA6" s="1708"/>
      <c r="WQB6" s="1708"/>
      <c r="WQC6" s="1708"/>
      <c r="WQD6" s="1708"/>
      <c r="WQE6" s="1708"/>
      <c r="WQF6" s="1708"/>
      <c r="WQG6" s="1708"/>
      <c r="WQH6" s="1708"/>
      <c r="WQI6" s="1708"/>
      <c r="WQJ6" s="1708"/>
      <c r="WQK6" s="1708"/>
      <c r="WQL6" s="1708"/>
      <c r="WQM6" s="1708"/>
      <c r="WQN6" s="1708"/>
      <c r="WQO6" s="1708"/>
      <c r="WQP6" s="1708"/>
      <c r="WQQ6" s="1708"/>
      <c r="WQR6" s="1708"/>
      <c r="WQS6" s="1708"/>
      <c r="WQT6" s="1708"/>
      <c r="WQU6" s="1708"/>
      <c r="WQV6" s="1708"/>
      <c r="WQW6" s="1708"/>
      <c r="WQX6" s="1708"/>
      <c r="WQY6" s="1708"/>
      <c r="WQZ6" s="1708"/>
      <c r="WRA6" s="1708"/>
      <c r="WRB6" s="1708"/>
      <c r="WRC6" s="1708"/>
      <c r="WRD6" s="1708"/>
      <c r="WRE6" s="1708"/>
      <c r="WRF6" s="1708"/>
      <c r="WRG6" s="1708"/>
      <c r="WRH6" s="1708"/>
      <c r="WRI6" s="1708"/>
      <c r="WRJ6" s="1708"/>
      <c r="WRK6" s="1708"/>
      <c r="WRL6" s="1708"/>
      <c r="WRM6" s="1708"/>
      <c r="WRN6" s="1708"/>
      <c r="WRO6" s="1708"/>
      <c r="WRP6" s="1708"/>
      <c r="WRQ6" s="1708"/>
      <c r="WRR6" s="1708"/>
      <c r="WRS6" s="1708"/>
      <c r="WRT6" s="1708"/>
      <c r="WRU6" s="1708"/>
      <c r="WRV6" s="1708"/>
      <c r="WRW6" s="1708"/>
      <c r="WRX6" s="1708"/>
      <c r="WRY6" s="1708"/>
      <c r="WRZ6" s="1708"/>
      <c r="WSA6" s="1708"/>
      <c r="WSB6" s="1708"/>
      <c r="WSC6" s="1708"/>
      <c r="WSD6" s="1708"/>
      <c r="WSE6" s="1708"/>
      <c r="WSF6" s="1708"/>
      <c r="WSG6" s="1708"/>
      <c r="WSH6" s="1708"/>
      <c r="WSI6" s="1708"/>
      <c r="WSJ6" s="1708"/>
      <c r="WSK6" s="1708"/>
      <c r="WSL6" s="1708"/>
      <c r="WSM6" s="1708"/>
      <c r="WSN6" s="1708"/>
      <c r="WSO6" s="1708"/>
      <c r="WSP6" s="1708"/>
      <c r="WSQ6" s="1708"/>
      <c r="WSR6" s="1708"/>
      <c r="WSS6" s="1708"/>
      <c r="WST6" s="1708"/>
      <c r="WSU6" s="1708"/>
      <c r="WSV6" s="1708"/>
      <c r="WSW6" s="1708"/>
      <c r="WSX6" s="1708"/>
      <c r="WSY6" s="1708"/>
      <c r="WSZ6" s="1708"/>
      <c r="WTA6" s="1708"/>
      <c r="WTB6" s="1708"/>
      <c r="WTC6" s="1708"/>
      <c r="WTD6" s="1708"/>
      <c r="WTE6" s="1708"/>
      <c r="WTF6" s="1708"/>
      <c r="WTG6" s="1708"/>
      <c r="WTH6" s="1708"/>
      <c r="WTI6" s="1708"/>
      <c r="WTJ6" s="1708"/>
      <c r="WTK6" s="1708"/>
      <c r="WTL6" s="1708"/>
      <c r="WTM6" s="1708"/>
      <c r="WTN6" s="1708"/>
      <c r="WTO6" s="1708"/>
      <c r="WTP6" s="1708"/>
      <c r="WTQ6" s="1708"/>
      <c r="WTR6" s="1708"/>
      <c r="WTS6" s="1708"/>
      <c r="WTT6" s="1708"/>
      <c r="WTU6" s="1708"/>
      <c r="WTV6" s="1708"/>
      <c r="WTW6" s="1708"/>
      <c r="WTX6" s="1708"/>
      <c r="WTY6" s="1708"/>
      <c r="WTZ6" s="1708"/>
      <c r="WUA6" s="1708"/>
      <c r="WUB6" s="1708"/>
      <c r="WUC6" s="1708"/>
      <c r="WUD6" s="1708"/>
      <c r="WUE6" s="1708"/>
      <c r="WUF6" s="1708"/>
      <c r="WUG6" s="1708"/>
      <c r="WUH6" s="1708"/>
      <c r="WUI6" s="1708"/>
      <c r="WUJ6" s="1708"/>
      <c r="WUK6" s="1708"/>
      <c r="WUL6" s="1708"/>
      <c r="WUM6" s="1708"/>
      <c r="WUN6" s="1708"/>
      <c r="WUO6" s="1708"/>
      <c r="WUP6" s="1708"/>
      <c r="WUQ6" s="1708"/>
      <c r="WUR6" s="1708"/>
      <c r="WUS6" s="1708"/>
      <c r="WUT6" s="1708"/>
      <c r="WUU6" s="1708"/>
      <c r="WUV6" s="1708"/>
      <c r="WUW6" s="1708"/>
      <c r="WUX6" s="1708"/>
      <c r="WUY6" s="1708"/>
      <c r="WUZ6" s="1708"/>
      <c r="WVA6" s="1708"/>
      <c r="WVB6" s="1708"/>
      <c r="WVC6" s="1708"/>
      <c r="WVD6" s="1708"/>
      <c r="WVE6" s="1708"/>
      <c r="WVF6" s="1708"/>
      <c r="WVG6" s="1708"/>
      <c r="WVH6" s="1708"/>
      <c r="WVI6" s="1708"/>
      <c r="WVJ6" s="1708"/>
      <c r="WVK6" s="1708"/>
      <c r="WVL6" s="1708"/>
      <c r="WVM6" s="1708"/>
      <c r="WVN6" s="1708"/>
      <c r="WVO6" s="1708"/>
      <c r="WVP6" s="1708"/>
      <c r="WVQ6" s="1708"/>
      <c r="WVR6" s="1708"/>
      <c r="WVS6" s="1708"/>
      <c r="WVT6" s="1708"/>
      <c r="WVU6" s="1708"/>
      <c r="WVV6" s="1708"/>
      <c r="WVW6" s="1708"/>
      <c r="WVX6" s="1708"/>
      <c r="WVY6" s="1708"/>
      <c r="WVZ6" s="1708"/>
      <c r="WWA6" s="1708"/>
      <c r="WWB6" s="1708"/>
      <c r="WWC6" s="1708"/>
      <c r="WWD6" s="1708"/>
      <c r="WWE6" s="1708"/>
      <c r="WWF6" s="1708"/>
      <c r="WWG6" s="1708"/>
      <c r="WWH6" s="1708"/>
      <c r="WWI6" s="1708"/>
      <c r="WWJ6" s="1708"/>
      <c r="WWK6" s="1708"/>
      <c r="WWL6" s="1708"/>
      <c r="WWM6" s="1708"/>
      <c r="WWN6" s="1708"/>
      <c r="WWO6" s="1708"/>
      <c r="WWP6" s="1708"/>
      <c r="WWQ6" s="1708"/>
      <c r="WWR6" s="1708"/>
      <c r="WWS6" s="1708"/>
      <c r="WWT6" s="1708"/>
      <c r="WWU6" s="1708"/>
      <c r="WWV6" s="1708"/>
      <c r="WWW6" s="1708"/>
      <c r="WWX6" s="1708"/>
      <c r="WWY6" s="1708"/>
      <c r="WWZ6" s="1708"/>
      <c r="WXA6" s="1708"/>
      <c r="WXB6" s="1708"/>
      <c r="WXC6" s="1708"/>
      <c r="WXD6" s="1708"/>
      <c r="WXE6" s="1708"/>
      <c r="WXF6" s="1708"/>
      <c r="WXG6" s="1708"/>
      <c r="WXH6" s="1708"/>
      <c r="WXI6" s="1708"/>
      <c r="WXJ6" s="1708"/>
      <c r="WXK6" s="1708"/>
      <c r="WXL6" s="1708"/>
      <c r="WXM6" s="1708"/>
      <c r="WXN6" s="1708"/>
      <c r="WXO6" s="1708"/>
      <c r="WXP6" s="1708"/>
      <c r="WXQ6" s="1708"/>
      <c r="WXR6" s="1708"/>
      <c r="WXS6" s="1708"/>
      <c r="WXT6" s="1708"/>
      <c r="WXU6" s="1708"/>
      <c r="WXV6" s="1708"/>
      <c r="WXW6" s="1708"/>
      <c r="WXX6" s="1708"/>
      <c r="WXY6" s="1708"/>
      <c r="WXZ6" s="1708"/>
      <c r="WYA6" s="1708"/>
      <c r="WYB6" s="1708"/>
      <c r="WYC6" s="1708"/>
      <c r="WYD6" s="1708"/>
      <c r="WYE6" s="1708"/>
      <c r="WYF6" s="1708"/>
      <c r="WYG6" s="1708"/>
      <c r="WYH6" s="1708"/>
      <c r="WYI6" s="1708"/>
      <c r="WYJ6" s="1708"/>
      <c r="WYK6" s="1708"/>
      <c r="WYL6" s="1708"/>
      <c r="WYM6" s="1708"/>
      <c r="WYN6" s="1708"/>
      <c r="WYO6" s="1708"/>
      <c r="WYP6" s="1708"/>
      <c r="WYQ6" s="1708"/>
      <c r="WYR6" s="1708"/>
      <c r="WYS6" s="1708"/>
      <c r="WYT6" s="1708"/>
      <c r="WYU6" s="1708"/>
      <c r="WYV6" s="1708"/>
      <c r="WYW6" s="1708"/>
      <c r="WYX6" s="1708"/>
      <c r="WYY6" s="1708"/>
      <c r="WYZ6" s="1708"/>
      <c r="WZA6" s="1708"/>
      <c r="WZB6" s="1708"/>
      <c r="WZC6" s="1708"/>
      <c r="WZD6" s="1708"/>
      <c r="WZE6" s="1708"/>
      <c r="WZF6" s="1708"/>
      <c r="WZG6" s="1708"/>
      <c r="WZH6" s="1708"/>
      <c r="WZI6" s="1708"/>
      <c r="WZJ6" s="1708"/>
      <c r="WZK6" s="1708"/>
      <c r="WZL6" s="1708"/>
      <c r="WZM6" s="1708"/>
      <c r="WZN6" s="1708"/>
      <c r="WZO6" s="1708"/>
      <c r="WZP6" s="1708"/>
      <c r="WZQ6" s="1708"/>
      <c r="WZR6" s="1708"/>
      <c r="WZS6" s="1708"/>
      <c r="WZT6" s="1708"/>
      <c r="WZU6" s="1708"/>
      <c r="WZV6" s="1708"/>
      <c r="WZW6" s="1708"/>
      <c r="WZX6" s="1708"/>
      <c r="WZY6" s="1708"/>
      <c r="WZZ6" s="1708"/>
      <c r="XAA6" s="1708"/>
      <c r="XAB6" s="1708"/>
      <c r="XAC6" s="1708"/>
      <c r="XAD6" s="1708"/>
      <c r="XAE6" s="1708"/>
      <c r="XAF6" s="1708"/>
      <c r="XAG6" s="1708"/>
      <c r="XAH6" s="1708"/>
      <c r="XAI6" s="1708"/>
      <c r="XAJ6" s="1708"/>
      <c r="XAK6" s="1708"/>
      <c r="XAL6" s="1708"/>
      <c r="XAM6" s="1708"/>
      <c r="XAN6" s="1708"/>
      <c r="XAO6" s="1708"/>
      <c r="XAP6" s="1708"/>
      <c r="XAQ6" s="1708"/>
      <c r="XAR6" s="1708"/>
      <c r="XAS6" s="1708"/>
      <c r="XAT6" s="1708"/>
      <c r="XAU6" s="1708"/>
      <c r="XAV6" s="1708"/>
      <c r="XAW6" s="1708"/>
      <c r="XAX6" s="1708"/>
      <c r="XAY6" s="1708"/>
      <c r="XAZ6" s="1708"/>
      <c r="XBA6" s="1708"/>
      <c r="XBB6" s="1708"/>
      <c r="XBC6" s="1708"/>
      <c r="XBD6" s="1708"/>
      <c r="XBE6" s="1708"/>
      <c r="XBF6" s="1708"/>
      <c r="XBG6" s="1708"/>
      <c r="XBH6" s="1708"/>
      <c r="XBI6" s="1708"/>
      <c r="XBJ6" s="1708"/>
      <c r="XBK6" s="1708"/>
      <c r="XBL6" s="1708"/>
      <c r="XBM6" s="1708"/>
      <c r="XBN6" s="1708"/>
      <c r="XBO6" s="1708"/>
      <c r="XBP6" s="1708"/>
      <c r="XBQ6" s="1708"/>
      <c r="XBR6" s="1708"/>
      <c r="XBS6" s="1708"/>
      <c r="XBT6" s="1708"/>
      <c r="XBU6" s="1708"/>
      <c r="XBV6" s="1708"/>
      <c r="XBW6" s="1708"/>
      <c r="XBX6" s="1708"/>
      <c r="XBY6" s="1708"/>
      <c r="XBZ6" s="1708"/>
      <c r="XCA6" s="1708"/>
      <c r="XCB6" s="1708"/>
      <c r="XCC6" s="1708"/>
      <c r="XCD6" s="1708"/>
      <c r="XCE6" s="1708"/>
      <c r="XCF6" s="1708"/>
      <c r="XCG6" s="1708"/>
      <c r="XCH6" s="1708"/>
      <c r="XCI6" s="1708"/>
      <c r="XCJ6" s="1708"/>
      <c r="XCK6" s="1708"/>
      <c r="XCL6" s="1708"/>
      <c r="XCM6" s="1708"/>
      <c r="XCN6" s="1708"/>
      <c r="XCO6" s="1708"/>
      <c r="XCP6" s="1708"/>
      <c r="XCQ6" s="1708"/>
      <c r="XCR6" s="1708"/>
      <c r="XCS6" s="1708"/>
      <c r="XCT6" s="1708"/>
      <c r="XCU6" s="1708"/>
      <c r="XCV6" s="1708"/>
      <c r="XCW6" s="1708"/>
      <c r="XCX6" s="1708"/>
      <c r="XCY6" s="1708"/>
      <c r="XCZ6" s="1708"/>
      <c r="XDA6" s="1708"/>
      <c r="XDB6" s="1708"/>
      <c r="XDC6" s="1708"/>
      <c r="XDD6" s="1708"/>
      <c r="XDE6" s="1708"/>
      <c r="XDF6" s="1708"/>
      <c r="XDG6" s="1708"/>
      <c r="XDH6" s="1708"/>
      <c r="XDI6" s="1708"/>
      <c r="XDJ6" s="1708"/>
      <c r="XDK6" s="1708"/>
      <c r="XDL6" s="1708"/>
      <c r="XDM6" s="1708"/>
      <c r="XDN6" s="1708"/>
      <c r="XDO6" s="1708"/>
      <c r="XDP6" s="1708"/>
      <c r="XDQ6" s="1708"/>
      <c r="XDR6" s="1708"/>
      <c r="XDS6" s="1708"/>
      <c r="XDT6" s="1708"/>
      <c r="XDU6" s="1708"/>
      <c r="XDV6" s="1708"/>
      <c r="XDW6" s="1708"/>
      <c r="XDX6" s="1708"/>
      <c r="XDY6" s="1708"/>
      <c r="XDZ6" s="1708"/>
      <c r="XEA6" s="1708"/>
      <c r="XEB6" s="1708"/>
      <c r="XEC6" s="1708"/>
      <c r="XED6" s="1708"/>
      <c r="XEE6" s="1708"/>
      <c r="XEF6" s="1708"/>
      <c r="XEG6" s="1708"/>
      <c r="XEH6" s="1708"/>
      <c r="XEI6" s="1708"/>
      <c r="XEJ6" s="1708"/>
      <c r="XEK6" s="1708"/>
      <c r="XEL6" s="1708"/>
      <c r="XEM6" s="1708"/>
      <c r="XEN6" s="1708"/>
      <c r="XEO6" s="1708"/>
      <c r="XEP6" s="1708"/>
      <c r="XEQ6" s="1708"/>
      <c r="XER6" s="1708"/>
      <c r="XES6" s="1708"/>
      <c r="XET6" s="1708"/>
      <c r="XEU6" s="1708"/>
      <c r="XEV6" s="1708"/>
      <c r="XEW6" s="1708"/>
      <c r="XEX6" s="1708"/>
      <c r="XEY6" s="1708"/>
      <c r="XEZ6" s="1708"/>
      <c r="XFA6" s="1708"/>
      <c r="XFB6" s="1708"/>
      <c r="XFC6" s="1708"/>
      <c r="XFD6" s="1708"/>
    </row>
    <row r="7" spans="1:16384" s="659" customFormat="1" ht="15.75" customHeight="1" thickBot="1" x14ac:dyDescent="0.25">
      <c r="A7" s="1710" t="s">
        <v>362</v>
      </c>
      <c r="B7" s="1710"/>
      <c r="C7" s="1710"/>
      <c r="D7" s="1710"/>
      <c r="E7" s="1710"/>
      <c r="F7" s="1710"/>
      <c r="G7" s="1710"/>
      <c r="H7" s="1710"/>
      <c r="I7" s="229"/>
      <c r="J7" s="229"/>
      <c r="K7" s="229"/>
      <c r="L7" s="229"/>
      <c r="M7" s="658"/>
    </row>
    <row r="8" spans="1:16384" s="48" customFormat="1" ht="50.25" customHeight="1" thickBot="1" x14ac:dyDescent="0.25">
      <c r="A8" s="45" t="s">
        <v>129</v>
      </c>
      <c r="B8" s="46" t="s">
        <v>132</v>
      </c>
      <c r="C8" s="1204" t="s">
        <v>740</v>
      </c>
      <c r="D8" s="270" t="s">
        <v>795</v>
      </c>
      <c r="E8" s="46" t="s">
        <v>666</v>
      </c>
      <c r="F8" s="46" t="s">
        <v>667</v>
      </c>
      <c r="G8" s="46" t="s">
        <v>587</v>
      </c>
      <c r="H8" s="883" t="s">
        <v>822</v>
      </c>
      <c r="I8" s="161" t="s">
        <v>668</v>
      </c>
      <c r="J8" s="161" t="s">
        <v>669</v>
      </c>
      <c r="K8" s="161" t="s">
        <v>670</v>
      </c>
      <c r="L8" s="162" t="s">
        <v>382</v>
      </c>
      <c r="M8" s="160"/>
    </row>
    <row r="9" spans="1:16384" s="48" customFormat="1" ht="15.95" customHeight="1" thickBot="1" x14ac:dyDescent="0.25">
      <c r="A9" s="45" t="s">
        <v>297</v>
      </c>
      <c r="B9" s="46" t="s">
        <v>298</v>
      </c>
      <c r="C9" s="1204" t="s">
        <v>299</v>
      </c>
      <c r="D9" s="270" t="s">
        <v>300</v>
      </c>
      <c r="E9" s="46" t="s">
        <v>301</v>
      </c>
      <c r="F9" s="46" t="s">
        <v>388</v>
      </c>
      <c r="G9" s="46" t="s">
        <v>424</v>
      </c>
      <c r="H9" s="267" t="s">
        <v>388</v>
      </c>
      <c r="I9" s="161" t="s">
        <v>299</v>
      </c>
      <c r="J9" s="161" t="s">
        <v>299</v>
      </c>
      <c r="K9" s="161" t="s">
        <v>299</v>
      </c>
      <c r="L9" s="162" t="s">
        <v>299</v>
      </c>
      <c r="M9" s="163"/>
      <c r="O9" s="1208" t="s">
        <v>385</v>
      </c>
    </row>
    <row r="10" spans="1:16384" s="48" customFormat="1" ht="12.2" customHeight="1" thickBot="1" x14ac:dyDescent="0.25">
      <c r="A10" s="14" t="s">
        <v>12</v>
      </c>
      <c r="B10" s="536" t="s">
        <v>622</v>
      </c>
      <c r="C10" s="539">
        <f>C18+C19+C20+C21+C22</f>
        <v>2496155970</v>
      </c>
      <c r="D10" s="538">
        <f>D18+D19+D20+D21+D22</f>
        <v>2718887746</v>
      </c>
      <c r="E10" s="539">
        <f t="shared" ref="E10:K10" si="0">E18+E19+E20+E21+E22</f>
        <v>2779489080</v>
      </c>
      <c r="F10" s="539">
        <f t="shared" si="0"/>
        <v>0</v>
      </c>
      <c r="G10" s="539">
        <f t="shared" si="0"/>
        <v>0</v>
      </c>
      <c r="H10" s="1222">
        <f>+E10-D10</f>
        <v>60601334</v>
      </c>
      <c r="I10" s="540">
        <f t="shared" si="0"/>
        <v>0</v>
      </c>
      <c r="J10" s="540">
        <f t="shared" si="0"/>
        <v>0</v>
      </c>
      <c r="K10" s="540">
        <f t="shared" si="0"/>
        <v>0</v>
      </c>
      <c r="L10" s="541">
        <f>I10/D10*100</f>
        <v>0</v>
      </c>
      <c r="M10" s="166"/>
    </row>
    <row r="11" spans="1:16384" s="26" customFormat="1" ht="12.2" customHeight="1" x14ac:dyDescent="0.2">
      <c r="A11" s="12" t="s">
        <v>91</v>
      </c>
      <c r="B11" s="851" t="s">
        <v>188</v>
      </c>
      <c r="C11" s="544">
        <f>'4. mell.Önkorm'!C13</f>
        <v>347696168</v>
      </c>
      <c r="D11" s="543">
        <f>'4. mell.Önkorm'!D13</f>
        <v>359573768</v>
      </c>
      <c r="E11" s="544">
        <f>'4. mell.Önkorm'!E13</f>
        <v>359573768</v>
      </c>
      <c r="F11" s="544">
        <f>'4. mell.Önkorm'!F13</f>
        <v>0</v>
      </c>
      <c r="G11" s="544">
        <f>'4. mell.Önkorm'!G13</f>
        <v>0</v>
      </c>
      <c r="H11" s="1223">
        <f>+E11-D11</f>
        <v>0</v>
      </c>
      <c r="I11" s="545">
        <f>'4. mell.Önkorm'!R13</f>
        <v>0</v>
      </c>
      <c r="J11" s="545">
        <f>'4. mell.Önkorm'!S13</f>
        <v>0</v>
      </c>
      <c r="K11" s="545">
        <f>'4. mell.Önkorm'!T13</f>
        <v>0</v>
      </c>
      <c r="L11" s="546">
        <f>I11/D11*100</f>
        <v>0</v>
      </c>
      <c r="M11" s="166"/>
    </row>
    <row r="12" spans="1:16384" s="56" customFormat="1" ht="12.2" customHeight="1" x14ac:dyDescent="0.2">
      <c r="A12" s="1218" t="s">
        <v>92</v>
      </c>
      <c r="B12" s="852" t="s">
        <v>532</v>
      </c>
      <c r="C12" s="544">
        <f>'4. mell.Önkorm'!C14</f>
        <v>377696960</v>
      </c>
      <c r="D12" s="543">
        <f>'4. mell.Önkorm'!D14</f>
        <v>424643546</v>
      </c>
      <c r="E12" s="544">
        <f>'4. mell.Önkorm'!E14</f>
        <v>416324777</v>
      </c>
      <c r="F12" s="544">
        <f>'4. mell.Önkorm'!F14</f>
        <v>0</v>
      </c>
      <c r="G12" s="544">
        <f>'4. mell.Önkorm'!G14</f>
        <v>0</v>
      </c>
      <c r="H12" s="1223">
        <f t="shared" ref="H12:H75" si="1">+E12-D12</f>
        <v>-8318769</v>
      </c>
      <c r="I12" s="545">
        <f>'4. mell.Önkorm'!R14</f>
        <v>0</v>
      </c>
      <c r="J12" s="545">
        <f>'4. mell.Önkorm'!S14</f>
        <v>0</v>
      </c>
      <c r="K12" s="545">
        <f>'4. mell.Önkorm'!T14</f>
        <v>0</v>
      </c>
      <c r="L12" s="546">
        <f>I12/D12*100</f>
        <v>0</v>
      </c>
      <c r="M12" s="166"/>
    </row>
    <row r="13" spans="1:16384" s="56" customFormat="1" ht="12.2" customHeight="1" x14ac:dyDescent="0.2">
      <c r="A13" s="1218" t="s">
        <v>93</v>
      </c>
      <c r="B13" s="852" t="s">
        <v>533</v>
      </c>
      <c r="C13" s="544">
        <f>'4. mell.Önkorm'!C15</f>
        <v>400034324</v>
      </c>
      <c r="D13" s="543">
        <f>'4. mell.Önkorm'!D15</f>
        <v>508238691</v>
      </c>
      <c r="E13" s="544">
        <f>'4. mell.Önkorm'!E15</f>
        <v>546489046</v>
      </c>
      <c r="F13" s="544">
        <f>'4. mell.Önkorm'!F15</f>
        <v>0</v>
      </c>
      <c r="G13" s="544">
        <f>'4. mell.Önkorm'!G15</f>
        <v>0</v>
      </c>
      <c r="H13" s="1223">
        <f t="shared" si="1"/>
        <v>38250355</v>
      </c>
      <c r="I13" s="545">
        <f>'4. mell.Önkorm'!R15</f>
        <v>0</v>
      </c>
      <c r="J13" s="545">
        <f>'4. mell.Önkorm'!S15</f>
        <v>0</v>
      </c>
      <c r="K13" s="545">
        <f>'4. mell.Önkorm'!T15</f>
        <v>0</v>
      </c>
      <c r="L13" s="546">
        <f>I13/D13*100</f>
        <v>0</v>
      </c>
      <c r="M13" s="166"/>
    </row>
    <row r="14" spans="1:16384" s="56" customFormat="1" ht="12.2" customHeight="1" x14ac:dyDescent="0.2">
      <c r="A14" s="1218" t="s">
        <v>90</v>
      </c>
      <c r="B14" s="852" t="s">
        <v>534</v>
      </c>
      <c r="C14" s="544">
        <f>'4. mell.Önkorm'!C16</f>
        <v>142059812</v>
      </c>
      <c r="D14" s="543">
        <f>'4. mell.Önkorm'!D16</f>
        <v>149375054</v>
      </c>
      <c r="E14" s="544">
        <f>'4. mell.Önkorm'!E16</f>
        <v>161469787</v>
      </c>
      <c r="F14" s="544">
        <f>'4. mell.Önkorm'!F16</f>
        <v>0</v>
      </c>
      <c r="G14" s="544">
        <f>'4. mell.Önkorm'!G16</f>
        <v>0</v>
      </c>
      <c r="H14" s="1223">
        <f t="shared" si="1"/>
        <v>12094733</v>
      </c>
      <c r="I14" s="545"/>
      <c r="J14" s="545"/>
      <c r="K14" s="545"/>
      <c r="L14" s="546"/>
      <c r="M14" s="166"/>
    </row>
    <row r="15" spans="1:16384" s="56" customFormat="1" ht="12.2" customHeight="1" x14ac:dyDescent="0.2">
      <c r="A15" s="1218" t="s">
        <v>147</v>
      </c>
      <c r="B15" s="852" t="s">
        <v>189</v>
      </c>
      <c r="C15" s="544">
        <f>'4. mell.Önkorm'!C17</f>
        <v>33741611</v>
      </c>
      <c r="D15" s="543">
        <f>'4. mell.Önkorm'!D17</f>
        <v>65030355</v>
      </c>
      <c r="E15" s="544">
        <f>'4. mell.Önkorm'!E17</f>
        <v>65030355</v>
      </c>
      <c r="F15" s="544">
        <f>'4. mell.Önkorm'!F17</f>
        <v>0</v>
      </c>
      <c r="G15" s="544">
        <f>'4. mell.Önkorm'!G17</f>
        <v>0</v>
      </c>
      <c r="H15" s="1223">
        <f t="shared" si="1"/>
        <v>0</v>
      </c>
      <c r="I15" s="545">
        <f>'4. mell.Önkorm'!R17</f>
        <v>0</v>
      </c>
      <c r="J15" s="545">
        <f>'4. mell.Önkorm'!S17</f>
        <v>0</v>
      </c>
      <c r="K15" s="545">
        <f>'4. mell.Önkorm'!T17</f>
        <v>0</v>
      </c>
      <c r="L15" s="546">
        <f t="shared" ref="L15:L46" si="2">I15/D15*100</f>
        <v>0</v>
      </c>
      <c r="M15" s="166"/>
    </row>
    <row r="16" spans="1:16384" s="56" customFormat="1" ht="12.2" customHeight="1" x14ac:dyDescent="0.2">
      <c r="A16" s="1220" t="s">
        <v>149</v>
      </c>
      <c r="B16" s="852" t="s">
        <v>271</v>
      </c>
      <c r="C16" s="544">
        <f>'4. mell.Önkorm'!C18</f>
        <v>0</v>
      </c>
      <c r="D16" s="543">
        <f>'4. mell.Önkorm'!D18</f>
        <v>0</v>
      </c>
      <c r="E16" s="544">
        <f>'4. mell.Önkorm'!E18</f>
        <v>0</v>
      </c>
      <c r="F16" s="544">
        <f>'4. mell.Önkorm'!F18</f>
        <v>0</v>
      </c>
      <c r="G16" s="544">
        <f>'4. mell.Önkorm'!G18</f>
        <v>0</v>
      </c>
      <c r="H16" s="1223">
        <f t="shared" si="1"/>
        <v>0</v>
      </c>
      <c r="I16" s="545">
        <f>'4. mell.Önkorm'!R18</f>
        <v>0</v>
      </c>
      <c r="J16" s="545">
        <f>'4. mell.Önkorm'!S18</f>
        <v>0</v>
      </c>
      <c r="K16" s="545">
        <f>'4. mell.Önkorm'!T18</f>
        <v>0</v>
      </c>
      <c r="L16" s="546" t="e">
        <f t="shared" si="2"/>
        <v>#DIV/0!</v>
      </c>
      <c r="M16" s="166"/>
    </row>
    <row r="17" spans="1:14" s="26" customFormat="1" ht="12.2" customHeight="1" x14ac:dyDescent="0.2">
      <c r="A17" s="1220" t="s">
        <v>151</v>
      </c>
      <c r="B17" s="547" t="s">
        <v>272</v>
      </c>
      <c r="C17" s="544">
        <f>'4. mell.Önkorm'!C19</f>
        <v>0</v>
      </c>
      <c r="D17" s="609">
        <f>'4. mell.Önkorm'!D19</f>
        <v>0</v>
      </c>
      <c r="E17" s="1022">
        <f>'4. mell.Önkorm'!E19</f>
        <v>15019663</v>
      </c>
      <c r="F17" s="1022">
        <f>'4. mell.Önkorm'!F19</f>
        <v>0</v>
      </c>
      <c r="G17" s="1022">
        <f>'4. mell.Önkorm'!G19</f>
        <v>0</v>
      </c>
      <c r="H17" s="1224">
        <f t="shared" si="1"/>
        <v>15019663</v>
      </c>
      <c r="I17" s="1023">
        <f>'4. mell.Önkorm'!R19</f>
        <v>0</v>
      </c>
      <c r="J17" s="1023">
        <f>'4. mell.Önkorm'!S19</f>
        <v>0</v>
      </c>
      <c r="K17" s="1023">
        <f>'4. mell.Önkorm'!T19</f>
        <v>0</v>
      </c>
      <c r="L17" s="1024" t="e">
        <f t="shared" si="2"/>
        <v>#DIV/0!</v>
      </c>
      <c r="M17" s="166"/>
      <c r="N17" s="549">
        <f>K17-J17</f>
        <v>0</v>
      </c>
    </row>
    <row r="18" spans="1:14" s="26" customFormat="1" ht="12.2" customHeight="1" x14ac:dyDescent="0.2">
      <c r="A18" s="1225" t="s">
        <v>153</v>
      </c>
      <c r="B18" s="853" t="s">
        <v>623</v>
      </c>
      <c r="C18" s="1205">
        <f>SUM(C11:C17)</f>
        <v>1301228875</v>
      </c>
      <c r="D18" s="1205">
        <f>SUM(D11:D17)</f>
        <v>1506861414</v>
      </c>
      <c r="E18" s="1603">
        <f t="shared" ref="E18:K18" si="3">SUM(E11:E17)</f>
        <v>1563907396</v>
      </c>
      <c r="F18" s="1025">
        <f t="shared" si="3"/>
        <v>0</v>
      </c>
      <c r="G18" s="1025">
        <f>SUM(G11:G17)</f>
        <v>0</v>
      </c>
      <c r="H18" s="1363">
        <f t="shared" si="1"/>
        <v>57045982</v>
      </c>
      <c r="I18" s="1026">
        <f t="shared" si="3"/>
        <v>0</v>
      </c>
      <c r="J18" s="1026">
        <f t="shared" si="3"/>
        <v>0</v>
      </c>
      <c r="K18" s="1026">
        <f t="shared" si="3"/>
        <v>0</v>
      </c>
      <c r="L18" s="1027">
        <f t="shared" si="2"/>
        <v>0</v>
      </c>
      <c r="M18" s="166"/>
    </row>
    <row r="19" spans="1:14" s="26" customFormat="1" ht="12.2" customHeight="1" x14ac:dyDescent="0.2">
      <c r="A19" s="12" t="s">
        <v>154</v>
      </c>
      <c r="B19" s="851" t="s">
        <v>159</v>
      </c>
      <c r="C19" s="544">
        <f>'4. mell.Önkorm'!C21</f>
        <v>0</v>
      </c>
      <c r="D19" s="543">
        <f>'4. mell.Önkorm'!D21</f>
        <v>0</v>
      </c>
      <c r="E19" s="544">
        <f>'4. mell.Önkorm'!E21</f>
        <v>0</v>
      </c>
      <c r="F19" s="544">
        <f>'4. mell.Önkorm'!F21</f>
        <v>0</v>
      </c>
      <c r="G19" s="544">
        <f>'4. mell.Önkorm'!G21</f>
        <v>0</v>
      </c>
      <c r="H19" s="1223">
        <f t="shared" si="1"/>
        <v>0</v>
      </c>
      <c r="I19" s="545">
        <f>'4. mell.Önkorm'!R21</f>
        <v>0</v>
      </c>
      <c r="J19" s="545">
        <f>'4. mell.Önkorm'!S21</f>
        <v>0</v>
      </c>
      <c r="K19" s="545">
        <f>'4. mell.Önkorm'!T21</f>
        <v>0</v>
      </c>
      <c r="L19" s="546" t="e">
        <f t="shared" si="2"/>
        <v>#DIV/0!</v>
      </c>
      <c r="M19" s="166"/>
    </row>
    <row r="20" spans="1:14" s="26" customFormat="1" ht="12.2" customHeight="1" x14ac:dyDescent="0.2">
      <c r="A20" s="12" t="s">
        <v>156</v>
      </c>
      <c r="B20" s="852" t="s">
        <v>190</v>
      </c>
      <c r="C20" s="609">
        <f>'4. mell.Önkorm'!C22</f>
        <v>0</v>
      </c>
      <c r="D20" s="551">
        <f>'4. mell.Önkorm'!D22</f>
        <v>0</v>
      </c>
      <c r="E20" s="609">
        <f>'4. mell.Önkorm'!E22</f>
        <v>0</v>
      </c>
      <c r="F20" s="609">
        <f>'4. mell.Önkorm'!F22</f>
        <v>0</v>
      </c>
      <c r="G20" s="609">
        <f>'4. mell.Önkorm'!G22</f>
        <v>0</v>
      </c>
      <c r="H20" s="1226">
        <f t="shared" si="1"/>
        <v>0</v>
      </c>
      <c r="I20" s="553">
        <f>'4. mell.Önkorm'!R22</f>
        <v>0</v>
      </c>
      <c r="J20" s="553">
        <f>'4. mell.Önkorm'!S22</f>
        <v>0</v>
      </c>
      <c r="K20" s="553">
        <f>'4. mell.Önkorm'!T22</f>
        <v>0</v>
      </c>
      <c r="L20" s="554" t="e">
        <f t="shared" si="2"/>
        <v>#DIV/0!</v>
      </c>
      <c r="M20" s="166"/>
    </row>
    <row r="21" spans="1:14" s="26" customFormat="1" ht="12.2" customHeight="1" x14ac:dyDescent="0.2">
      <c r="A21" s="12" t="s">
        <v>276</v>
      </c>
      <c r="B21" s="852" t="s">
        <v>191</v>
      </c>
      <c r="C21" s="609">
        <f>'4. mell.Önkorm'!C23</f>
        <v>0</v>
      </c>
      <c r="D21" s="551">
        <f>'4. mell.Önkorm'!D23</f>
        <v>0</v>
      </c>
      <c r="E21" s="609">
        <f>'4. mell.Önkorm'!E23</f>
        <v>0</v>
      </c>
      <c r="F21" s="609">
        <f>'4. mell.Önkorm'!F23</f>
        <v>0</v>
      </c>
      <c r="G21" s="609">
        <f>'4. mell.Önkorm'!G23</f>
        <v>0</v>
      </c>
      <c r="H21" s="1226">
        <f t="shared" si="1"/>
        <v>0</v>
      </c>
      <c r="I21" s="553">
        <f>'4. mell.Önkorm'!R23</f>
        <v>0</v>
      </c>
      <c r="J21" s="553">
        <f>'4. mell.Önkorm'!S23</f>
        <v>0</v>
      </c>
      <c r="K21" s="553">
        <f>'4. mell.Önkorm'!T23</f>
        <v>0</v>
      </c>
      <c r="L21" s="554" t="e">
        <f t="shared" si="2"/>
        <v>#DIV/0!</v>
      </c>
      <c r="M21" s="171"/>
    </row>
    <row r="22" spans="1:14" s="26" customFormat="1" ht="12.2" customHeight="1" x14ac:dyDescent="0.2">
      <c r="A22" s="12" t="s">
        <v>595</v>
      </c>
      <c r="B22" s="852" t="s">
        <v>192</v>
      </c>
      <c r="C22" s="609">
        <f>'4. mell.Önkorm'!C24+'5.Int.össz'!C25</f>
        <v>1194927095</v>
      </c>
      <c r="D22" s="551">
        <f>'4. mell.Önkorm'!D24+'5.Int.össz'!D25</f>
        <v>1212026332</v>
      </c>
      <c r="E22" s="609">
        <f>'4. mell.Önkorm'!E24+'5.Int.össz'!E25</f>
        <v>1215581684</v>
      </c>
      <c r="F22" s="609">
        <f>'4. mell.Önkorm'!F24+'5.Int.össz'!F25</f>
        <v>0</v>
      </c>
      <c r="G22" s="609">
        <f>'4. mell.Önkorm'!G24+'5.Int.össz'!G25</f>
        <v>0</v>
      </c>
      <c r="H22" s="1226">
        <f t="shared" si="1"/>
        <v>3555352</v>
      </c>
      <c r="I22" s="553">
        <f>'4. mell.Önkorm'!R24+'5.Int.össz'!I25</f>
        <v>0</v>
      </c>
      <c r="J22" s="553">
        <f>'4. mell.Önkorm'!S24+'5.Int.össz'!J25</f>
        <v>0</v>
      </c>
      <c r="K22" s="553">
        <f>'4. mell.Önkorm'!T24+'5.Int.össz'!K25</f>
        <v>0</v>
      </c>
      <c r="L22" s="554">
        <f t="shared" si="2"/>
        <v>0</v>
      </c>
      <c r="M22" s="171"/>
    </row>
    <row r="23" spans="1:14" s="56" customFormat="1" ht="12.2" customHeight="1" thickBot="1" x14ac:dyDescent="0.25">
      <c r="A23" s="12" t="s">
        <v>596</v>
      </c>
      <c r="B23" s="547" t="s">
        <v>643</v>
      </c>
      <c r="C23" s="1206">
        <f>'4. mell.Önkorm'!C25+'5.Int.össz'!C26</f>
        <v>0</v>
      </c>
      <c r="D23" s="555">
        <f>'4. mell.Önkorm'!D25+'5.Int.össz'!D26</f>
        <v>16489854</v>
      </c>
      <c r="E23" s="1206">
        <f>'4. mell.Önkorm'!E25+'5.Int.össz'!E26</f>
        <v>16489854</v>
      </c>
      <c r="F23" s="1206">
        <f>'4. mell.Önkorm'!F25+'5.Int.össz'!F26</f>
        <v>0</v>
      </c>
      <c r="G23" s="1206">
        <f>'4. mell.Önkorm'!G25+'5.Int.össz'!G26</f>
        <v>0</v>
      </c>
      <c r="H23" s="1227">
        <f t="shared" si="1"/>
        <v>0</v>
      </c>
      <c r="I23" s="556">
        <f>'4. mell.Önkorm'!R25+'5.Int.össz'!I26</f>
        <v>0</v>
      </c>
      <c r="J23" s="556">
        <f>'4. mell.Önkorm'!S25+'5.Int.össz'!J26</f>
        <v>0</v>
      </c>
      <c r="K23" s="556">
        <f>'4. mell.Önkorm'!T25+'5.Int.össz'!K26</f>
        <v>0</v>
      </c>
      <c r="L23" s="557">
        <f t="shared" si="2"/>
        <v>0</v>
      </c>
      <c r="M23" s="171"/>
    </row>
    <row r="24" spans="1:14" s="56" customFormat="1" ht="12.2" customHeight="1" thickBot="1" x14ac:dyDescent="0.25">
      <c r="A24" s="14" t="s">
        <v>13</v>
      </c>
      <c r="B24" s="536" t="s">
        <v>597</v>
      </c>
      <c r="C24" s="539">
        <f>+C25+C26+C27+C28</f>
        <v>0</v>
      </c>
      <c r="D24" s="538">
        <f>+D25+D26+D27+D28</f>
        <v>229697587</v>
      </c>
      <c r="E24" s="539">
        <f>+E25+E26+E27+E28</f>
        <v>229697587</v>
      </c>
      <c r="F24" s="539">
        <f>+F25+F26+F27+F28</f>
        <v>0</v>
      </c>
      <c r="G24" s="539">
        <f>+G25+G26+G27+G28</f>
        <v>0</v>
      </c>
      <c r="H24" s="1222">
        <f t="shared" si="1"/>
        <v>0</v>
      </c>
      <c r="I24" s="540">
        <f>+I25+I26+I27+I28</f>
        <v>0</v>
      </c>
      <c r="J24" s="540">
        <f>+J25+J26+J27+J28</f>
        <v>0</v>
      </c>
      <c r="K24" s="540">
        <f>+K25+K26+K27+K28</f>
        <v>0</v>
      </c>
      <c r="L24" s="541">
        <f t="shared" si="2"/>
        <v>0</v>
      </c>
      <c r="M24" s="171"/>
    </row>
    <row r="25" spans="1:14" s="56" customFormat="1" ht="12.2" customHeight="1" x14ac:dyDescent="0.2">
      <c r="A25" s="12" t="s">
        <v>94</v>
      </c>
      <c r="B25" s="542" t="s">
        <v>193</v>
      </c>
      <c r="C25" s="544">
        <f>'4. mell.Önkorm'!C27</f>
        <v>0</v>
      </c>
      <c r="D25" s="543">
        <f>'4. mell.Önkorm'!D27</f>
        <v>0</v>
      </c>
      <c r="E25" s="544">
        <f>'4. mell.Önkorm'!E27</f>
        <v>0</v>
      </c>
      <c r="F25" s="544">
        <f>'4. mell.Önkorm'!F27</f>
        <v>0</v>
      </c>
      <c r="G25" s="544">
        <f>'4. mell.Önkorm'!G27</f>
        <v>0</v>
      </c>
      <c r="H25" s="1223">
        <f t="shared" si="1"/>
        <v>0</v>
      </c>
      <c r="I25" s="545">
        <f>'4. mell.Önkorm'!R27</f>
        <v>0</v>
      </c>
      <c r="J25" s="545">
        <f>'4. mell.Önkorm'!S27</f>
        <v>0</v>
      </c>
      <c r="K25" s="545">
        <f>'4. mell.Önkorm'!T27</f>
        <v>0</v>
      </c>
      <c r="L25" s="546" t="e">
        <f t="shared" si="2"/>
        <v>#DIV/0!</v>
      </c>
      <c r="M25" s="174"/>
    </row>
    <row r="26" spans="1:14" s="56" customFormat="1" ht="12.2" customHeight="1" x14ac:dyDescent="0.2">
      <c r="A26" s="1218" t="s">
        <v>95</v>
      </c>
      <c r="B26" s="547" t="s">
        <v>194</v>
      </c>
      <c r="C26" s="609">
        <f>'4. mell.Önkorm'!C28</f>
        <v>0</v>
      </c>
      <c r="D26" s="551">
        <f>'4. mell.Önkorm'!D28</f>
        <v>0</v>
      </c>
      <c r="E26" s="609">
        <f>'4. mell.Önkorm'!E28</f>
        <v>0</v>
      </c>
      <c r="F26" s="609">
        <f>'4. mell.Önkorm'!F28</f>
        <v>0</v>
      </c>
      <c r="G26" s="609">
        <f>'4. mell.Önkorm'!G28</f>
        <v>0</v>
      </c>
      <c r="H26" s="1226">
        <f t="shared" si="1"/>
        <v>0</v>
      </c>
      <c r="I26" s="553">
        <f>'4. mell.Önkorm'!R28</f>
        <v>0</v>
      </c>
      <c r="J26" s="553">
        <f>'4. mell.Önkorm'!S28</f>
        <v>0</v>
      </c>
      <c r="K26" s="553">
        <f>'4. mell.Önkorm'!T28</f>
        <v>0</v>
      </c>
      <c r="L26" s="554" t="e">
        <f t="shared" si="2"/>
        <v>#DIV/0!</v>
      </c>
      <c r="M26" s="174"/>
    </row>
    <row r="27" spans="1:14" s="56" customFormat="1" ht="12.2" customHeight="1" x14ac:dyDescent="0.2">
      <c r="A27" s="1218" t="s">
        <v>96</v>
      </c>
      <c r="B27" s="547" t="s">
        <v>196</v>
      </c>
      <c r="C27" s="609">
        <f>'4. mell.Önkorm'!C29</f>
        <v>0</v>
      </c>
      <c r="D27" s="551">
        <f>'4. mell.Önkorm'!D29</f>
        <v>0</v>
      </c>
      <c r="E27" s="609">
        <f>'4. mell.Önkorm'!E29</f>
        <v>0</v>
      </c>
      <c r="F27" s="609">
        <f>'4. mell.Önkorm'!F29</f>
        <v>0</v>
      </c>
      <c r="G27" s="609">
        <f>'4. mell.Önkorm'!G29</f>
        <v>0</v>
      </c>
      <c r="H27" s="1226">
        <f t="shared" si="1"/>
        <v>0</v>
      </c>
      <c r="I27" s="553">
        <f>'4. mell.Önkorm'!R29</f>
        <v>0</v>
      </c>
      <c r="J27" s="553">
        <f>'4. mell.Önkorm'!S29</f>
        <v>0</v>
      </c>
      <c r="K27" s="553">
        <f>'4. mell.Önkorm'!T29</f>
        <v>0</v>
      </c>
      <c r="L27" s="554" t="e">
        <f t="shared" si="2"/>
        <v>#DIV/0!</v>
      </c>
      <c r="M27" s="174"/>
    </row>
    <row r="28" spans="1:14" s="56" customFormat="1" ht="12.2" customHeight="1" x14ac:dyDescent="0.2">
      <c r="A28" s="1218" t="s">
        <v>97</v>
      </c>
      <c r="B28" s="547" t="s">
        <v>197</v>
      </c>
      <c r="C28" s="609">
        <f>'4. mell.Önkorm'!C30</f>
        <v>0</v>
      </c>
      <c r="D28" s="551">
        <f>'4. mell.Önkorm'!D30</f>
        <v>229697587</v>
      </c>
      <c r="E28" s="609">
        <f>'4. mell.Önkorm'!E30+'5.Int.össz'!E30</f>
        <v>229697587</v>
      </c>
      <c r="F28" s="609">
        <f>'4. mell.Önkorm'!F30</f>
        <v>0</v>
      </c>
      <c r="G28" s="609">
        <f>'4. mell.Önkorm'!G30</f>
        <v>0</v>
      </c>
      <c r="H28" s="1226">
        <f t="shared" si="1"/>
        <v>0</v>
      </c>
      <c r="I28" s="553">
        <f>'4. mell.Önkorm'!R30</f>
        <v>0</v>
      </c>
      <c r="J28" s="553">
        <f>'4. mell.Önkorm'!S30</f>
        <v>0</v>
      </c>
      <c r="K28" s="553">
        <f>'4. mell.Önkorm'!T30</f>
        <v>0</v>
      </c>
      <c r="L28" s="554">
        <f t="shared" si="2"/>
        <v>0</v>
      </c>
      <c r="M28" s="174"/>
    </row>
    <row r="29" spans="1:14" s="56" customFormat="1" ht="12.2" customHeight="1" thickBot="1" x14ac:dyDescent="0.25">
      <c r="A29" s="1220" t="s">
        <v>321</v>
      </c>
      <c r="B29" s="548" t="s">
        <v>273</v>
      </c>
      <c r="C29" s="1206">
        <f>'4. mell.Önkorm'!C31</f>
        <v>0</v>
      </c>
      <c r="D29" s="555">
        <f>'4. mell.Önkorm'!D31</f>
        <v>229697587</v>
      </c>
      <c r="E29" s="1206">
        <f>'4. mell.Önkorm'!E31</f>
        <v>229697587</v>
      </c>
      <c r="F29" s="1206">
        <f>'4. mell.Önkorm'!F31</f>
        <v>0</v>
      </c>
      <c r="G29" s="1206">
        <f>'4. mell.Önkorm'!G31</f>
        <v>0</v>
      </c>
      <c r="H29" s="1227">
        <f t="shared" si="1"/>
        <v>0</v>
      </c>
      <c r="I29" s="556">
        <f>'4. mell.Önkorm'!R31</f>
        <v>0</v>
      </c>
      <c r="J29" s="556">
        <f>'4. mell.Önkorm'!S31</f>
        <v>0</v>
      </c>
      <c r="K29" s="556">
        <f>'4. mell.Önkorm'!T31</f>
        <v>0</v>
      </c>
      <c r="L29" s="557">
        <f t="shared" si="2"/>
        <v>0</v>
      </c>
      <c r="M29" s="174"/>
    </row>
    <row r="30" spans="1:14" s="56" customFormat="1" ht="12.2" customHeight="1" thickBot="1" x14ac:dyDescent="0.25">
      <c r="A30" s="14" t="s">
        <v>625</v>
      </c>
      <c r="B30" s="536" t="s">
        <v>598</v>
      </c>
      <c r="C30" s="560">
        <f>C31+C33+C35+C36+C39</f>
        <v>3877000000</v>
      </c>
      <c r="D30" s="559">
        <f>D31+D33+D35+D36+D39</f>
        <v>3877000000</v>
      </c>
      <c r="E30" s="560">
        <f>E31+E33+E35+E36+E39</f>
        <v>5377000000</v>
      </c>
      <c r="F30" s="560">
        <f>F31+F33+F35+F36+F39</f>
        <v>0</v>
      </c>
      <c r="G30" s="560">
        <f>G31+G33+G35+G36+G39</f>
        <v>0</v>
      </c>
      <c r="H30" s="1228">
        <f t="shared" si="1"/>
        <v>1500000000</v>
      </c>
      <c r="I30" s="561">
        <f>I31+I33+I35+I36+I39</f>
        <v>0</v>
      </c>
      <c r="J30" s="561">
        <f>J31+J33+J35+J36+J39</f>
        <v>0</v>
      </c>
      <c r="K30" s="561">
        <f>K31+K33+K35+K36+K39</f>
        <v>0</v>
      </c>
      <c r="L30" s="562">
        <f t="shared" si="2"/>
        <v>0</v>
      </c>
      <c r="M30" s="174"/>
    </row>
    <row r="31" spans="1:14" s="56" customFormat="1" ht="12.2" customHeight="1" x14ac:dyDescent="0.2">
      <c r="A31" s="12" t="s">
        <v>98</v>
      </c>
      <c r="B31" s="542" t="s">
        <v>278</v>
      </c>
      <c r="C31" s="564">
        <f>C32</f>
        <v>650000000</v>
      </c>
      <c r="D31" s="563">
        <f>D32</f>
        <v>650000000</v>
      </c>
      <c r="E31" s="564">
        <f>E32</f>
        <v>650000000</v>
      </c>
      <c r="F31" s="564">
        <f>F32</f>
        <v>0</v>
      </c>
      <c r="G31" s="564">
        <f>G32</f>
        <v>0</v>
      </c>
      <c r="H31" s="1229">
        <f t="shared" si="1"/>
        <v>0</v>
      </c>
      <c r="I31" s="565">
        <f>I32</f>
        <v>0</v>
      </c>
      <c r="J31" s="565">
        <f>J32</f>
        <v>0</v>
      </c>
      <c r="K31" s="565">
        <f>K32</f>
        <v>0</v>
      </c>
      <c r="L31" s="566">
        <f t="shared" si="2"/>
        <v>0</v>
      </c>
      <c r="M31" s="174"/>
    </row>
    <row r="32" spans="1:14" s="56" customFormat="1" ht="12.2" customHeight="1" x14ac:dyDescent="0.2">
      <c r="A32" s="1218" t="s">
        <v>599</v>
      </c>
      <c r="B32" s="547" t="s">
        <v>230</v>
      </c>
      <c r="C32" s="609">
        <f>'4. mell.Önkorm'!C34</f>
        <v>650000000</v>
      </c>
      <c r="D32" s="551">
        <f>'4. mell.Önkorm'!D34</f>
        <v>650000000</v>
      </c>
      <c r="E32" s="609">
        <f>'4. mell.Önkorm'!E34</f>
        <v>650000000</v>
      </c>
      <c r="F32" s="609">
        <f>'4. mell.Önkorm'!F34</f>
        <v>0</v>
      </c>
      <c r="G32" s="609">
        <f>'4. mell.Önkorm'!G34</f>
        <v>0</v>
      </c>
      <c r="H32" s="1226">
        <f t="shared" si="1"/>
        <v>0</v>
      </c>
      <c r="I32" s="553">
        <f>'4. mell.Önkorm'!R34</f>
        <v>0</v>
      </c>
      <c r="J32" s="553">
        <f>'4. mell.Önkorm'!S34</f>
        <v>0</v>
      </c>
      <c r="K32" s="553">
        <f>'4. mell.Önkorm'!T34</f>
        <v>0</v>
      </c>
      <c r="L32" s="554">
        <f t="shared" si="2"/>
        <v>0</v>
      </c>
      <c r="M32" s="174"/>
    </row>
    <row r="33" spans="1:17" s="56" customFormat="1" ht="12.2" customHeight="1" x14ac:dyDescent="0.2">
      <c r="A33" s="1218" t="s">
        <v>99</v>
      </c>
      <c r="B33" s="542" t="s">
        <v>279</v>
      </c>
      <c r="C33" s="609">
        <f>C34</f>
        <v>3200000000</v>
      </c>
      <c r="D33" s="551">
        <f>D34</f>
        <v>3200000000</v>
      </c>
      <c r="E33" s="609">
        <f>E34</f>
        <v>4700000000</v>
      </c>
      <c r="F33" s="609">
        <f>F34</f>
        <v>0</v>
      </c>
      <c r="G33" s="609">
        <f>G34</f>
        <v>0</v>
      </c>
      <c r="H33" s="1226">
        <f t="shared" si="1"/>
        <v>1500000000</v>
      </c>
      <c r="I33" s="553">
        <f>I34</f>
        <v>0</v>
      </c>
      <c r="J33" s="553">
        <f>J34</f>
        <v>0</v>
      </c>
      <c r="K33" s="553">
        <f>K34</f>
        <v>0</v>
      </c>
      <c r="L33" s="554">
        <f t="shared" si="2"/>
        <v>0</v>
      </c>
      <c r="M33" s="174"/>
    </row>
    <row r="34" spans="1:17" s="56" customFormat="1" ht="12.2" customHeight="1" x14ac:dyDescent="0.2">
      <c r="A34" s="1218" t="s">
        <v>600</v>
      </c>
      <c r="B34" s="547" t="s">
        <v>280</v>
      </c>
      <c r="C34" s="609">
        <f>'4. mell.Önkorm'!C36</f>
        <v>3200000000</v>
      </c>
      <c r="D34" s="551">
        <f>'4. mell.Önkorm'!D36</f>
        <v>3200000000</v>
      </c>
      <c r="E34" s="609">
        <f>'4. mell.Önkorm'!E36</f>
        <v>4700000000</v>
      </c>
      <c r="F34" s="609">
        <f>'4. mell.Önkorm'!F36</f>
        <v>0</v>
      </c>
      <c r="G34" s="609">
        <f>'4. mell.Önkorm'!G36</f>
        <v>0</v>
      </c>
      <c r="H34" s="1226">
        <f t="shared" si="1"/>
        <v>1500000000</v>
      </c>
      <c r="I34" s="553">
        <f>'4. mell.Önkorm'!R36</f>
        <v>0</v>
      </c>
      <c r="J34" s="553">
        <f>'4. mell.Önkorm'!S36</f>
        <v>0</v>
      </c>
      <c r="K34" s="553">
        <f>'4. mell.Önkorm'!T36</f>
        <v>0</v>
      </c>
      <c r="L34" s="554">
        <f t="shared" si="2"/>
        <v>0</v>
      </c>
      <c r="M34" s="174"/>
    </row>
    <row r="35" spans="1:17" s="56" customFormat="1" ht="12.2" customHeight="1" x14ac:dyDescent="0.2">
      <c r="A35" s="1218" t="s">
        <v>106</v>
      </c>
      <c r="B35" s="547" t="s">
        <v>198</v>
      </c>
      <c r="C35" s="609">
        <f>'4. mell.Önkorm'!C37</f>
        <v>0</v>
      </c>
      <c r="D35" s="551">
        <f>'4. mell.Önkorm'!D37</f>
        <v>0</v>
      </c>
      <c r="E35" s="609">
        <f>'4. mell.Önkorm'!E37</f>
        <v>0</v>
      </c>
      <c r="F35" s="609">
        <f>'4. mell.Önkorm'!F37</f>
        <v>0</v>
      </c>
      <c r="G35" s="609">
        <f>'4. mell.Önkorm'!G37</f>
        <v>0</v>
      </c>
      <c r="H35" s="1226">
        <f t="shared" si="1"/>
        <v>0</v>
      </c>
      <c r="I35" s="553">
        <f>'4. mell.Önkorm'!R37</f>
        <v>0</v>
      </c>
      <c r="J35" s="553">
        <f>'4. mell.Önkorm'!S37</f>
        <v>0</v>
      </c>
      <c r="K35" s="553">
        <f>'4. mell.Önkorm'!T37</f>
        <v>0</v>
      </c>
      <c r="L35" s="554" t="e">
        <f t="shared" si="2"/>
        <v>#DIV/0!</v>
      </c>
      <c r="M35" s="174"/>
    </row>
    <row r="36" spans="1:17" s="56" customFormat="1" ht="12.2" customHeight="1" x14ac:dyDescent="0.2">
      <c r="A36" s="1218" t="s">
        <v>195</v>
      </c>
      <c r="B36" s="547" t="s">
        <v>199</v>
      </c>
      <c r="C36" s="609">
        <f>SUM(C37:C38)</f>
        <v>12000000</v>
      </c>
      <c r="D36" s="551">
        <f>SUM(D37:D38)</f>
        <v>12000000</v>
      </c>
      <c r="E36" s="609">
        <f>SUM(E37:E38)</f>
        <v>12000000</v>
      </c>
      <c r="F36" s="609">
        <f>SUM(F37:F38)</f>
        <v>0</v>
      </c>
      <c r="G36" s="609">
        <f>SUM(G37:G38)</f>
        <v>0</v>
      </c>
      <c r="H36" s="1226">
        <f t="shared" si="1"/>
        <v>0</v>
      </c>
      <c r="I36" s="553">
        <f>SUM(I37:I38)</f>
        <v>0</v>
      </c>
      <c r="J36" s="553">
        <f>SUM(J37:J38)</f>
        <v>0</v>
      </c>
      <c r="K36" s="553">
        <f>SUM(K37:K38)</f>
        <v>0</v>
      </c>
      <c r="L36" s="554">
        <f t="shared" si="2"/>
        <v>0</v>
      </c>
      <c r="M36" s="174"/>
    </row>
    <row r="37" spans="1:17" s="56" customFormat="1" ht="12.2" customHeight="1" x14ac:dyDescent="0.2">
      <c r="A37" s="1220" t="s">
        <v>322</v>
      </c>
      <c r="B37" s="547" t="s">
        <v>231</v>
      </c>
      <c r="C37" s="1206">
        <f>'4. mell.Önkorm'!C39</f>
        <v>12000000</v>
      </c>
      <c r="D37" s="555">
        <f>'4. mell.Önkorm'!D39</f>
        <v>12000000</v>
      </c>
      <c r="E37" s="1206">
        <f>'4. mell.Önkorm'!E39</f>
        <v>12000000</v>
      </c>
      <c r="F37" s="1206">
        <f>'4. mell.Önkorm'!F39</f>
        <v>0</v>
      </c>
      <c r="G37" s="1206">
        <f>'4. mell.Önkorm'!G39</f>
        <v>0</v>
      </c>
      <c r="H37" s="1227">
        <f t="shared" si="1"/>
        <v>0</v>
      </c>
      <c r="I37" s="556">
        <f>'4. mell.Önkorm'!R39</f>
        <v>0</v>
      </c>
      <c r="J37" s="556">
        <f>'4. mell.Önkorm'!S39</f>
        <v>0</v>
      </c>
      <c r="K37" s="556">
        <f>'4. mell.Önkorm'!T39</f>
        <v>0</v>
      </c>
      <c r="L37" s="557">
        <f t="shared" si="2"/>
        <v>0</v>
      </c>
      <c r="M37" s="174"/>
    </row>
    <row r="38" spans="1:17" s="56" customFormat="1" ht="12.2" customHeight="1" x14ac:dyDescent="0.2">
      <c r="A38" s="1220" t="s">
        <v>601</v>
      </c>
      <c r="B38" s="547" t="s">
        <v>842</v>
      </c>
      <c r="C38" s="1206">
        <f>'4. mell.Önkorm'!C40</f>
        <v>0</v>
      </c>
      <c r="D38" s="555">
        <f>'4. mell.Önkorm'!D40</f>
        <v>0</v>
      </c>
      <c r="E38" s="1206">
        <f>'4. mell.Önkorm'!E40</f>
        <v>0</v>
      </c>
      <c r="F38" s="1206">
        <f>'4. mell.Önkorm'!F40</f>
        <v>0</v>
      </c>
      <c r="G38" s="1206">
        <f>'4. mell.Önkorm'!G40</f>
        <v>0</v>
      </c>
      <c r="H38" s="1227">
        <f t="shared" si="1"/>
        <v>0</v>
      </c>
      <c r="I38" s="556">
        <f>'4. mell.Önkorm'!R40</f>
        <v>0</v>
      </c>
      <c r="J38" s="556">
        <f>'4. mell.Önkorm'!S40</f>
        <v>0</v>
      </c>
      <c r="K38" s="556">
        <f>'4. mell.Önkorm'!T40</f>
        <v>0</v>
      </c>
      <c r="L38" s="557" t="e">
        <f t="shared" si="2"/>
        <v>#DIV/0!</v>
      </c>
      <c r="M38" s="174"/>
    </row>
    <row r="39" spans="1:17" s="56" customFormat="1" ht="12.2" customHeight="1" thickBot="1" x14ac:dyDescent="0.25">
      <c r="A39" s="1220" t="s">
        <v>602</v>
      </c>
      <c r="B39" s="548" t="s">
        <v>118</v>
      </c>
      <c r="C39" s="1206">
        <f>'4. mell.Önkorm'!C41</f>
        <v>15000000</v>
      </c>
      <c r="D39" s="555">
        <f>'4. mell.Önkorm'!D41</f>
        <v>15000000</v>
      </c>
      <c r="E39" s="1206">
        <f>'4. mell.Önkorm'!E41</f>
        <v>15000000</v>
      </c>
      <c r="F39" s="1206">
        <f>'4. mell.Önkorm'!F41</f>
        <v>0</v>
      </c>
      <c r="G39" s="1206">
        <f>'4. mell.Önkorm'!G41</f>
        <v>0</v>
      </c>
      <c r="H39" s="1227">
        <f t="shared" si="1"/>
        <v>0</v>
      </c>
      <c r="I39" s="556">
        <f>'4. mell.Önkorm'!R41</f>
        <v>0</v>
      </c>
      <c r="J39" s="556">
        <f>'4. mell.Önkorm'!S41</f>
        <v>0</v>
      </c>
      <c r="K39" s="556">
        <f>'4. mell.Önkorm'!T41</f>
        <v>0</v>
      </c>
      <c r="L39" s="557">
        <f t="shared" si="2"/>
        <v>0</v>
      </c>
      <c r="M39" s="174"/>
    </row>
    <row r="40" spans="1:17" s="56" customFormat="1" ht="12.2" customHeight="1" thickBot="1" x14ac:dyDescent="0.25">
      <c r="A40" s="14" t="s">
        <v>15</v>
      </c>
      <c r="B40" s="536" t="s">
        <v>626</v>
      </c>
      <c r="C40" s="539">
        <f>SUM(C41:C51)</f>
        <v>717532540</v>
      </c>
      <c r="D40" s="538">
        <f>SUM(D41:D51)</f>
        <v>731466540</v>
      </c>
      <c r="E40" s="539">
        <f>SUM(E41:E51)</f>
        <v>983931540</v>
      </c>
      <c r="F40" s="539">
        <f>SUM(F41:F51)</f>
        <v>0</v>
      </c>
      <c r="G40" s="539">
        <f>SUM(G41:G51)</f>
        <v>0</v>
      </c>
      <c r="H40" s="1222">
        <f t="shared" si="1"/>
        <v>252465000</v>
      </c>
      <c r="I40" s="540">
        <f>SUM(I41:I51)</f>
        <v>0</v>
      </c>
      <c r="J40" s="540">
        <f>SUM(J41:J51)</f>
        <v>0</v>
      </c>
      <c r="K40" s="540">
        <f>SUM(K41:K51)</f>
        <v>0</v>
      </c>
      <c r="L40" s="541">
        <f t="shared" si="2"/>
        <v>0</v>
      </c>
      <c r="M40" s="174"/>
    </row>
    <row r="41" spans="1:17" s="56" customFormat="1" ht="12.2" customHeight="1" x14ac:dyDescent="0.2">
      <c r="A41" s="12" t="s">
        <v>100</v>
      </c>
      <c r="B41" s="542" t="s">
        <v>143</v>
      </c>
      <c r="C41" s="609">
        <f>'4. mell.Önkorm'!C43+'5.Int.össz'!C11</f>
        <v>0</v>
      </c>
      <c r="D41" s="543">
        <f>'4. mell.Önkorm'!D43+'5.Int.össz'!D11</f>
        <v>0</v>
      </c>
      <c r="E41" s="544">
        <f>'4. mell.Önkorm'!E43+'5.Int.össz'!E11</f>
        <v>0</v>
      </c>
      <c r="F41" s="544">
        <f>'4. mell.Önkorm'!F43+'5.Int.össz'!F11</f>
        <v>0</v>
      </c>
      <c r="G41" s="544">
        <f>'4. mell.Önkorm'!G43+'5.Int.össz'!G11</f>
        <v>0</v>
      </c>
      <c r="H41" s="1223">
        <f t="shared" si="1"/>
        <v>0</v>
      </c>
      <c r="I41" s="545">
        <f>'4. mell.Önkorm'!R43+'5.Int.össz'!I11</f>
        <v>0</v>
      </c>
      <c r="J41" s="545">
        <f>'4. mell.Önkorm'!S43+'5.Int.össz'!J11</f>
        <v>0</v>
      </c>
      <c r="K41" s="545">
        <f>'4. mell.Önkorm'!T43+'5.Int.össz'!K11</f>
        <v>0</v>
      </c>
      <c r="L41" s="546" t="e">
        <f t="shared" si="2"/>
        <v>#DIV/0!</v>
      </c>
      <c r="M41" s="174"/>
    </row>
    <row r="42" spans="1:17" s="56" customFormat="1" ht="12.2" customHeight="1" x14ac:dyDescent="0.2">
      <c r="A42" s="1218" t="s">
        <v>101</v>
      </c>
      <c r="B42" s="547" t="s">
        <v>144</v>
      </c>
      <c r="C42" s="609">
        <f>'4. mell.Önkorm'!C44+'5.Int.össz'!C12</f>
        <v>78127648</v>
      </c>
      <c r="D42" s="551">
        <f>'4. mell.Önkorm'!D44+'5.Int.össz'!D12</f>
        <v>78127648</v>
      </c>
      <c r="E42" s="609">
        <f>'4. mell.Önkorm'!E44+'5.Int.össz'!E12</f>
        <v>78127648</v>
      </c>
      <c r="F42" s="609">
        <f>'4. mell.Önkorm'!F44+'5.Int.össz'!F12</f>
        <v>0</v>
      </c>
      <c r="G42" s="609">
        <f>'4. mell.Önkorm'!G44+'5.Int.össz'!G12</f>
        <v>0</v>
      </c>
      <c r="H42" s="1226">
        <f t="shared" si="1"/>
        <v>0</v>
      </c>
      <c r="I42" s="553">
        <f>'4. mell.Önkorm'!R44+'5.Int.össz'!I12</f>
        <v>0</v>
      </c>
      <c r="J42" s="553">
        <f>'4. mell.Önkorm'!S44+'5.Int.össz'!J12</f>
        <v>0</v>
      </c>
      <c r="K42" s="553">
        <f>'4. mell.Önkorm'!T44+'5.Int.össz'!K12</f>
        <v>0</v>
      </c>
      <c r="L42" s="554">
        <f t="shared" si="2"/>
        <v>0</v>
      </c>
      <c r="M42" s="174"/>
    </row>
    <row r="43" spans="1:17" s="56" customFormat="1" ht="12.2" customHeight="1" x14ac:dyDescent="0.2">
      <c r="A43" s="1218" t="s">
        <v>164</v>
      </c>
      <c r="B43" s="547" t="s">
        <v>274</v>
      </c>
      <c r="C43" s="609">
        <f>'4. mell.Önkorm'!C45+'5.Int.össz'!C13</f>
        <v>10384660</v>
      </c>
      <c r="D43" s="551">
        <f>'4. mell.Önkorm'!D45+'5.Int.össz'!D13</f>
        <v>10384660</v>
      </c>
      <c r="E43" s="609">
        <f>'4. mell.Önkorm'!E45+'5.Int.össz'!E13</f>
        <v>12849660</v>
      </c>
      <c r="F43" s="609">
        <f>'4. mell.Önkorm'!F45+'5.Int.össz'!F13</f>
        <v>0</v>
      </c>
      <c r="G43" s="609">
        <f>'4. mell.Önkorm'!G45+'5.Int.össz'!G13</f>
        <v>0</v>
      </c>
      <c r="H43" s="1226">
        <f t="shared" si="1"/>
        <v>2465000</v>
      </c>
      <c r="I43" s="553">
        <f>'4. mell.Önkorm'!R45+'5.Int.össz'!I13</f>
        <v>0</v>
      </c>
      <c r="J43" s="553">
        <f>'4. mell.Önkorm'!S45+'5.Int.össz'!J13</f>
        <v>0</v>
      </c>
      <c r="K43" s="553">
        <f>'4. mell.Önkorm'!T45+'5.Int.össz'!K13</f>
        <v>0</v>
      </c>
      <c r="L43" s="554">
        <f t="shared" si="2"/>
        <v>0</v>
      </c>
      <c r="M43" s="174"/>
      <c r="Q43" s="56" t="s">
        <v>385</v>
      </c>
    </row>
    <row r="44" spans="1:17" s="56" customFormat="1" ht="12.2" customHeight="1" x14ac:dyDescent="0.2">
      <c r="A44" s="1218" t="s">
        <v>200</v>
      </c>
      <c r="B44" s="547" t="s">
        <v>146</v>
      </c>
      <c r="C44" s="609">
        <f>'4. mell.Önkorm'!C46+'5.Int.össz'!C14</f>
        <v>78517110</v>
      </c>
      <c r="D44" s="551">
        <f>'4. mell.Önkorm'!D46+'5.Int.össz'!D14</f>
        <v>78517110</v>
      </c>
      <c r="E44" s="609">
        <f>'4. mell.Önkorm'!E46+'5.Int.össz'!E14</f>
        <v>78517110</v>
      </c>
      <c r="F44" s="609">
        <f>'4. mell.Önkorm'!F46+'5.Int.össz'!F14</f>
        <v>0</v>
      </c>
      <c r="G44" s="609">
        <f>'4. mell.Önkorm'!G46+'5.Int.össz'!G14</f>
        <v>0</v>
      </c>
      <c r="H44" s="1226">
        <f t="shared" si="1"/>
        <v>0</v>
      </c>
      <c r="I44" s="553">
        <f>'4. mell.Önkorm'!R46+'5.Int.össz'!I14</f>
        <v>0</v>
      </c>
      <c r="J44" s="553">
        <f>'4. mell.Önkorm'!S46+'5.Int.össz'!J14</f>
        <v>0</v>
      </c>
      <c r="K44" s="553">
        <f>'4. mell.Önkorm'!T46+'5.Int.össz'!K14</f>
        <v>0</v>
      </c>
      <c r="L44" s="554">
        <f t="shared" si="2"/>
        <v>0</v>
      </c>
      <c r="M44" s="174"/>
    </row>
    <row r="45" spans="1:17" s="56" customFormat="1" ht="12.2" customHeight="1" x14ac:dyDescent="0.2">
      <c r="A45" s="1218" t="s">
        <v>282</v>
      </c>
      <c r="B45" s="547" t="s">
        <v>148</v>
      </c>
      <c r="C45" s="609">
        <f>'4. mell.Önkorm'!C47+'5.Int.össz'!C15</f>
        <v>176659740</v>
      </c>
      <c r="D45" s="551">
        <f>'4. mell.Önkorm'!D47+'5.Int.össz'!D15</f>
        <v>176659740</v>
      </c>
      <c r="E45" s="609">
        <f>'4. mell.Önkorm'!E47+'5.Int.össz'!E15</f>
        <v>176659740</v>
      </c>
      <c r="F45" s="609">
        <f>'4. mell.Önkorm'!F47+'5.Int.össz'!F15</f>
        <v>0</v>
      </c>
      <c r="G45" s="609">
        <f>'4. mell.Önkorm'!G47+'5.Int.össz'!G15</f>
        <v>0</v>
      </c>
      <c r="H45" s="1226">
        <f t="shared" si="1"/>
        <v>0</v>
      </c>
      <c r="I45" s="553">
        <f>'4. mell.Önkorm'!R47+'5.Int.össz'!I15</f>
        <v>0</v>
      </c>
      <c r="J45" s="553">
        <f>'4. mell.Önkorm'!S47+'5.Int.össz'!J15</f>
        <v>0</v>
      </c>
      <c r="K45" s="553">
        <f>'4. mell.Önkorm'!T47+'5.Int.össz'!K15</f>
        <v>0</v>
      </c>
      <c r="L45" s="554">
        <f t="shared" si="2"/>
        <v>0</v>
      </c>
      <c r="M45" s="174"/>
    </row>
    <row r="46" spans="1:17" s="56" customFormat="1" ht="12.2" customHeight="1" x14ac:dyDescent="0.2">
      <c r="A46" s="1218" t="s">
        <v>603</v>
      </c>
      <c r="B46" s="547" t="s">
        <v>203</v>
      </c>
      <c r="C46" s="609">
        <f>'4. mell.Önkorm'!C48+'5.Int.össz'!C16</f>
        <v>80894912</v>
      </c>
      <c r="D46" s="551">
        <f>'4. mell.Önkorm'!D48+'5.Int.össz'!D16</f>
        <v>80894912</v>
      </c>
      <c r="E46" s="609">
        <f>'4. mell.Önkorm'!E48+'5.Int.össz'!E16</f>
        <v>80894912</v>
      </c>
      <c r="F46" s="609">
        <f>'4. mell.Önkorm'!F48+'5.Int.össz'!F16</f>
        <v>0</v>
      </c>
      <c r="G46" s="609">
        <f>'4. mell.Önkorm'!G48+'5.Int.össz'!G16</f>
        <v>0</v>
      </c>
      <c r="H46" s="1226">
        <f t="shared" si="1"/>
        <v>0</v>
      </c>
      <c r="I46" s="553">
        <f>'4. mell.Önkorm'!R48+'5.Int.össz'!I16</f>
        <v>0</v>
      </c>
      <c r="J46" s="553">
        <f>'4. mell.Önkorm'!S48+'5.Int.össz'!J16</f>
        <v>0</v>
      </c>
      <c r="K46" s="553">
        <f>'4. mell.Önkorm'!T48+'5.Int.össz'!K16</f>
        <v>0</v>
      </c>
      <c r="L46" s="554">
        <f t="shared" si="2"/>
        <v>0</v>
      </c>
      <c r="M46" s="174"/>
    </row>
    <row r="47" spans="1:17" s="56" customFormat="1" ht="12.2" customHeight="1" x14ac:dyDescent="0.2">
      <c r="A47" s="1218" t="s">
        <v>604</v>
      </c>
      <c r="B47" s="547" t="s">
        <v>204</v>
      </c>
      <c r="C47" s="609">
        <f>'4. mell.Önkorm'!C49+'5.Int.össz'!C17</f>
        <v>0</v>
      </c>
      <c r="D47" s="551">
        <f>'4. mell.Önkorm'!D49+'5.Int.össz'!D17</f>
        <v>13934000</v>
      </c>
      <c r="E47" s="609">
        <f>'4. mell.Önkorm'!E49+'5.Int.össz'!E17</f>
        <v>13934000</v>
      </c>
      <c r="F47" s="609">
        <f>'4. mell.Önkorm'!F49+'5.Int.össz'!F17</f>
        <v>0</v>
      </c>
      <c r="G47" s="609">
        <f>'4. mell.Önkorm'!G49+'5.Int.össz'!G17</f>
        <v>0</v>
      </c>
      <c r="H47" s="1226">
        <f t="shared" si="1"/>
        <v>0</v>
      </c>
      <c r="I47" s="553">
        <f>'4. mell.Önkorm'!R49+'5.Int.össz'!I17</f>
        <v>0</v>
      </c>
      <c r="J47" s="553">
        <f>'4. mell.Önkorm'!S49+'5.Int.össz'!J17</f>
        <v>0</v>
      </c>
      <c r="K47" s="553">
        <f>'4. mell.Önkorm'!T49+'5.Int.össz'!K17</f>
        <v>0</v>
      </c>
      <c r="L47" s="554">
        <f t="shared" ref="L47:L72" si="4">I47/D47*100</f>
        <v>0</v>
      </c>
      <c r="M47" s="174"/>
    </row>
    <row r="48" spans="1:17" s="56" customFormat="1" ht="12.2" customHeight="1" x14ac:dyDescent="0.2">
      <c r="A48" s="1218" t="s">
        <v>605</v>
      </c>
      <c r="B48" s="547" t="s">
        <v>302</v>
      </c>
      <c r="C48" s="609">
        <f>'4. mell.Önkorm'!C50+'5.Int.össz'!C18</f>
        <v>280630000</v>
      </c>
      <c r="D48" s="551">
        <f>'4. mell.Önkorm'!D50+'5.Int.össz'!D18</f>
        <v>280630000</v>
      </c>
      <c r="E48" s="609">
        <f>'4. mell.Önkorm'!E50+'5.Int.össz'!E18</f>
        <v>530630000</v>
      </c>
      <c r="F48" s="609">
        <f>'4. mell.Önkorm'!F50+'5.Int.össz'!F18</f>
        <v>0</v>
      </c>
      <c r="G48" s="609">
        <f>'4. mell.Önkorm'!G50+'5.Int.össz'!G18</f>
        <v>0</v>
      </c>
      <c r="H48" s="1226">
        <f t="shared" si="1"/>
        <v>250000000</v>
      </c>
      <c r="I48" s="553">
        <f>'4. mell.Önkorm'!R50+'5.Int.össz'!I18</f>
        <v>0</v>
      </c>
      <c r="J48" s="553">
        <f>'4. mell.Önkorm'!S50+'5.Int.össz'!J18</f>
        <v>0</v>
      </c>
      <c r="K48" s="553">
        <f>'4. mell.Önkorm'!T50+'5.Int.össz'!K18</f>
        <v>0</v>
      </c>
      <c r="L48" s="554">
        <f t="shared" si="4"/>
        <v>0</v>
      </c>
      <c r="M48" s="174"/>
    </row>
    <row r="49" spans="1:13" s="56" customFormat="1" ht="12.2" customHeight="1" x14ac:dyDescent="0.2">
      <c r="A49" s="1218" t="s">
        <v>606</v>
      </c>
      <c r="B49" s="547" t="s">
        <v>155</v>
      </c>
      <c r="C49" s="578">
        <f>'4. mell.Önkorm'!C51+'5.Int.össz'!C19</f>
        <v>0</v>
      </c>
      <c r="D49" s="567">
        <f>'4. mell.Önkorm'!D51+'5.Int.össz'!D19</f>
        <v>0</v>
      </c>
      <c r="E49" s="578">
        <f>'4. mell.Önkorm'!E51+'5.Int.össz'!E19</f>
        <v>0</v>
      </c>
      <c r="F49" s="578">
        <f>'4. mell.Önkorm'!F51+'5.Int.össz'!F19</f>
        <v>0</v>
      </c>
      <c r="G49" s="578">
        <f>'4. mell.Önkorm'!G51+'5.Int.össz'!G19</f>
        <v>0</v>
      </c>
      <c r="H49" s="1230">
        <f t="shared" si="1"/>
        <v>0</v>
      </c>
      <c r="I49" s="568">
        <f>'4. mell.Önkorm'!R51+'5.Int.össz'!I19</f>
        <v>0</v>
      </c>
      <c r="J49" s="568">
        <f>'4. mell.Önkorm'!S51+'5.Int.össz'!J19</f>
        <v>0</v>
      </c>
      <c r="K49" s="568">
        <f>'4. mell.Önkorm'!T51+'5.Int.össz'!K19</f>
        <v>0</v>
      </c>
      <c r="L49" s="569" t="e">
        <f t="shared" si="4"/>
        <v>#DIV/0!</v>
      </c>
      <c r="M49" s="174"/>
    </row>
    <row r="50" spans="1:13" s="56" customFormat="1" ht="12.2" customHeight="1" x14ac:dyDescent="0.2">
      <c r="A50" s="1220" t="s">
        <v>607</v>
      </c>
      <c r="B50" s="548" t="s">
        <v>275</v>
      </c>
      <c r="C50" s="578">
        <f>'4. mell.Önkorm'!C52+'5.Int.össz'!C20</f>
        <v>0</v>
      </c>
      <c r="D50" s="567">
        <f>'4. mell.Önkorm'!D52+'5.Int.össz'!D20</f>
        <v>0</v>
      </c>
      <c r="E50" s="578">
        <f>'4. mell.Önkorm'!E52+'5.Int.össz'!E20</f>
        <v>0</v>
      </c>
      <c r="F50" s="578">
        <f>'4. mell.Önkorm'!F52+'5.Int.össz'!F20</f>
        <v>0</v>
      </c>
      <c r="G50" s="578">
        <f>'4. mell.Önkorm'!G52+'5.Int.össz'!G20</f>
        <v>0</v>
      </c>
      <c r="H50" s="1230">
        <f t="shared" si="1"/>
        <v>0</v>
      </c>
      <c r="I50" s="568">
        <f>'4. mell.Önkorm'!R52+'5.Int.össz'!I20</f>
        <v>0</v>
      </c>
      <c r="J50" s="568">
        <f>'4. mell.Önkorm'!S52+'5.Int.össz'!J20</f>
        <v>0</v>
      </c>
      <c r="K50" s="568">
        <f>'4. mell.Önkorm'!T52+'5.Int.össz'!K20</f>
        <v>0</v>
      </c>
      <c r="L50" s="569" t="e">
        <f t="shared" si="4"/>
        <v>#DIV/0!</v>
      </c>
      <c r="M50" s="174"/>
    </row>
    <row r="51" spans="1:13" s="56" customFormat="1" ht="12.2" customHeight="1" thickBot="1" x14ac:dyDescent="0.25">
      <c r="A51" s="1220" t="s">
        <v>608</v>
      </c>
      <c r="B51" s="548" t="s">
        <v>157</v>
      </c>
      <c r="C51" s="578">
        <f>'4. mell.Önkorm'!C53+'5.Int.össz'!C21</f>
        <v>12318470</v>
      </c>
      <c r="D51" s="567">
        <f>'4. mell.Önkorm'!D53+'5.Int.össz'!D21</f>
        <v>12318470</v>
      </c>
      <c r="E51" s="578">
        <f>'4. mell.Önkorm'!E53+'5.Int.össz'!E21</f>
        <v>12318470</v>
      </c>
      <c r="F51" s="578">
        <f>'4. mell.Önkorm'!F53+'5.Int.össz'!F21</f>
        <v>0</v>
      </c>
      <c r="G51" s="578">
        <f>'4. mell.Önkorm'!G53+'5.Int.össz'!G21</f>
        <v>0</v>
      </c>
      <c r="H51" s="1230">
        <f t="shared" si="1"/>
        <v>0</v>
      </c>
      <c r="I51" s="568">
        <f>'4. mell.Önkorm'!R53+'5.Int.össz'!I21</f>
        <v>0</v>
      </c>
      <c r="J51" s="568">
        <f>'4. mell.Önkorm'!S53+'5.Int.össz'!J21</f>
        <v>0</v>
      </c>
      <c r="K51" s="568">
        <f>'4. mell.Önkorm'!T53+'5.Int.össz'!K21</f>
        <v>0</v>
      </c>
      <c r="L51" s="569">
        <f t="shared" si="4"/>
        <v>0</v>
      </c>
      <c r="M51" s="174"/>
    </row>
    <row r="52" spans="1:13" s="56" customFormat="1" ht="12.2" customHeight="1" thickBot="1" x14ac:dyDescent="0.25">
      <c r="A52" s="14" t="s">
        <v>16</v>
      </c>
      <c r="B52" s="536" t="s">
        <v>609</v>
      </c>
      <c r="C52" s="539">
        <f>SUM(C53:C57)</f>
        <v>57720000</v>
      </c>
      <c r="D52" s="538">
        <f>SUM(D53:D57)</f>
        <v>57720000</v>
      </c>
      <c r="E52" s="539">
        <f>SUM(E53:E57)</f>
        <v>57720000</v>
      </c>
      <c r="F52" s="539">
        <f>SUM(F53:F57)</f>
        <v>0</v>
      </c>
      <c r="G52" s="539">
        <f>SUM(G53:G57)</f>
        <v>0</v>
      </c>
      <c r="H52" s="1222">
        <f t="shared" si="1"/>
        <v>0</v>
      </c>
      <c r="I52" s="540">
        <f>SUM(I53:I57)</f>
        <v>0</v>
      </c>
      <c r="J52" s="540">
        <f>SUM(J53:J57)</f>
        <v>0</v>
      </c>
      <c r="K52" s="540">
        <f>SUM(K53:K57)</f>
        <v>0</v>
      </c>
      <c r="L52" s="541">
        <f t="shared" si="4"/>
        <v>0</v>
      </c>
      <c r="M52" s="174"/>
    </row>
    <row r="53" spans="1:13" s="56" customFormat="1" ht="12.2" customHeight="1" x14ac:dyDescent="0.2">
      <c r="A53" s="12" t="s">
        <v>89</v>
      </c>
      <c r="B53" s="542" t="s">
        <v>167</v>
      </c>
      <c r="C53" s="571">
        <f>'4. mell.Önkorm'!C55+'5.Int.össz'!C33</f>
        <v>0</v>
      </c>
      <c r="D53" s="570">
        <f>'4. mell.Önkorm'!D55+'5.Int.össz'!D33</f>
        <v>0</v>
      </c>
      <c r="E53" s="571">
        <f>'4. mell.Önkorm'!E55+'5.Int.össz'!E33</f>
        <v>0</v>
      </c>
      <c r="F53" s="571">
        <f>'4. mell.Önkorm'!F55+'5.Int.össz'!F33</f>
        <v>0</v>
      </c>
      <c r="G53" s="571">
        <f>'4. mell.Önkorm'!G55+'5.Int.össz'!G33</f>
        <v>0</v>
      </c>
      <c r="H53" s="1231">
        <f t="shared" si="1"/>
        <v>0</v>
      </c>
      <c r="I53" s="572">
        <f>'4. mell.Önkorm'!R55+'5.Int.össz'!I33</f>
        <v>0</v>
      </c>
      <c r="J53" s="572">
        <f>'4. mell.Önkorm'!S55+'5.Int.össz'!J33</f>
        <v>0</v>
      </c>
      <c r="K53" s="572">
        <f>'4. mell.Önkorm'!T55+'5.Int.össz'!K33</f>
        <v>0</v>
      </c>
      <c r="L53" s="573" t="e">
        <f t="shared" si="4"/>
        <v>#DIV/0!</v>
      </c>
      <c r="M53" s="174"/>
    </row>
    <row r="54" spans="1:13" s="56" customFormat="1" ht="12.2" customHeight="1" x14ac:dyDescent="0.2">
      <c r="A54" s="1218" t="s">
        <v>102</v>
      </c>
      <c r="B54" s="547" t="s">
        <v>168</v>
      </c>
      <c r="C54" s="578">
        <f>'4. mell.Önkorm'!C56+'5.Int.össz'!C34</f>
        <v>57720000</v>
      </c>
      <c r="D54" s="567">
        <f>'4. mell.Önkorm'!D56+'5.Int.össz'!D34</f>
        <v>57720000</v>
      </c>
      <c r="E54" s="578">
        <f>'4. mell.Önkorm'!E56+'5.Int.össz'!E34</f>
        <v>57720000</v>
      </c>
      <c r="F54" s="578">
        <f>'4. mell.Önkorm'!F56+'5.Int.össz'!F34</f>
        <v>0</v>
      </c>
      <c r="G54" s="578">
        <f>'4. mell.Önkorm'!G56+'5.Int.össz'!G34</f>
        <v>0</v>
      </c>
      <c r="H54" s="1230">
        <f t="shared" si="1"/>
        <v>0</v>
      </c>
      <c r="I54" s="568">
        <f>'4. mell.Önkorm'!R56+'5.Int.össz'!I34</f>
        <v>0</v>
      </c>
      <c r="J54" s="568">
        <f>'4. mell.Önkorm'!S56+'5.Int.össz'!J34</f>
        <v>0</v>
      </c>
      <c r="K54" s="568">
        <f>'4. mell.Önkorm'!T56+'5.Int.össz'!K34</f>
        <v>0</v>
      </c>
      <c r="L54" s="569">
        <f t="shared" si="4"/>
        <v>0</v>
      </c>
      <c r="M54" s="174"/>
    </row>
    <row r="55" spans="1:13" s="56" customFormat="1" ht="12.2" customHeight="1" x14ac:dyDescent="0.2">
      <c r="A55" s="1218" t="s">
        <v>103</v>
      </c>
      <c r="B55" s="547" t="s">
        <v>169</v>
      </c>
      <c r="C55" s="578">
        <f>'4. mell.Önkorm'!C57+'5.Int.össz'!C35</f>
        <v>0</v>
      </c>
      <c r="D55" s="567">
        <f>'4. mell.Önkorm'!D57+'5.Int.össz'!D35</f>
        <v>0</v>
      </c>
      <c r="E55" s="578">
        <f>'4. mell.Önkorm'!E57+'5.Int.össz'!E35</f>
        <v>0</v>
      </c>
      <c r="F55" s="578">
        <f>'4. mell.Önkorm'!F57+'5.Int.össz'!F35</f>
        <v>0</v>
      </c>
      <c r="G55" s="578">
        <f>'4. mell.Önkorm'!G57+'5.Int.össz'!G35</f>
        <v>0</v>
      </c>
      <c r="H55" s="1230">
        <f t="shared" si="1"/>
        <v>0</v>
      </c>
      <c r="I55" s="568">
        <f>'4. mell.Önkorm'!R57+'5.Int.össz'!I35</f>
        <v>0</v>
      </c>
      <c r="J55" s="568">
        <f>'4. mell.Önkorm'!S57+'5.Int.össz'!J35</f>
        <v>0</v>
      </c>
      <c r="K55" s="568">
        <f>'4. mell.Önkorm'!T57+'5.Int.össz'!K35</f>
        <v>0</v>
      </c>
      <c r="L55" s="569" t="e">
        <f t="shared" si="4"/>
        <v>#DIV/0!</v>
      </c>
      <c r="M55" s="174"/>
    </row>
    <row r="56" spans="1:13" s="56" customFormat="1" ht="12.2" customHeight="1" x14ac:dyDescent="0.2">
      <c r="A56" s="1218" t="s">
        <v>201</v>
      </c>
      <c r="B56" s="547" t="s">
        <v>207</v>
      </c>
      <c r="C56" s="578">
        <f>'4. mell.Önkorm'!C58</f>
        <v>0</v>
      </c>
      <c r="D56" s="567">
        <f>'4. mell.Önkorm'!D58</f>
        <v>0</v>
      </c>
      <c r="E56" s="578">
        <f>'4. mell.Önkorm'!E58</f>
        <v>0</v>
      </c>
      <c r="F56" s="578">
        <f>'4. mell.Önkorm'!F58</f>
        <v>0</v>
      </c>
      <c r="G56" s="578">
        <f>'4. mell.Önkorm'!G58</f>
        <v>0</v>
      </c>
      <c r="H56" s="1230">
        <f t="shared" si="1"/>
        <v>0</v>
      </c>
      <c r="I56" s="568">
        <f>'4. mell.Önkorm'!R58</f>
        <v>0</v>
      </c>
      <c r="J56" s="568">
        <f>'4. mell.Önkorm'!S58</f>
        <v>0</v>
      </c>
      <c r="K56" s="568">
        <f>'4. mell.Önkorm'!T58</f>
        <v>0</v>
      </c>
      <c r="L56" s="569" t="e">
        <f t="shared" si="4"/>
        <v>#DIV/0!</v>
      </c>
      <c r="M56" s="174"/>
    </row>
    <row r="57" spans="1:13" s="56" customFormat="1" ht="12.2" customHeight="1" thickBot="1" x14ac:dyDescent="0.25">
      <c r="A57" s="1220" t="s">
        <v>202</v>
      </c>
      <c r="B57" s="548" t="s">
        <v>209</v>
      </c>
      <c r="C57" s="1207">
        <f>'4. mell.Önkorm'!C59</f>
        <v>0</v>
      </c>
      <c r="D57" s="574">
        <f>'4. mell.Önkorm'!D59</f>
        <v>0</v>
      </c>
      <c r="E57" s="1207">
        <f>'4. mell.Önkorm'!E59</f>
        <v>0</v>
      </c>
      <c r="F57" s="1207">
        <f>'4. mell.Önkorm'!F59</f>
        <v>0</v>
      </c>
      <c r="G57" s="1207">
        <f>'4. mell.Önkorm'!G59</f>
        <v>0</v>
      </c>
      <c r="H57" s="1232">
        <f t="shared" si="1"/>
        <v>0</v>
      </c>
      <c r="I57" s="575">
        <f>'4. mell.Önkorm'!R59</f>
        <v>0</v>
      </c>
      <c r="J57" s="575">
        <f>'4. mell.Önkorm'!S59</f>
        <v>0</v>
      </c>
      <c r="K57" s="575">
        <f>'4. mell.Önkorm'!T59</f>
        <v>0</v>
      </c>
      <c r="L57" s="576" t="e">
        <f t="shared" si="4"/>
        <v>#DIV/0!</v>
      </c>
      <c r="M57" s="174"/>
    </row>
    <row r="58" spans="1:13" s="56" customFormat="1" ht="12.2" customHeight="1" thickBot="1" x14ac:dyDescent="0.25">
      <c r="A58" s="14" t="s">
        <v>17</v>
      </c>
      <c r="B58" s="536" t="s">
        <v>627</v>
      </c>
      <c r="C58" s="539">
        <f>SUM(C59:C60)</f>
        <v>5518250</v>
      </c>
      <c r="D58" s="538">
        <f>SUM(D59:D60)</f>
        <v>5568250</v>
      </c>
      <c r="E58" s="539">
        <f>SUM(E59:E60)</f>
        <v>4126263</v>
      </c>
      <c r="F58" s="539">
        <f>SUM(F59:F60)</f>
        <v>0</v>
      </c>
      <c r="G58" s="539">
        <f>SUM(G59:G60)</f>
        <v>0</v>
      </c>
      <c r="H58" s="1222">
        <f t="shared" si="1"/>
        <v>-1441987</v>
      </c>
      <c r="I58" s="540">
        <f>SUM(I59:I60)</f>
        <v>0</v>
      </c>
      <c r="J58" s="540">
        <f>SUM(J59:J60)</f>
        <v>0</v>
      </c>
      <c r="K58" s="540">
        <f>SUM(K59:K60)</f>
        <v>0</v>
      </c>
      <c r="L58" s="541">
        <f t="shared" si="4"/>
        <v>0</v>
      </c>
      <c r="M58" s="174"/>
    </row>
    <row r="59" spans="1:13" s="56" customFormat="1" ht="12.2" customHeight="1" x14ac:dyDescent="0.2">
      <c r="A59" s="1218" t="s">
        <v>104</v>
      </c>
      <c r="B59" s="547" t="s">
        <v>210</v>
      </c>
      <c r="C59" s="609">
        <f>'4. mell.Önkorm'!C61</f>
        <v>0</v>
      </c>
      <c r="D59" s="551">
        <f>'4. mell.Önkorm'!D61</f>
        <v>0</v>
      </c>
      <c r="E59" s="609">
        <f>'4. mell.Önkorm'!E61</f>
        <v>0</v>
      </c>
      <c r="F59" s="609">
        <f>'4. mell.Önkorm'!F61</f>
        <v>0</v>
      </c>
      <c r="G59" s="609">
        <f>'4. mell.Önkorm'!G61</f>
        <v>0</v>
      </c>
      <c r="H59" s="1226">
        <f t="shared" si="1"/>
        <v>0</v>
      </c>
      <c r="I59" s="553">
        <f>'4. mell.Önkorm'!R61</f>
        <v>0</v>
      </c>
      <c r="J59" s="553">
        <f>'4. mell.Önkorm'!S61</f>
        <v>0</v>
      </c>
      <c r="K59" s="553">
        <f>'4. mell.Önkorm'!T61</f>
        <v>0</v>
      </c>
      <c r="L59" s="554" t="e">
        <f t="shared" si="4"/>
        <v>#DIV/0!</v>
      </c>
      <c r="M59" s="174"/>
    </row>
    <row r="60" spans="1:13" s="56" customFormat="1" ht="12.2" customHeight="1" x14ac:dyDescent="0.2">
      <c r="A60" s="1218" t="s">
        <v>105</v>
      </c>
      <c r="B60" s="547" t="s">
        <v>211</v>
      </c>
      <c r="C60" s="609">
        <f>'4. mell.Önkorm'!C62+'5.Int.össz'!C36</f>
        <v>5518250</v>
      </c>
      <c r="D60" s="551">
        <f>'4. mell.Önkorm'!D62+'5.Int.össz'!D36</f>
        <v>5568250</v>
      </c>
      <c r="E60" s="609">
        <f>'4. mell.Önkorm'!E62+'5.Int.össz'!E36</f>
        <v>4126263</v>
      </c>
      <c r="F60" s="609">
        <f>'4. mell.Önkorm'!F62+'5.Int.össz'!F36</f>
        <v>0</v>
      </c>
      <c r="G60" s="609">
        <f>'4. mell.Önkorm'!G62+'5.Int.össz'!G36</f>
        <v>0</v>
      </c>
      <c r="H60" s="1226">
        <f t="shared" si="1"/>
        <v>-1441987</v>
      </c>
      <c r="I60" s="553">
        <f>'4. mell.Önkorm'!R62+'5.Int.össz'!I36</f>
        <v>0</v>
      </c>
      <c r="J60" s="553">
        <f>'4. mell.Önkorm'!S62+'5.Int.össz'!J36</f>
        <v>0</v>
      </c>
      <c r="K60" s="553">
        <f>'4. mell.Önkorm'!T62+'5.Int.össz'!K36</f>
        <v>0</v>
      </c>
      <c r="L60" s="554">
        <f t="shared" si="4"/>
        <v>0</v>
      </c>
      <c r="M60" s="174"/>
    </row>
    <row r="61" spans="1:13" s="56" customFormat="1" ht="12.2" customHeight="1" thickBot="1" x14ac:dyDescent="0.25">
      <c r="A61" s="1220" t="s">
        <v>610</v>
      </c>
      <c r="B61" s="548" t="s">
        <v>642</v>
      </c>
      <c r="C61" s="1206">
        <f>'4. mell.Önkorm'!C63+'5.Int.össz'!C37</f>
        <v>5018250</v>
      </c>
      <c r="D61" s="555">
        <f>'4. mell.Önkorm'!D63+'5.Int.össz'!D37</f>
        <v>5018250</v>
      </c>
      <c r="E61" s="1206">
        <f>'4. mell.Önkorm'!E63+'5.Int.össz'!E37</f>
        <v>576263</v>
      </c>
      <c r="F61" s="1206">
        <f>'4. mell.Önkorm'!F63+'5.Int.össz'!F37</f>
        <v>0</v>
      </c>
      <c r="G61" s="1206">
        <f>'4. mell.Önkorm'!G63+'5.Int.össz'!G37</f>
        <v>0</v>
      </c>
      <c r="H61" s="1227">
        <f t="shared" si="1"/>
        <v>-4441987</v>
      </c>
      <c r="I61" s="556">
        <f>'4. mell.Önkorm'!R63+'5.Int.össz'!I37</f>
        <v>0</v>
      </c>
      <c r="J61" s="556">
        <f>'4. mell.Önkorm'!S63+'5.Int.össz'!J37</f>
        <v>0</v>
      </c>
      <c r="K61" s="556">
        <f>'4. mell.Önkorm'!T63+'5.Int.össz'!K37</f>
        <v>0</v>
      </c>
      <c r="L61" s="557">
        <f t="shared" si="4"/>
        <v>0</v>
      </c>
      <c r="M61" s="174"/>
    </row>
    <row r="62" spans="1:13" s="56" customFormat="1" ht="12.2" customHeight="1" thickBot="1" x14ac:dyDescent="0.25">
      <c r="A62" s="14" t="s">
        <v>18</v>
      </c>
      <c r="B62" s="550" t="s">
        <v>380</v>
      </c>
      <c r="C62" s="539">
        <f>SUM(C63:C64)</f>
        <v>154098503</v>
      </c>
      <c r="D62" s="538">
        <f>SUM(D63:D64)</f>
        <v>154098503</v>
      </c>
      <c r="E62" s="539">
        <f>SUM(E63:E64)</f>
        <v>158540490</v>
      </c>
      <c r="F62" s="539">
        <f>SUM(F63:F64)</f>
        <v>0</v>
      </c>
      <c r="G62" s="539">
        <f>SUM(G63:G64)</f>
        <v>0</v>
      </c>
      <c r="H62" s="1222">
        <f t="shared" si="1"/>
        <v>4441987</v>
      </c>
      <c r="I62" s="540">
        <f>SUM(I63:I64)</f>
        <v>0</v>
      </c>
      <c r="J62" s="540">
        <f>SUM(J63:J64)</f>
        <v>0</v>
      </c>
      <c r="K62" s="540">
        <f>SUM(K63:K64)</f>
        <v>0</v>
      </c>
      <c r="L62" s="541">
        <f t="shared" si="4"/>
        <v>0</v>
      </c>
      <c r="M62" s="174"/>
    </row>
    <row r="63" spans="1:13" s="56" customFormat="1" ht="12.2" customHeight="1" x14ac:dyDescent="0.2">
      <c r="A63" s="12" t="s">
        <v>107</v>
      </c>
      <c r="B63" s="547" t="s">
        <v>212</v>
      </c>
      <c r="C63" s="578">
        <f>'4. mell.Önkorm'!C65+'5.Int.össz'!C39</f>
        <v>22141000</v>
      </c>
      <c r="D63" s="567">
        <f>'4. mell.Önkorm'!D65+'5.Int.össz'!D39</f>
        <v>22141000</v>
      </c>
      <c r="E63" s="578">
        <f>'4. mell.Önkorm'!E65+'5.Int.össz'!E39</f>
        <v>22141000</v>
      </c>
      <c r="F63" s="578">
        <f>'4. mell.Önkorm'!F65+'5.Int.össz'!F39</f>
        <v>0</v>
      </c>
      <c r="G63" s="578">
        <f>'4. mell.Önkorm'!G65+'5.Int.össz'!G39</f>
        <v>0</v>
      </c>
      <c r="H63" s="1230">
        <f t="shared" si="1"/>
        <v>0</v>
      </c>
      <c r="I63" s="568">
        <f>'4. mell.Önkorm'!R65+'5.Int.össz'!I39</f>
        <v>0</v>
      </c>
      <c r="J63" s="568">
        <f>'4. mell.Önkorm'!S65+'5.Int.össz'!J39</f>
        <v>0</v>
      </c>
      <c r="K63" s="568">
        <f>'4. mell.Önkorm'!T65+'5.Int.össz'!K39</f>
        <v>0</v>
      </c>
      <c r="L63" s="569">
        <f t="shared" si="4"/>
        <v>0</v>
      </c>
      <c r="M63" s="174"/>
    </row>
    <row r="64" spans="1:13" s="56" customFormat="1" ht="12.2" customHeight="1" x14ac:dyDescent="0.2">
      <c r="A64" s="1218" t="s">
        <v>108</v>
      </c>
      <c r="B64" s="547" t="s">
        <v>213</v>
      </c>
      <c r="C64" s="578">
        <f>'4. mell.Önkorm'!C66+'5.Int.össz'!C40</f>
        <v>131957503</v>
      </c>
      <c r="D64" s="567">
        <f>'4. mell.Önkorm'!D66+'5.Int.össz'!D40</f>
        <v>131957503</v>
      </c>
      <c r="E64" s="578">
        <f>'4. mell.Önkorm'!E66+'5.Int.össz'!E40</f>
        <v>136399490</v>
      </c>
      <c r="F64" s="578">
        <f>'4. mell.Önkorm'!F66+'5.Int.össz'!F40</f>
        <v>0</v>
      </c>
      <c r="G64" s="578">
        <f>'4. mell.Önkorm'!G66+'5.Int.össz'!G40</f>
        <v>0</v>
      </c>
      <c r="H64" s="1230">
        <f t="shared" si="1"/>
        <v>4441987</v>
      </c>
      <c r="I64" s="568">
        <f>'4. mell.Önkorm'!R66+'5.Int.össz'!I40</f>
        <v>0</v>
      </c>
      <c r="J64" s="568">
        <f>'4. mell.Önkorm'!S66+'5.Int.össz'!J40</f>
        <v>0</v>
      </c>
      <c r="K64" s="568">
        <f>'4. mell.Önkorm'!T66+'5.Int.össz'!K40</f>
        <v>0</v>
      </c>
      <c r="L64" s="569">
        <f t="shared" si="4"/>
        <v>0</v>
      </c>
      <c r="M64" s="174"/>
    </row>
    <row r="65" spans="1:13" s="56" customFormat="1" ht="12.2" customHeight="1" thickBot="1" x14ac:dyDescent="0.25">
      <c r="A65" s="251" t="s">
        <v>323</v>
      </c>
      <c r="B65" s="663" t="s">
        <v>368</v>
      </c>
      <c r="C65" s="664">
        <f>'4. mell.Önkorm'!C67+'5.Int.össz'!C41</f>
        <v>131957503</v>
      </c>
      <c r="D65" s="806">
        <f>'4. mell.Önkorm'!D67+'5.Int.össz'!D41</f>
        <v>131957503</v>
      </c>
      <c r="E65" s="664">
        <f>'4. mell.Önkorm'!E67+'5.Int.össz'!E41</f>
        <v>136399490</v>
      </c>
      <c r="F65" s="664">
        <f>'4. mell.Önkorm'!F67+'5.Int.össz'!F41</f>
        <v>0</v>
      </c>
      <c r="G65" s="664">
        <f>'4. mell.Önkorm'!G67+'5.Int.össz'!G41</f>
        <v>0</v>
      </c>
      <c r="H65" s="807">
        <f t="shared" si="1"/>
        <v>4441987</v>
      </c>
      <c r="I65" s="568">
        <f>'4. mell.Önkorm'!R67+'5.Int.össz'!I41</f>
        <v>0</v>
      </c>
      <c r="J65" s="568">
        <f>'4. mell.Önkorm'!S67+'5.Int.össz'!J41</f>
        <v>0</v>
      </c>
      <c r="K65" s="568">
        <f>'4. mell.Önkorm'!T67+'5.Int.össz'!K41</f>
        <v>0</v>
      </c>
      <c r="L65" s="569">
        <f t="shared" si="4"/>
        <v>0</v>
      </c>
      <c r="M65" s="174"/>
    </row>
    <row r="66" spans="1:13" s="56" customFormat="1" ht="12.2" customHeight="1" thickBot="1" x14ac:dyDescent="0.25">
      <c r="A66" s="442" t="s">
        <v>19</v>
      </c>
      <c r="B66" s="577" t="s">
        <v>628</v>
      </c>
      <c r="C66" s="660">
        <f>+C10+C24+C30+C40+C52+C58+C62</f>
        <v>7308025263</v>
      </c>
      <c r="D66" s="662">
        <f t="shared" ref="D66:J66" si="5">+D10+D24+D30+D40+D52+D58+D62</f>
        <v>7774438626</v>
      </c>
      <c r="E66" s="660">
        <f t="shared" si="5"/>
        <v>9590504960</v>
      </c>
      <c r="F66" s="660">
        <f t="shared" si="5"/>
        <v>0</v>
      </c>
      <c r="G66" s="660">
        <f t="shared" si="5"/>
        <v>0</v>
      </c>
      <c r="H66" s="1233">
        <f t="shared" si="1"/>
        <v>1816066334</v>
      </c>
      <c r="I66" s="561">
        <f t="shared" si="5"/>
        <v>0</v>
      </c>
      <c r="J66" s="561">
        <f t="shared" si="5"/>
        <v>0</v>
      </c>
      <c r="K66" s="561">
        <f>+K10+K24+K30+K40+K52+K58+K62</f>
        <v>0</v>
      </c>
      <c r="L66" s="562">
        <f t="shared" si="4"/>
        <v>0</v>
      </c>
      <c r="M66" s="174"/>
    </row>
    <row r="67" spans="1:13" s="56" customFormat="1" ht="12.2" customHeight="1" thickBot="1" x14ac:dyDescent="0.25">
      <c r="A67" s="65" t="s">
        <v>20</v>
      </c>
      <c r="B67" s="550" t="s">
        <v>629</v>
      </c>
      <c r="C67" s="539">
        <f>SUM(C68:C70)</f>
        <v>0</v>
      </c>
      <c r="D67" s="538">
        <f t="shared" ref="D67:K67" si="6">SUM(D68:D70)</f>
        <v>0</v>
      </c>
      <c r="E67" s="539">
        <f t="shared" si="6"/>
        <v>0</v>
      </c>
      <c r="F67" s="539">
        <f t="shared" si="6"/>
        <v>0</v>
      </c>
      <c r="G67" s="539">
        <f t="shared" si="6"/>
        <v>0</v>
      </c>
      <c r="H67" s="1222">
        <f t="shared" si="1"/>
        <v>0</v>
      </c>
      <c r="I67" s="540">
        <f t="shared" si="6"/>
        <v>0</v>
      </c>
      <c r="J67" s="540">
        <f t="shared" si="6"/>
        <v>0</v>
      </c>
      <c r="K67" s="540">
        <f t="shared" si="6"/>
        <v>0</v>
      </c>
      <c r="L67" s="541" t="e">
        <f t="shared" si="4"/>
        <v>#DIV/0!</v>
      </c>
      <c r="M67" s="174"/>
    </row>
    <row r="68" spans="1:13" s="56" customFormat="1" ht="12.2" customHeight="1" x14ac:dyDescent="0.2">
      <c r="A68" s="12" t="s">
        <v>171</v>
      </c>
      <c r="B68" s="542" t="s">
        <v>215</v>
      </c>
      <c r="C68" s="578">
        <f>'4. mell.Önkorm'!C70</f>
        <v>0</v>
      </c>
      <c r="D68" s="567">
        <f>'4. mell.Önkorm'!D70</f>
        <v>0</v>
      </c>
      <c r="E68" s="578">
        <f>'4. mell.Önkorm'!E70</f>
        <v>0</v>
      </c>
      <c r="F68" s="578">
        <f>'4. mell.Önkorm'!F70</f>
        <v>0</v>
      </c>
      <c r="G68" s="578">
        <f>'4. mell.Önkorm'!G70</f>
        <v>0</v>
      </c>
      <c r="H68" s="1230">
        <f t="shared" si="1"/>
        <v>0</v>
      </c>
      <c r="I68" s="568">
        <f>'4. mell.Önkorm'!I70</f>
        <v>0</v>
      </c>
      <c r="J68" s="568">
        <f>'4. mell.Önkorm'!J70</f>
        <v>0</v>
      </c>
      <c r="K68" s="568">
        <f>'4. mell.Önkorm'!K70</f>
        <v>0</v>
      </c>
      <c r="L68" s="569" t="e">
        <f t="shared" si="4"/>
        <v>#DIV/0!</v>
      </c>
      <c r="M68" s="174"/>
    </row>
    <row r="69" spans="1:13" s="56" customFormat="1" ht="12.2" customHeight="1" x14ac:dyDescent="0.2">
      <c r="A69" s="1218" t="s">
        <v>172</v>
      </c>
      <c r="B69" s="547" t="s">
        <v>324</v>
      </c>
      <c r="C69" s="578">
        <f>'4. mell.Önkorm'!C71</f>
        <v>0</v>
      </c>
      <c r="D69" s="567">
        <f>'4. mell.Önkorm'!D71</f>
        <v>0</v>
      </c>
      <c r="E69" s="578">
        <f>'4. mell.Önkorm'!E71</f>
        <v>0</v>
      </c>
      <c r="F69" s="578">
        <f>'4. mell.Önkorm'!F71</f>
        <v>0</v>
      </c>
      <c r="G69" s="578">
        <f>'4. mell.Önkorm'!G71</f>
        <v>0</v>
      </c>
      <c r="H69" s="1230">
        <f t="shared" si="1"/>
        <v>0</v>
      </c>
      <c r="I69" s="568">
        <f>'4. mell.Önkorm'!I71</f>
        <v>0</v>
      </c>
      <c r="J69" s="568">
        <f>'4. mell.Önkorm'!J71</f>
        <v>0</v>
      </c>
      <c r="K69" s="568">
        <f>'4. mell.Önkorm'!K71</f>
        <v>0</v>
      </c>
      <c r="L69" s="569" t="e">
        <f t="shared" si="4"/>
        <v>#DIV/0!</v>
      </c>
      <c r="M69" s="174"/>
    </row>
    <row r="70" spans="1:13" s="56" customFormat="1" ht="12.2" customHeight="1" thickBot="1" x14ac:dyDescent="0.25">
      <c r="A70" s="1220" t="s">
        <v>173</v>
      </c>
      <c r="B70" s="547" t="s">
        <v>513</v>
      </c>
      <c r="C70" s="578">
        <f>'4. mell.Önkorm'!C72</f>
        <v>0</v>
      </c>
      <c r="D70" s="567">
        <f>'4. mell.Önkorm'!D72</f>
        <v>0</v>
      </c>
      <c r="E70" s="578">
        <f>'4. mell.Önkorm'!E72</f>
        <v>0</v>
      </c>
      <c r="F70" s="578">
        <f>'4. mell.Önkorm'!F72</f>
        <v>0</v>
      </c>
      <c r="G70" s="578">
        <f>'4. mell.Önkorm'!G72</f>
        <v>0</v>
      </c>
      <c r="H70" s="1230">
        <f t="shared" si="1"/>
        <v>0</v>
      </c>
      <c r="I70" s="568">
        <f>'4. mell.Önkorm'!I72</f>
        <v>0</v>
      </c>
      <c r="J70" s="568">
        <f>'4. mell.Önkorm'!J72</f>
        <v>0</v>
      </c>
      <c r="K70" s="568">
        <f>'4. mell.Önkorm'!K72</f>
        <v>0</v>
      </c>
      <c r="L70" s="569" t="e">
        <f t="shared" si="4"/>
        <v>#DIV/0!</v>
      </c>
      <c r="M70" s="174"/>
    </row>
    <row r="71" spans="1:13" s="56" customFormat="1" ht="12.2" customHeight="1" thickBot="1" x14ac:dyDescent="0.25">
      <c r="A71" s="65" t="s">
        <v>21</v>
      </c>
      <c r="B71" s="550" t="s">
        <v>611</v>
      </c>
      <c r="C71" s="539">
        <f>SUM(C72:C74)</f>
        <v>1013629000</v>
      </c>
      <c r="D71" s="538">
        <f t="shared" ref="D71:K71" si="7">SUM(D72:D74)</f>
        <v>1482574500</v>
      </c>
      <c r="E71" s="539">
        <f t="shared" si="7"/>
        <v>1482574500</v>
      </c>
      <c r="F71" s="539">
        <f t="shared" si="7"/>
        <v>0</v>
      </c>
      <c r="G71" s="539">
        <f t="shared" si="7"/>
        <v>0</v>
      </c>
      <c r="H71" s="1222">
        <f t="shared" si="1"/>
        <v>0</v>
      </c>
      <c r="I71" s="540">
        <f t="shared" si="7"/>
        <v>0</v>
      </c>
      <c r="J71" s="540">
        <f t="shared" si="7"/>
        <v>0</v>
      </c>
      <c r="K71" s="540">
        <f t="shared" si="7"/>
        <v>0</v>
      </c>
      <c r="L71" s="541">
        <f t="shared" si="4"/>
        <v>0</v>
      </c>
      <c r="M71" s="174"/>
    </row>
    <row r="72" spans="1:13" s="56" customFormat="1" ht="12.2" customHeight="1" x14ac:dyDescent="0.2">
      <c r="A72" s="12" t="s">
        <v>214</v>
      </c>
      <c r="B72" s="542" t="s">
        <v>218</v>
      </c>
      <c r="C72" s="578">
        <f>+'4. mell.Önkorm'!C74</f>
        <v>1013629000</v>
      </c>
      <c r="D72" s="567">
        <f>+'4. mell.Önkorm'!D74</f>
        <v>1482574500</v>
      </c>
      <c r="E72" s="578">
        <f>+'4. mell.Önkorm'!E74</f>
        <v>1482574500</v>
      </c>
      <c r="F72" s="578">
        <f>+'4. mell.Önkorm'!F74</f>
        <v>0</v>
      </c>
      <c r="G72" s="578">
        <f>+'4. mell.Önkorm'!G74</f>
        <v>0</v>
      </c>
      <c r="H72" s="1230">
        <f t="shared" si="1"/>
        <v>0</v>
      </c>
      <c r="I72" s="568">
        <f>+'4. mell.Önkorm'!I74</f>
        <v>0</v>
      </c>
      <c r="J72" s="568">
        <f>+'4. mell.Önkorm'!J74</f>
        <v>0</v>
      </c>
      <c r="K72" s="568">
        <f>+'4. mell.Önkorm'!K74</f>
        <v>0</v>
      </c>
      <c r="L72" s="569">
        <f t="shared" si="4"/>
        <v>0</v>
      </c>
      <c r="M72" s="174"/>
    </row>
    <row r="73" spans="1:13" s="56" customFormat="1" ht="12.2" customHeight="1" x14ac:dyDescent="0.2">
      <c r="A73" s="12" t="s">
        <v>640</v>
      </c>
      <c r="B73" s="542" t="s">
        <v>390</v>
      </c>
      <c r="C73" s="578">
        <f>'4. mell.Önkorm'!C75</f>
        <v>0</v>
      </c>
      <c r="D73" s="567">
        <f>'4. mell.Önkorm'!D75</f>
        <v>0</v>
      </c>
      <c r="E73" s="578">
        <f>'4. mell.Önkorm'!E75</f>
        <v>0</v>
      </c>
      <c r="F73" s="578">
        <f>'4. mell.Önkorm'!F75</f>
        <v>0</v>
      </c>
      <c r="G73" s="578">
        <f>'4. mell.Önkorm'!G75</f>
        <v>0</v>
      </c>
      <c r="H73" s="1230">
        <f t="shared" si="1"/>
        <v>0</v>
      </c>
      <c r="I73" s="568">
        <f>'4. mell.Önkorm'!I75</f>
        <v>0</v>
      </c>
      <c r="J73" s="568">
        <f>'4. mell.Önkorm'!J75</f>
        <v>0</v>
      </c>
      <c r="K73" s="568">
        <f>'4. mell.Önkorm'!K75</f>
        <v>0</v>
      </c>
      <c r="L73" s="569"/>
      <c r="M73" s="174"/>
    </row>
    <row r="74" spans="1:13" s="56" customFormat="1" ht="12.2" customHeight="1" thickBot="1" x14ac:dyDescent="0.25">
      <c r="A74" s="1218" t="s">
        <v>216</v>
      </c>
      <c r="B74" s="547" t="s">
        <v>535</v>
      </c>
      <c r="C74" s="578">
        <f>'4. mell.Önkorm'!C76</f>
        <v>0</v>
      </c>
      <c r="D74" s="567">
        <f>'4. mell.Önkorm'!D76</f>
        <v>0</v>
      </c>
      <c r="E74" s="578">
        <f>'4. mell.Önkorm'!E76</f>
        <v>0</v>
      </c>
      <c r="F74" s="578">
        <f>'4. mell.Önkorm'!F76</f>
        <v>0</v>
      </c>
      <c r="G74" s="578">
        <f>'4. mell.Önkorm'!G76</f>
        <v>0</v>
      </c>
      <c r="H74" s="1230">
        <f t="shared" si="1"/>
        <v>0</v>
      </c>
      <c r="I74" s="568">
        <f>'4. mell.Önkorm'!I76</f>
        <v>0</v>
      </c>
      <c r="J74" s="568">
        <f>'4. mell.Önkorm'!J76</f>
        <v>0</v>
      </c>
      <c r="K74" s="568">
        <f>'4. mell.Önkorm'!K76</f>
        <v>0</v>
      </c>
      <c r="L74" s="569" t="e">
        <f t="shared" ref="L74:L83" si="8">I74/D74*100</f>
        <v>#DIV/0!</v>
      </c>
      <c r="M74" s="174"/>
    </row>
    <row r="75" spans="1:13" s="56" customFormat="1" ht="12.2" customHeight="1" thickBot="1" x14ac:dyDescent="0.25">
      <c r="A75" s="65" t="s">
        <v>22</v>
      </c>
      <c r="B75" s="550" t="s">
        <v>612</v>
      </c>
      <c r="C75" s="539">
        <f>SUM(C76:C77)</f>
        <v>7081570</v>
      </c>
      <c r="D75" s="538">
        <f t="shared" ref="D75:K75" si="9">SUM(D76:D77)</f>
        <v>316292984</v>
      </c>
      <c r="E75" s="539">
        <f t="shared" si="9"/>
        <v>316292984</v>
      </c>
      <c r="F75" s="539">
        <f t="shared" si="9"/>
        <v>0</v>
      </c>
      <c r="G75" s="539">
        <f t="shared" si="9"/>
        <v>0</v>
      </c>
      <c r="H75" s="1222">
        <f t="shared" si="1"/>
        <v>0</v>
      </c>
      <c r="I75" s="540">
        <f t="shared" si="9"/>
        <v>0</v>
      </c>
      <c r="J75" s="540">
        <f t="shared" si="9"/>
        <v>0</v>
      </c>
      <c r="K75" s="540">
        <f t="shared" si="9"/>
        <v>0</v>
      </c>
      <c r="L75" s="541">
        <f t="shared" si="8"/>
        <v>0</v>
      </c>
      <c r="M75" s="174"/>
    </row>
    <row r="76" spans="1:13" s="56" customFormat="1" ht="12.2" customHeight="1" x14ac:dyDescent="0.2">
      <c r="A76" s="12" t="s">
        <v>217</v>
      </c>
      <c r="B76" s="579" t="s">
        <v>369</v>
      </c>
      <c r="C76" s="578">
        <f>'4. mell.Önkorm'!C78+'5.Int.össz'!C44</f>
        <v>7081570</v>
      </c>
      <c r="D76" s="567">
        <f>'4. mell.Önkorm'!D78+'5.Int.össz'!D44</f>
        <v>315782769</v>
      </c>
      <c r="E76" s="578">
        <f>'4. mell.Önkorm'!E78+'5.Int.össz'!E44</f>
        <v>315782769</v>
      </c>
      <c r="F76" s="578">
        <f>'4. mell.Önkorm'!F78+'5.Int.össz'!F44</f>
        <v>0</v>
      </c>
      <c r="G76" s="578">
        <f>'4. mell.Önkorm'!G78+'5.Int.össz'!G44</f>
        <v>0</v>
      </c>
      <c r="H76" s="1230">
        <f t="shared" ref="H76:H83" si="10">+E76-D76</f>
        <v>0</v>
      </c>
      <c r="I76" s="568">
        <f>'4. mell.Önkorm'!I78+'5.Int.össz'!I44</f>
        <v>0</v>
      </c>
      <c r="J76" s="568">
        <f>'4. mell.Önkorm'!J78+'5.Int.össz'!J44</f>
        <v>0</v>
      </c>
      <c r="K76" s="568">
        <f>'4. mell.Önkorm'!K78+'5.Int.össz'!K44</f>
        <v>0</v>
      </c>
      <c r="L76" s="569">
        <f t="shared" si="8"/>
        <v>0</v>
      </c>
      <c r="M76" s="174" t="s">
        <v>385</v>
      </c>
    </row>
    <row r="77" spans="1:13" s="56" customFormat="1" ht="12.2" customHeight="1" thickBot="1" x14ac:dyDescent="0.25">
      <c r="A77" s="1220" t="s">
        <v>219</v>
      </c>
      <c r="B77" s="579" t="s">
        <v>370</v>
      </c>
      <c r="C77" s="578">
        <f>'4. mell.Önkorm'!C79+'5.Int.össz'!C45</f>
        <v>0</v>
      </c>
      <c r="D77" s="567">
        <f>'4. mell.Önkorm'!D79+'5.Int.össz'!D45</f>
        <v>510215</v>
      </c>
      <c r="E77" s="578">
        <f>'4. mell.Önkorm'!E79+'5.Int.össz'!E45</f>
        <v>510215</v>
      </c>
      <c r="F77" s="578">
        <f>'4. mell.Önkorm'!F79+'5.Int.össz'!F45</f>
        <v>0</v>
      </c>
      <c r="G77" s="578">
        <f>'4. mell.Önkorm'!G79+'5.Int.össz'!G45</f>
        <v>0</v>
      </c>
      <c r="H77" s="1230">
        <f t="shared" si="10"/>
        <v>0</v>
      </c>
      <c r="I77" s="568">
        <f>'4. mell.Önkorm'!I79+'5.Int.össz'!I45</f>
        <v>0</v>
      </c>
      <c r="J77" s="568">
        <f>'4. mell.Önkorm'!J79+'5.Int.össz'!J45</f>
        <v>0</v>
      </c>
      <c r="K77" s="568">
        <f>'4. mell.Önkorm'!K79+'5.Int.össz'!K45</f>
        <v>0</v>
      </c>
      <c r="L77" s="569">
        <f t="shared" si="8"/>
        <v>0</v>
      </c>
      <c r="M77" s="174"/>
    </row>
    <row r="78" spans="1:13" s="26" customFormat="1" ht="12.2" customHeight="1" thickBot="1" x14ac:dyDescent="0.25">
      <c r="A78" s="65" t="s">
        <v>23</v>
      </c>
      <c r="B78" s="550" t="s">
        <v>613</v>
      </c>
      <c r="C78" s="539">
        <f>SUM(C79:C81)</f>
        <v>4200000000</v>
      </c>
      <c r="D78" s="538">
        <f t="shared" ref="D78:K78" si="11">SUM(D79:D81)</f>
        <v>5662567692</v>
      </c>
      <c r="E78" s="539">
        <f t="shared" si="11"/>
        <v>6461524380</v>
      </c>
      <c r="F78" s="539">
        <f t="shared" si="11"/>
        <v>0</v>
      </c>
      <c r="G78" s="539">
        <f t="shared" si="11"/>
        <v>0</v>
      </c>
      <c r="H78" s="1222">
        <f t="shared" si="10"/>
        <v>798956688</v>
      </c>
      <c r="I78" s="540">
        <f t="shared" si="11"/>
        <v>0</v>
      </c>
      <c r="J78" s="540">
        <f t="shared" si="11"/>
        <v>0</v>
      </c>
      <c r="K78" s="540">
        <f t="shared" si="11"/>
        <v>0</v>
      </c>
      <c r="L78" s="541">
        <f t="shared" si="8"/>
        <v>0</v>
      </c>
      <c r="M78" s="174"/>
    </row>
    <row r="79" spans="1:13" s="56" customFormat="1" ht="12.2" customHeight="1" x14ac:dyDescent="0.2">
      <c r="A79" s="12" t="s">
        <v>220</v>
      </c>
      <c r="B79" s="542" t="s">
        <v>303</v>
      </c>
      <c r="C79" s="578">
        <f>'4. mell.Önkorm'!C81</f>
        <v>0</v>
      </c>
      <c r="D79" s="567">
        <f>'4. mell.Önkorm'!D81</f>
        <v>1462567692</v>
      </c>
      <c r="E79" s="578">
        <f>'4. mell.Önkorm'!E81</f>
        <v>2261524380</v>
      </c>
      <c r="F79" s="578">
        <f>'4. mell.Önkorm'!F81</f>
        <v>0</v>
      </c>
      <c r="G79" s="578">
        <f>'4. mell.Önkorm'!G81</f>
        <v>0</v>
      </c>
      <c r="H79" s="1230">
        <f t="shared" si="10"/>
        <v>798956688</v>
      </c>
      <c r="I79" s="568">
        <f>'4. mell.Önkorm'!I81</f>
        <v>0</v>
      </c>
      <c r="J79" s="568">
        <f>'4. mell.Önkorm'!J81</f>
        <v>0</v>
      </c>
      <c r="K79" s="568">
        <f>'4. mell.Önkorm'!K81</f>
        <v>0</v>
      </c>
      <c r="L79" s="569">
        <f t="shared" si="8"/>
        <v>0</v>
      </c>
      <c r="M79" s="174"/>
    </row>
    <row r="80" spans="1:13" s="56" customFormat="1" ht="12.2" customHeight="1" x14ac:dyDescent="0.2">
      <c r="A80" s="1218" t="s">
        <v>221</v>
      </c>
      <c r="B80" s="547" t="s">
        <v>304</v>
      </c>
      <c r="C80" s="578">
        <f>'4. mell.Önkorm'!C82</f>
        <v>0</v>
      </c>
      <c r="D80" s="567">
        <f>'4. mell.Önkorm'!D82</f>
        <v>0</v>
      </c>
      <c r="E80" s="578">
        <f>'4. mell.Önkorm'!E82</f>
        <v>0</v>
      </c>
      <c r="F80" s="578">
        <f>'4. mell.Önkorm'!F82</f>
        <v>0</v>
      </c>
      <c r="G80" s="578">
        <f>'4. mell.Önkorm'!G82</f>
        <v>0</v>
      </c>
      <c r="H80" s="1230">
        <f t="shared" si="10"/>
        <v>0</v>
      </c>
      <c r="I80" s="568">
        <f>'4. mell.Önkorm'!I82</f>
        <v>0</v>
      </c>
      <c r="J80" s="568">
        <f>'4. mell.Önkorm'!J82</f>
        <v>0</v>
      </c>
      <c r="K80" s="568">
        <f>'4. mell.Önkorm'!K82</f>
        <v>0</v>
      </c>
      <c r="L80" s="569" t="e">
        <f t="shared" si="8"/>
        <v>#DIV/0!</v>
      </c>
      <c r="M80" s="171"/>
    </row>
    <row r="81" spans="1:14" s="56" customFormat="1" ht="12.2" customHeight="1" thickBot="1" x14ac:dyDescent="0.25">
      <c r="A81" s="1220" t="s">
        <v>325</v>
      </c>
      <c r="B81" s="548" t="s">
        <v>378</v>
      </c>
      <c r="C81" s="578">
        <f>'4. mell.Önkorm'!C83</f>
        <v>4200000000</v>
      </c>
      <c r="D81" s="567">
        <f>'4. mell.Önkorm'!D83</f>
        <v>4200000000</v>
      </c>
      <c r="E81" s="578">
        <f>'4. mell.Önkorm'!E83</f>
        <v>4200000000</v>
      </c>
      <c r="F81" s="578">
        <f>'4. mell.Önkorm'!F83</f>
        <v>0</v>
      </c>
      <c r="G81" s="578">
        <f>'4. mell.Önkorm'!G83</f>
        <v>0</v>
      </c>
      <c r="H81" s="1230">
        <f t="shared" si="10"/>
        <v>0</v>
      </c>
      <c r="I81" s="568">
        <f>'4. mell.Önkorm'!I83</f>
        <v>0</v>
      </c>
      <c r="J81" s="568">
        <f>'4. mell.Önkorm'!J83</f>
        <v>0</v>
      </c>
      <c r="K81" s="568">
        <f>'4. mell.Önkorm'!K83</f>
        <v>0</v>
      </c>
      <c r="L81" s="569">
        <f t="shared" si="8"/>
        <v>0</v>
      </c>
      <c r="M81" s="174"/>
      <c r="N81" s="56" t="s">
        <v>385</v>
      </c>
    </row>
    <row r="82" spans="1:14" s="26" customFormat="1" ht="12.2" customHeight="1" thickBot="1" x14ac:dyDescent="0.25">
      <c r="A82" s="65" t="s">
        <v>24</v>
      </c>
      <c r="B82" s="580" t="s">
        <v>614</v>
      </c>
      <c r="C82" s="560">
        <f>+C67+C71+C75+C78</f>
        <v>5220710570</v>
      </c>
      <c r="D82" s="559">
        <f t="shared" ref="D82:K82" si="12">+D67+D71+D75+D78</f>
        <v>7461435176</v>
      </c>
      <c r="E82" s="560">
        <f t="shared" si="12"/>
        <v>8260391864</v>
      </c>
      <c r="F82" s="560">
        <f t="shared" si="12"/>
        <v>0</v>
      </c>
      <c r="G82" s="560">
        <f t="shared" si="12"/>
        <v>0</v>
      </c>
      <c r="H82" s="1228">
        <f t="shared" si="10"/>
        <v>798956688</v>
      </c>
      <c r="I82" s="561">
        <f t="shared" si="12"/>
        <v>0</v>
      </c>
      <c r="J82" s="561">
        <f t="shared" si="12"/>
        <v>0</v>
      </c>
      <c r="K82" s="561">
        <f t="shared" si="12"/>
        <v>0</v>
      </c>
      <c r="L82" s="562">
        <f t="shared" si="8"/>
        <v>0</v>
      </c>
      <c r="M82" s="174"/>
    </row>
    <row r="83" spans="1:14" s="26" customFormat="1" ht="12.2" customHeight="1" thickBot="1" x14ac:dyDescent="0.25">
      <c r="A83" s="82" t="s">
        <v>25</v>
      </c>
      <c r="B83" s="581" t="s">
        <v>635</v>
      </c>
      <c r="C83" s="560">
        <f>+C66+C82</f>
        <v>12528735833</v>
      </c>
      <c r="D83" s="559">
        <f t="shared" ref="D83:K83" si="13">+D66+D82</f>
        <v>15235873802</v>
      </c>
      <c r="E83" s="560">
        <f t="shared" si="13"/>
        <v>17850896824</v>
      </c>
      <c r="F83" s="560">
        <f t="shared" si="13"/>
        <v>0</v>
      </c>
      <c r="G83" s="560">
        <f t="shared" si="13"/>
        <v>0</v>
      </c>
      <c r="H83" s="1228">
        <f t="shared" si="10"/>
        <v>2615023022</v>
      </c>
      <c r="I83" s="561">
        <f t="shared" si="13"/>
        <v>0</v>
      </c>
      <c r="J83" s="561">
        <f t="shared" si="13"/>
        <v>0</v>
      </c>
      <c r="K83" s="561">
        <f t="shared" si="13"/>
        <v>0</v>
      </c>
      <c r="L83" s="562">
        <f t="shared" si="8"/>
        <v>0</v>
      </c>
      <c r="M83" s="174"/>
    </row>
    <row r="84" spans="1:14" s="56" customFormat="1" ht="15" customHeight="1" x14ac:dyDescent="0.2">
      <c r="A84" s="66"/>
      <c r="B84" s="582"/>
      <c r="C84" s="583"/>
      <c r="D84" s="247"/>
      <c r="E84" s="247"/>
      <c r="F84" s="247"/>
      <c r="G84" s="247"/>
      <c r="H84" s="247"/>
      <c r="I84" s="247"/>
      <c r="J84" s="247"/>
      <c r="K84" s="247"/>
      <c r="L84" s="149"/>
      <c r="M84" s="26"/>
    </row>
  </sheetData>
  <sheetProtection formatCells="0"/>
  <mergeCells count="4101">
    <mergeCell ref="XEG6:XEN6"/>
    <mergeCell ref="XEO6:XEV6"/>
    <mergeCell ref="XEW6:XFD6"/>
    <mergeCell ref="A1:H1"/>
    <mergeCell ref="A2:H2"/>
    <mergeCell ref="XCS6:XCZ6"/>
    <mergeCell ref="XDA6:XDH6"/>
    <mergeCell ref="XDI6:XDP6"/>
    <mergeCell ref="XDQ6:XDX6"/>
    <mergeCell ref="XDY6:XEF6"/>
    <mergeCell ref="XBE6:XBL6"/>
    <mergeCell ref="XBM6:XBT6"/>
    <mergeCell ref="XBU6:XCB6"/>
    <mergeCell ref="XCC6:XCJ6"/>
    <mergeCell ref="XCK6:XCR6"/>
    <mergeCell ref="WZQ6:WZX6"/>
    <mergeCell ref="WZY6:XAF6"/>
    <mergeCell ref="XAG6:XAN6"/>
    <mergeCell ref="XAO6:XAV6"/>
    <mergeCell ref="XAW6:XBD6"/>
    <mergeCell ref="WYC6:WYJ6"/>
    <mergeCell ref="WYK6:WYR6"/>
    <mergeCell ref="WYS6:WYZ6"/>
    <mergeCell ref="WZA6:WZH6"/>
    <mergeCell ref="WZI6:WZP6"/>
    <mergeCell ref="WWO6:WWV6"/>
    <mergeCell ref="WWW6:WXD6"/>
    <mergeCell ref="WXE6:WXL6"/>
    <mergeCell ref="WXM6:WXT6"/>
    <mergeCell ref="WXU6:WYB6"/>
    <mergeCell ref="WVA6:WVH6"/>
    <mergeCell ref="WVI6:WVP6"/>
    <mergeCell ref="WVQ6:WVX6"/>
    <mergeCell ref="WVY6:WWF6"/>
    <mergeCell ref="WWG6:WWN6"/>
    <mergeCell ref="WTM6:WTT6"/>
    <mergeCell ref="WTU6:WUB6"/>
    <mergeCell ref="WUC6:WUJ6"/>
    <mergeCell ref="WUK6:WUR6"/>
    <mergeCell ref="WUS6:WUZ6"/>
    <mergeCell ref="WRY6:WSF6"/>
    <mergeCell ref="WSG6:WSN6"/>
    <mergeCell ref="WSO6:WSV6"/>
    <mergeCell ref="WSW6:WTD6"/>
    <mergeCell ref="WTE6:WTL6"/>
    <mergeCell ref="WQK6:WQR6"/>
    <mergeCell ref="WQS6:WQZ6"/>
    <mergeCell ref="WRA6:WRH6"/>
    <mergeCell ref="WRI6:WRP6"/>
    <mergeCell ref="WRQ6:WRX6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U6:WMB6"/>
    <mergeCell ref="WMC6:WMJ6"/>
    <mergeCell ref="WMK6:WMR6"/>
    <mergeCell ref="WMS6:WMZ6"/>
    <mergeCell ref="WNA6:WNH6"/>
    <mergeCell ref="WKG6:WKN6"/>
    <mergeCell ref="WKO6:WKV6"/>
    <mergeCell ref="WKW6:WLD6"/>
    <mergeCell ref="WLE6:WLL6"/>
    <mergeCell ref="WLM6:WLT6"/>
    <mergeCell ref="WIS6:WIZ6"/>
    <mergeCell ref="WJA6:WJH6"/>
    <mergeCell ref="WJI6:WJP6"/>
    <mergeCell ref="WJQ6:WJX6"/>
    <mergeCell ref="WJY6:WKF6"/>
    <mergeCell ref="WHE6:WHL6"/>
    <mergeCell ref="WHM6:WHT6"/>
    <mergeCell ref="WHU6:WIB6"/>
    <mergeCell ref="WIC6:WIJ6"/>
    <mergeCell ref="WIK6:WIR6"/>
    <mergeCell ref="WFQ6:WFX6"/>
    <mergeCell ref="WFY6:WGF6"/>
    <mergeCell ref="WGG6:WGN6"/>
    <mergeCell ref="WGO6:WGV6"/>
    <mergeCell ref="WGW6:WHD6"/>
    <mergeCell ref="WEC6:WEJ6"/>
    <mergeCell ref="WEK6:WER6"/>
    <mergeCell ref="WES6:WEZ6"/>
    <mergeCell ref="WFA6:WFH6"/>
    <mergeCell ref="WFI6:WFP6"/>
    <mergeCell ref="WCO6:WCV6"/>
    <mergeCell ref="WCW6:WDD6"/>
    <mergeCell ref="WDE6:WDL6"/>
    <mergeCell ref="WDM6:WDT6"/>
    <mergeCell ref="WDU6:WEB6"/>
    <mergeCell ref="WBA6:WBH6"/>
    <mergeCell ref="WBI6:WBP6"/>
    <mergeCell ref="WBQ6:WBX6"/>
    <mergeCell ref="WBY6:WCF6"/>
    <mergeCell ref="WCG6:WCN6"/>
    <mergeCell ref="VZM6:VZT6"/>
    <mergeCell ref="VZU6:WAB6"/>
    <mergeCell ref="WAC6:WAJ6"/>
    <mergeCell ref="WAK6:WAR6"/>
    <mergeCell ref="WAS6:WAZ6"/>
    <mergeCell ref="VXY6:VYF6"/>
    <mergeCell ref="VYG6:VYN6"/>
    <mergeCell ref="VYO6:VYV6"/>
    <mergeCell ref="VYW6:VZD6"/>
    <mergeCell ref="VZE6:VZL6"/>
    <mergeCell ref="VWK6:VWR6"/>
    <mergeCell ref="VWS6:VWZ6"/>
    <mergeCell ref="VXA6:VXH6"/>
    <mergeCell ref="VXI6:VXP6"/>
    <mergeCell ref="VXQ6:VXX6"/>
    <mergeCell ref="VUW6:VVD6"/>
    <mergeCell ref="VVE6:VVL6"/>
    <mergeCell ref="VVM6:VVT6"/>
    <mergeCell ref="VVU6:VWB6"/>
    <mergeCell ref="VWC6:VWJ6"/>
    <mergeCell ref="VTI6:VTP6"/>
    <mergeCell ref="VTQ6:VTX6"/>
    <mergeCell ref="VTY6:VUF6"/>
    <mergeCell ref="VUG6:VUN6"/>
    <mergeCell ref="VUO6:VUV6"/>
    <mergeCell ref="VRU6:VSB6"/>
    <mergeCell ref="VSC6:VSJ6"/>
    <mergeCell ref="VSK6:VSR6"/>
    <mergeCell ref="VSS6:VSZ6"/>
    <mergeCell ref="VTA6:VTH6"/>
    <mergeCell ref="VQG6:VQN6"/>
    <mergeCell ref="VQO6:VQV6"/>
    <mergeCell ref="VQW6:VRD6"/>
    <mergeCell ref="VRE6:VRL6"/>
    <mergeCell ref="VRM6:VRT6"/>
    <mergeCell ref="VOS6:VOZ6"/>
    <mergeCell ref="VPA6:VPH6"/>
    <mergeCell ref="VPI6:VPP6"/>
    <mergeCell ref="VPQ6:VPX6"/>
    <mergeCell ref="VPY6:VQF6"/>
    <mergeCell ref="VNE6:VNL6"/>
    <mergeCell ref="VNM6:VNT6"/>
    <mergeCell ref="VNU6:VOB6"/>
    <mergeCell ref="VOC6:VOJ6"/>
    <mergeCell ref="VOK6:VOR6"/>
    <mergeCell ref="VLQ6:VLX6"/>
    <mergeCell ref="VLY6:VMF6"/>
    <mergeCell ref="VMG6:VMN6"/>
    <mergeCell ref="VMO6:VMV6"/>
    <mergeCell ref="VMW6:VND6"/>
    <mergeCell ref="VKC6:VKJ6"/>
    <mergeCell ref="VKK6:VKR6"/>
    <mergeCell ref="VKS6:VKZ6"/>
    <mergeCell ref="VLA6:VLH6"/>
    <mergeCell ref="VLI6:VLP6"/>
    <mergeCell ref="VIO6:VIV6"/>
    <mergeCell ref="VIW6:VJD6"/>
    <mergeCell ref="VJE6:VJL6"/>
    <mergeCell ref="VJM6:VJT6"/>
    <mergeCell ref="VJU6:VKB6"/>
    <mergeCell ref="VHA6:VHH6"/>
    <mergeCell ref="VHI6:VHP6"/>
    <mergeCell ref="VHQ6:VHX6"/>
    <mergeCell ref="VHY6:VIF6"/>
    <mergeCell ref="VIG6:VIN6"/>
    <mergeCell ref="VFM6:VFT6"/>
    <mergeCell ref="VFU6:VGB6"/>
    <mergeCell ref="VGC6:VGJ6"/>
    <mergeCell ref="VGK6:VGR6"/>
    <mergeCell ref="VGS6:VGZ6"/>
    <mergeCell ref="VDY6:VEF6"/>
    <mergeCell ref="VEG6:VEN6"/>
    <mergeCell ref="VEO6:VEV6"/>
    <mergeCell ref="VEW6:VFD6"/>
    <mergeCell ref="VFE6:VFL6"/>
    <mergeCell ref="VCK6:VCR6"/>
    <mergeCell ref="VCS6:VCZ6"/>
    <mergeCell ref="VDA6:VDH6"/>
    <mergeCell ref="VDI6:VDP6"/>
    <mergeCell ref="VDQ6:VDX6"/>
    <mergeCell ref="VAW6:VBD6"/>
    <mergeCell ref="VBE6:VBL6"/>
    <mergeCell ref="VBM6:VBT6"/>
    <mergeCell ref="VBU6:VCB6"/>
    <mergeCell ref="VCC6:VCJ6"/>
    <mergeCell ref="UZI6:UZP6"/>
    <mergeCell ref="UZQ6:UZX6"/>
    <mergeCell ref="UZY6:VAF6"/>
    <mergeCell ref="VAG6:VAN6"/>
    <mergeCell ref="VAO6:VAV6"/>
    <mergeCell ref="UXU6:UYB6"/>
    <mergeCell ref="UYC6:UYJ6"/>
    <mergeCell ref="UYK6:UYR6"/>
    <mergeCell ref="UYS6:UYZ6"/>
    <mergeCell ref="UZA6:UZH6"/>
    <mergeCell ref="UWG6:UWN6"/>
    <mergeCell ref="UWO6:UWV6"/>
    <mergeCell ref="UWW6:UXD6"/>
    <mergeCell ref="UXE6:UXL6"/>
    <mergeCell ref="UXM6:UXT6"/>
    <mergeCell ref="UUS6:UUZ6"/>
    <mergeCell ref="UVA6:UVH6"/>
    <mergeCell ref="UVI6:UVP6"/>
    <mergeCell ref="UVQ6:UVX6"/>
    <mergeCell ref="UVY6:UWF6"/>
    <mergeCell ref="UTE6:UTL6"/>
    <mergeCell ref="UTM6:UTT6"/>
    <mergeCell ref="UTU6:UUB6"/>
    <mergeCell ref="UUC6:UUJ6"/>
    <mergeCell ref="UUK6:UUR6"/>
    <mergeCell ref="URQ6:URX6"/>
    <mergeCell ref="URY6:USF6"/>
    <mergeCell ref="USG6:USN6"/>
    <mergeCell ref="USO6:USV6"/>
    <mergeCell ref="USW6:UTD6"/>
    <mergeCell ref="UQC6:UQJ6"/>
    <mergeCell ref="UQK6:UQR6"/>
    <mergeCell ref="UQS6:UQZ6"/>
    <mergeCell ref="URA6:URH6"/>
    <mergeCell ref="URI6:URP6"/>
    <mergeCell ref="UOO6:UOV6"/>
    <mergeCell ref="UOW6:UPD6"/>
    <mergeCell ref="UPE6:UPL6"/>
    <mergeCell ref="UPM6:UPT6"/>
    <mergeCell ref="UPU6:UQB6"/>
    <mergeCell ref="UNA6:UNH6"/>
    <mergeCell ref="UNI6:UNP6"/>
    <mergeCell ref="UNQ6:UNX6"/>
    <mergeCell ref="UNY6:UOF6"/>
    <mergeCell ref="UOG6:UON6"/>
    <mergeCell ref="ULM6:ULT6"/>
    <mergeCell ref="ULU6:UMB6"/>
    <mergeCell ref="UMC6:UMJ6"/>
    <mergeCell ref="UMK6:UMR6"/>
    <mergeCell ref="UMS6:UMZ6"/>
    <mergeCell ref="UJY6:UKF6"/>
    <mergeCell ref="UKG6:UKN6"/>
    <mergeCell ref="UKO6:UKV6"/>
    <mergeCell ref="UKW6:ULD6"/>
    <mergeCell ref="ULE6:ULL6"/>
    <mergeCell ref="UIK6:UIR6"/>
    <mergeCell ref="UIS6:UIZ6"/>
    <mergeCell ref="UJA6:UJH6"/>
    <mergeCell ref="UJI6:UJP6"/>
    <mergeCell ref="UJQ6:UJX6"/>
    <mergeCell ref="UGW6:UHD6"/>
    <mergeCell ref="UHE6:UHL6"/>
    <mergeCell ref="UHM6:UHT6"/>
    <mergeCell ref="UHU6:UIB6"/>
    <mergeCell ref="UIC6:UIJ6"/>
    <mergeCell ref="UFI6:UFP6"/>
    <mergeCell ref="UFQ6:UFX6"/>
    <mergeCell ref="UFY6:UGF6"/>
    <mergeCell ref="UGG6:UGN6"/>
    <mergeCell ref="UGO6:UGV6"/>
    <mergeCell ref="UDU6:UEB6"/>
    <mergeCell ref="UEC6:UEJ6"/>
    <mergeCell ref="UEK6:UER6"/>
    <mergeCell ref="UES6:UEZ6"/>
    <mergeCell ref="UFA6:UFH6"/>
    <mergeCell ref="UCG6:UCN6"/>
    <mergeCell ref="UCO6:UCV6"/>
    <mergeCell ref="UCW6:UDD6"/>
    <mergeCell ref="UDE6:UDL6"/>
    <mergeCell ref="UDM6:UDT6"/>
    <mergeCell ref="UAS6:UAZ6"/>
    <mergeCell ref="UBA6:UBH6"/>
    <mergeCell ref="UBI6:UBP6"/>
    <mergeCell ref="UBQ6:UBX6"/>
    <mergeCell ref="UBY6:UCF6"/>
    <mergeCell ref="TZE6:TZL6"/>
    <mergeCell ref="TZM6:TZT6"/>
    <mergeCell ref="TZU6:UAB6"/>
    <mergeCell ref="UAC6:UAJ6"/>
    <mergeCell ref="UAK6:UAR6"/>
    <mergeCell ref="TXQ6:TXX6"/>
    <mergeCell ref="TXY6:TYF6"/>
    <mergeCell ref="TYG6:TYN6"/>
    <mergeCell ref="TYO6:TYV6"/>
    <mergeCell ref="TYW6:TZD6"/>
    <mergeCell ref="TWC6:TWJ6"/>
    <mergeCell ref="TWK6:TWR6"/>
    <mergeCell ref="TWS6:TWZ6"/>
    <mergeCell ref="TXA6:TXH6"/>
    <mergeCell ref="TXI6:TXP6"/>
    <mergeCell ref="TUO6:TUV6"/>
    <mergeCell ref="TUW6:TVD6"/>
    <mergeCell ref="TVE6:TVL6"/>
    <mergeCell ref="TVM6:TVT6"/>
    <mergeCell ref="TVU6:TWB6"/>
    <mergeCell ref="TTA6:TTH6"/>
    <mergeCell ref="TTI6:TTP6"/>
    <mergeCell ref="TTQ6:TTX6"/>
    <mergeCell ref="TTY6:TUF6"/>
    <mergeCell ref="TUG6:TUN6"/>
    <mergeCell ref="TRM6:TRT6"/>
    <mergeCell ref="TRU6:TSB6"/>
    <mergeCell ref="TSC6:TSJ6"/>
    <mergeCell ref="TSK6:TSR6"/>
    <mergeCell ref="TSS6:TSZ6"/>
    <mergeCell ref="TPY6:TQF6"/>
    <mergeCell ref="TQG6:TQN6"/>
    <mergeCell ref="TQO6:TQV6"/>
    <mergeCell ref="TQW6:TRD6"/>
    <mergeCell ref="TRE6:TRL6"/>
    <mergeCell ref="TOK6:TOR6"/>
    <mergeCell ref="TOS6:TOZ6"/>
    <mergeCell ref="TPA6:TPH6"/>
    <mergeCell ref="TPI6:TPP6"/>
    <mergeCell ref="TPQ6:TPX6"/>
    <mergeCell ref="TMW6:TND6"/>
    <mergeCell ref="TNE6:TNL6"/>
    <mergeCell ref="TNM6:TNT6"/>
    <mergeCell ref="TNU6:TOB6"/>
    <mergeCell ref="TOC6:TOJ6"/>
    <mergeCell ref="TLI6:TLP6"/>
    <mergeCell ref="TLQ6:TLX6"/>
    <mergeCell ref="TLY6:TMF6"/>
    <mergeCell ref="TMG6:TMN6"/>
    <mergeCell ref="TMO6:TMV6"/>
    <mergeCell ref="TJU6:TKB6"/>
    <mergeCell ref="TKC6:TKJ6"/>
    <mergeCell ref="TKK6:TKR6"/>
    <mergeCell ref="TKS6:TKZ6"/>
    <mergeCell ref="TLA6:TLH6"/>
    <mergeCell ref="TIG6:TIN6"/>
    <mergeCell ref="TIO6:TIV6"/>
    <mergeCell ref="TIW6:TJD6"/>
    <mergeCell ref="TJE6:TJL6"/>
    <mergeCell ref="TJM6:TJT6"/>
    <mergeCell ref="TGS6:TGZ6"/>
    <mergeCell ref="THA6:THH6"/>
    <mergeCell ref="THI6:THP6"/>
    <mergeCell ref="THQ6:THX6"/>
    <mergeCell ref="THY6:TIF6"/>
    <mergeCell ref="TFE6:TFL6"/>
    <mergeCell ref="TFM6:TFT6"/>
    <mergeCell ref="TFU6:TGB6"/>
    <mergeCell ref="TGC6:TGJ6"/>
    <mergeCell ref="TGK6:TGR6"/>
    <mergeCell ref="TDQ6:TDX6"/>
    <mergeCell ref="TDY6:TEF6"/>
    <mergeCell ref="TEG6:TEN6"/>
    <mergeCell ref="TEO6:TEV6"/>
    <mergeCell ref="TEW6:TFD6"/>
    <mergeCell ref="TCC6:TCJ6"/>
    <mergeCell ref="TCK6:TCR6"/>
    <mergeCell ref="TCS6:TCZ6"/>
    <mergeCell ref="TDA6:TDH6"/>
    <mergeCell ref="TDI6:TDP6"/>
    <mergeCell ref="TAO6:TAV6"/>
    <mergeCell ref="TAW6:TBD6"/>
    <mergeCell ref="TBE6:TBL6"/>
    <mergeCell ref="TBM6:TBT6"/>
    <mergeCell ref="TBU6:TCB6"/>
    <mergeCell ref="SZA6:SZH6"/>
    <mergeCell ref="SZI6:SZP6"/>
    <mergeCell ref="SZQ6:SZX6"/>
    <mergeCell ref="SZY6:TAF6"/>
    <mergeCell ref="TAG6:TAN6"/>
    <mergeCell ref="SXM6:SXT6"/>
    <mergeCell ref="SXU6:SYB6"/>
    <mergeCell ref="SYC6:SYJ6"/>
    <mergeCell ref="SYK6:SYR6"/>
    <mergeCell ref="SYS6:SYZ6"/>
    <mergeCell ref="SVY6:SWF6"/>
    <mergeCell ref="SWG6:SWN6"/>
    <mergeCell ref="SWO6:SWV6"/>
    <mergeCell ref="SWW6:SXD6"/>
    <mergeCell ref="SXE6:SXL6"/>
    <mergeCell ref="SUK6:SUR6"/>
    <mergeCell ref="SUS6:SUZ6"/>
    <mergeCell ref="SVA6:SVH6"/>
    <mergeCell ref="SVI6:SVP6"/>
    <mergeCell ref="SVQ6:SVX6"/>
    <mergeCell ref="SSW6:STD6"/>
    <mergeCell ref="STE6:STL6"/>
    <mergeCell ref="STM6:STT6"/>
    <mergeCell ref="STU6:SUB6"/>
    <mergeCell ref="SUC6:SUJ6"/>
    <mergeCell ref="SRI6:SRP6"/>
    <mergeCell ref="SRQ6:SRX6"/>
    <mergeCell ref="SRY6:SSF6"/>
    <mergeCell ref="SSG6:SSN6"/>
    <mergeCell ref="SSO6:SSV6"/>
    <mergeCell ref="SPU6:SQB6"/>
    <mergeCell ref="SQC6:SQJ6"/>
    <mergeCell ref="SQK6:SQR6"/>
    <mergeCell ref="SQS6:SQZ6"/>
    <mergeCell ref="SRA6:SRH6"/>
    <mergeCell ref="SOG6:SON6"/>
    <mergeCell ref="SOO6:SOV6"/>
    <mergeCell ref="SOW6:SPD6"/>
    <mergeCell ref="SPE6:SPL6"/>
    <mergeCell ref="SPM6:SPT6"/>
    <mergeCell ref="SMS6:SMZ6"/>
    <mergeCell ref="SNA6:SNH6"/>
    <mergeCell ref="SNI6:SNP6"/>
    <mergeCell ref="SNQ6:SNX6"/>
    <mergeCell ref="SNY6:SOF6"/>
    <mergeCell ref="SLE6:SLL6"/>
    <mergeCell ref="SLM6:SLT6"/>
    <mergeCell ref="SLU6:SMB6"/>
    <mergeCell ref="SMC6:SMJ6"/>
    <mergeCell ref="SMK6:SMR6"/>
    <mergeCell ref="SJQ6:SJX6"/>
    <mergeCell ref="SJY6:SKF6"/>
    <mergeCell ref="SKG6:SKN6"/>
    <mergeCell ref="SKO6:SKV6"/>
    <mergeCell ref="SKW6:SLD6"/>
    <mergeCell ref="SIC6:SIJ6"/>
    <mergeCell ref="SIK6:SIR6"/>
    <mergeCell ref="SIS6:SIZ6"/>
    <mergeCell ref="SJA6:SJH6"/>
    <mergeCell ref="SJI6:SJP6"/>
    <mergeCell ref="SGO6:SGV6"/>
    <mergeCell ref="SGW6:SHD6"/>
    <mergeCell ref="SHE6:SHL6"/>
    <mergeCell ref="SHM6:SHT6"/>
    <mergeCell ref="SHU6:SIB6"/>
    <mergeCell ref="SFA6:SFH6"/>
    <mergeCell ref="SFI6:SFP6"/>
    <mergeCell ref="SFQ6:SFX6"/>
    <mergeCell ref="SFY6:SGF6"/>
    <mergeCell ref="SGG6:SGN6"/>
    <mergeCell ref="SDM6:SDT6"/>
    <mergeCell ref="SDU6:SEB6"/>
    <mergeCell ref="SEC6:SEJ6"/>
    <mergeCell ref="SEK6:SER6"/>
    <mergeCell ref="SES6:SEZ6"/>
    <mergeCell ref="SBY6:SCF6"/>
    <mergeCell ref="SCG6:SCN6"/>
    <mergeCell ref="SCO6:SCV6"/>
    <mergeCell ref="SCW6:SDD6"/>
    <mergeCell ref="SDE6:SDL6"/>
    <mergeCell ref="SAK6:SAR6"/>
    <mergeCell ref="SAS6:SAZ6"/>
    <mergeCell ref="SBA6:SBH6"/>
    <mergeCell ref="SBI6:SBP6"/>
    <mergeCell ref="SBQ6:SBX6"/>
    <mergeCell ref="RYW6:RZD6"/>
    <mergeCell ref="RZE6:RZL6"/>
    <mergeCell ref="RZM6:RZT6"/>
    <mergeCell ref="RZU6:SAB6"/>
    <mergeCell ref="SAC6:SAJ6"/>
    <mergeCell ref="RXI6:RXP6"/>
    <mergeCell ref="RXQ6:RXX6"/>
    <mergeCell ref="RXY6:RYF6"/>
    <mergeCell ref="RYG6:RYN6"/>
    <mergeCell ref="RYO6:RYV6"/>
    <mergeCell ref="RVU6:RWB6"/>
    <mergeCell ref="RWC6:RWJ6"/>
    <mergeCell ref="RWK6:RWR6"/>
    <mergeCell ref="RWS6:RWZ6"/>
    <mergeCell ref="RXA6:RXH6"/>
    <mergeCell ref="RUG6:RUN6"/>
    <mergeCell ref="RUO6:RUV6"/>
    <mergeCell ref="RUW6:RVD6"/>
    <mergeCell ref="RVE6:RVL6"/>
    <mergeCell ref="RVM6:RVT6"/>
    <mergeCell ref="RSS6:RSZ6"/>
    <mergeCell ref="RTA6:RTH6"/>
    <mergeCell ref="RTI6:RTP6"/>
    <mergeCell ref="RTQ6:RTX6"/>
    <mergeCell ref="RTY6:RUF6"/>
    <mergeCell ref="RRE6:RRL6"/>
    <mergeCell ref="RRM6:RRT6"/>
    <mergeCell ref="RRU6:RSB6"/>
    <mergeCell ref="RSC6:RSJ6"/>
    <mergeCell ref="RSK6:RSR6"/>
    <mergeCell ref="RPQ6:RPX6"/>
    <mergeCell ref="RPY6:RQF6"/>
    <mergeCell ref="RQG6:RQN6"/>
    <mergeCell ref="RQO6:RQV6"/>
    <mergeCell ref="RQW6:RRD6"/>
    <mergeCell ref="ROC6:ROJ6"/>
    <mergeCell ref="ROK6:ROR6"/>
    <mergeCell ref="ROS6:ROZ6"/>
    <mergeCell ref="RPA6:RPH6"/>
    <mergeCell ref="RPI6:RPP6"/>
    <mergeCell ref="RMO6:RMV6"/>
    <mergeCell ref="RMW6:RND6"/>
    <mergeCell ref="RNE6:RNL6"/>
    <mergeCell ref="RNM6:RNT6"/>
    <mergeCell ref="RNU6:ROB6"/>
    <mergeCell ref="RLA6:RLH6"/>
    <mergeCell ref="RLI6:RLP6"/>
    <mergeCell ref="RLQ6:RLX6"/>
    <mergeCell ref="RLY6:RMF6"/>
    <mergeCell ref="RMG6:RMN6"/>
    <mergeCell ref="RJM6:RJT6"/>
    <mergeCell ref="RJU6:RKB6"/>
    <mergeCell ref="RKC6:RKJ6"/>
    <mergeCell ref="RKK6:RKR6"/>
    <mergeCell ref="RKS6:RKZ6"/>
    <mergeCell ref="RHY6:RIF6"/>
    <mergeCell ref="RIG6:RIN6"/>
    <mergeCell ref="RIO6:RIV6"/>
    <mergeCell ref="RIW6:RJD6"/>
    <mergeCell ref="RJE6:RJL6"/>
    <mergeCell ref="RGK6:RGR6"/>
    <mergeCell ref="RGS6:RGZ6"/>
    <mergeCell ref="RHA6:RHH6"/>
    <mergeCell ref="RHI6:RHP6"/>
    <mergeCell ref="RHQ6:RHX6"/>
    <mergeCell ref="REW6:RFD6"/>
    <mergeCell ref="RFE6:RFL6"/>
    <mergeCell ref="RFM6:RFT6"/>
    <mergeCell ref="RFU6:RGB6"/>
    <mergeCell ref="RGC6:RGJ6"/>
    <mergeCell ref="RDI6:RDP6"/>
    <mergeCell ref="RDQ6:RDX6"/>
    <mergeCell ref="RDY6:REF6"/>
    <mergeCell ref="REG6:REN6"/>
    <mergeCell ref="REO6:REV6"/>
    <mergeCell ref="RBU6:RCB6"/>
    <mergeCell ref="RCC6:RCJ6"/>
    <mergeCell ref="RCK6:RCR6"/>
    <mergeCell ref="RCS6:RCZ6"/>
    <mergeCell ref="RDA6:RDH6"/>
    <mergeCell ref="RAG6:RAN6"/>
    <mergeCell ref="RAO6:RAV6"/>
    <mergeCell ref="RAW6:RBD6"/>
    <mergeCell ref="RBE6:RBL6"/>
    <mergeCell ref="RBM6:RBT6"/>
    <mergeCell ref="QYS6:QYZ6"/>
    <mergeCell ref="QZA6:QZH6"/>
    <mergeCell ref="QZI6:QZP6"/>
    <mergeCell ref="QZQ6:QZX6"/>
    <mergeCell ref="QZY6:RAF6"/>
    <mergeCell ref="QXE6:QXL6"/>
    <mergeCell ref="QXM6:QXT6"/>
    <mergeCell ref="QXU6:QYB6"/>
    <mergeCell ref="QYC6:QYJ6"/>
    <mergeCell ref="QYK6:QYR6"/>
    <mergeCell ref="QVQ6:QVX6"/>
    <mergeCell ref="QVY6:QWF6"/>
    <mergeCell ref="QWG6:QWN6"/>
    <mergeCell ref="QWO6:QWV6"/>
    <mergeCell ref="QWW6:QXD6"/>
    <mergeCell ref="QUC6:QUJ6"/>
    <mergeCell ref="QUK6:QUR6"/>
    <mergeCell ref="QUS6:QUZ6"/>
    <mergeCell ref="QVA6:QVH6"/>
    <mergeCell ref="QVI6:QVP6"/>
    <mergeCell ref="QSO6:QSV6"/>
    <mergeCell ref="QSW6:QTD6"/>
    <mergeCell ref="QTE6:QTL6"/>
    <mergeCell ref="QTM6:QTT6"/>
    <mergeCell ref="QTU6:QUB6"/>
    <mergeCell ref="QRA6:QRH6"/>
    <mergeCell ref="QRI6:QRP6"/>
    <mergeCell ref="QRQ6:QRX6"/>
    <mergeCell ref="QRY6:QSF6"/>
    <mergeCell ref="QSG6:QSN6"/>
    <mergeCell ref="QPM6:QPT6"/>
    <mergeCell ref="QPU6:QQB6"/>
    <mergeCell ref="QQC6:QQJ6"/>
    <mergeCell ref="QQK6:QQR6"/>
    <mergeCell ref="QQS6:QQZ6"/>
    <mergeCell ref="QNY6:QOF6"/>
    <mergeCell ref="QOG6:QON6"/>
    <mergeCell ref="QOO6:QOV6"/>
    <mergeCell ref="QOW6:QPD6"/>
    <mergeCell ref="QPE6:QPL6"/>
    <mergeCell ref="QMK6:QMR6"/>
    <mergeCell ref="QMS6:QMZ6"/>
    <mergeCell ref="QNA6:QNH6"/>
    <mergeCell ref="QNI6:QNP6"/>
    <mergeCell ref="QNQ6:QNX6"/>
    <mergeCell ref="QKW6:QLD6"/>
    <mergeCell ref="QLE6:QLL6"/>
    <mergeCell ref="QLM6:QLT6"/>
    <mergeCell ref="QLU6:QMB6"/>
    <mergeCell ref="QMC6:QMJ6"/>
    <mergeCell ref="QJI6:QJP6"/>
    <mergeCell ref="QJQ6:QJX6"/>
    <mergeCell ref="QJY6:QKF6"/>
    <mergeCell ref="QKG6:QKN6"/>
    <mergeCell ref="QKO6:QKV6"/>
    <mergeCell ref="QHU6:QIB6"/>
    <mergeCell ref="QIC6:QIJ6"/>
    <mergeCell ref="QIK6:QIR6"/>
    <mergeCell ref="QIS6:QIZ6"/>
    <mergeCell ref="QJA6:QJH6"/>
    <mergeCell ref="QGG6:QGN6"/>
    <mergeCell ref="QGO6:QGV6"/>
    <mergeCell ref="QGW6:QHD6"/>
    <mergeCell ref="QHE6:QHL6"/>
    <mergeCell ref="QHM6:QHT6"/>
    <mergeCell ref="QES6:QEZ6"/>
    <mergeCell ref="QFA6:QFH6"/>
    <mergeCell ref="QFI6:QFP6"/>
    <mergeCell ref="QFQ6:QFX6"/>
    <mergeCell ref="QFY6:QGF6"/>
    <mergeCell ref="QDE6:QDL6"/>
    <mergeCell ref="QDM6:QDT6"/>
    <mergeCell ref="QDU6:QEB6"/>
    <mergeCell ref="QEC6:QEJ6"/>
    <mergeCell ref="QEK6:QER6"/>
    <mergeCell ref="QBQ6:QBX6"/>
    <mergeCell ref="QBY6:QCF6"/>
    <mergeCell ref="QCG6:QCN6"/>
    <mergeCell ref="QCO6:QCV6"/>
    <mergeCell ref="QCW6:QDD6"/>
    <mergeCell ref="QAC6:QAJ6"/>
    <mergeCell ref="QAK6:QAR6"/>
    <mergeCell ref="QAS6:QAZ6"/>
    <mergeCell ref="QBA6:QBH6"/>
    <mergeCell ref="QBI6:QBP6"/>
    <mergeCell ref="PYO6:PYV6"/>
    <mergeCell ref="PYW6:PZD6"/>
    <mergeCell ref="PZE6:PZL6"/>
    <mergeCell ref="PZM6:PZT6"/>
    <mergeCell ref="PZU6:QAB6"/>
    <mergeCell ref="PXA6:PXH6"/>
    <mergeCell ref="PXI6:PXP6"/>
    <mergeCell ref="PXQ6:PXX6"/>
    <mergeCell ref="PXY6:PYF6"/>
    <mergeCell ref="PYG6:PYN6"/>
    <mergeCell ref="PVM6:PVT6"/>
    <mergeCell ref="PVU6:PWB6"/>
    <mergeCell ref="PWC6:PWJ6"/>
    <mergeCell ref="PWK6:PWR6"/>
    <mergeCell ref="PWS6:PWZ6"/>
    <mergeCell ref="PTY6:PUF6"/>
    <mergeCell ref="PUG6:PUN6"/>
    <mergeCell ref="PUO6:PUV6"/>
    <mergeCell ref="PUW6:PVD6"/>
    <mergeCell ref="PVE6:PVL6"/>
    <mergeCell ref="PSK6:PSR6"/>
    <mergeCell ref="PSS6:PSZ6"/>
    <mergeCell ref="PTA6:PTH6"/>
    <mergeCell ref="PTI6:PTP6"/>
    <mergeCell ref="PTQ6:PTX6"/>
    <mergeCell ref="PQW6:PRD6"/>
    <mergeCell ref="PRE6:PRL6"/>
    <mergeCell ref="PRM6:PRT6"/>
    <mergeCell ref="PRU6:PSB6"/>
    <mergeCell ref="PSC6:PSJ6"/>
    <mergeCell ref="PPI6:PPP6"/>
    <mergeCell ref="PPQ6:PPX6"/>
    <mergeCell ref="PPY6:PQF6"/>
    <mergeCell ref="PQG6:PQN6"/>
    <mergeCell ref="PQO6:PQV6"/>
    <mergeCell ref="PNU6:POB6"/>
    <mergeCell ref="POC6:POJ6"/>
    <mergeCell ref="POK6:POR6"/>
    <mergeCell ref="POS6:POZ6"/>
    <mergeCell ref="PPA6:PPH6"/>
    <mergeCell ref="PMG6:PMN6"/>
    <mergeCell ref="PMO6:PMV6"/>
    <mergeCell ref="PMW6:PND6"/>
    <mergeCell ref="PNE6:PNL6"/>
    <mergeCell ref="PNM6:PNT6"/>
    <mergeCell ref="PKS6:PKZ6"/>
    <mergeCell ref="PLA6:PLH6"/>
    <mergeCell ref="PLI6:PLP6"/>
    <mergeCell ref="PLQ6:PLX6"/>
    <mergeCell ref="PLY6:PMF6"/>
    <mergeCell ref="PJE6:PJL6"/>
    <mergeCell ref="PJM6:PJT6"/>
    <mergeCell ref="PJU6:PKB6"/>
    <mergeCell ref="PKC6:PKJ6"/>
    <mergeCell ref="PKK6:PKR6"/>
    <mergeCell ref="PHQ6:PHX6"/>
    <mergeCell ref="PHY6:PIF6"/>
    <mergeCell ref="PIG6:PIN6"/>
    <mergeCell ref="PIO6:PIV6"/>
    <mergeCell ref="PIW6:PJD6"/>
    <mergeCell ref="PGC6:PGJ6"/>
    <mergeCell ref="PGK6:PGR6"/>
    <mergeCell ref="PGS6:PGZ6"/>
    <mergeCell ref="PHA6:PHH6"/>
    <mergeCell ref="PHI6:PHP6"/>
    <mergeCell ref="PEO6:PEV6"/>
    <mergeCell ref="PEW6:PFD6"/>
    <mergeCell ref="PFE6:PFL6"/>
    <mergeCell ref="PFM6:PFT6"/>
    <mergeCell ref="PFU6:PGB6"/>
    <mergeCell ref="PDA6:PDH6"/>
    <mergeCell ref="PDI6:PDP6"/>
    <mergeCell ref="PDQ6:PDX6"/>
    <mergeCell ref="PDY6:PEF6"/>
    <mergeCell ref="PEG6:PEN6"/>
    <mergeCell ref="PBM6:PBT6"/>
    <mergeCell ref="PBU6:PCB6"/>
    <mergeCell ref="PCC6:PCJ6"/>
    <mergeCell ref="PCK6:PCR6"/>
    <mergeCell ref="PCS6:PCZ6"/>
    <mergeCell ref="OZY6:PAF6"/>
    <mergeCell ref="PAG6:PAN6"/>
    <mergeCell ref="PAO6:PAV6"/>
    <mergeCell ref="PAW6:PBD6"/>
    <mergeCell ref="PBE6:PBL6"/>
    <mergeCell ref="OYK6:OYR6"/>
    <mergeCell ref="OYS6:OYZ6"/>
    <mergeCell ref="OZA6:OZH6"/>
    <mergeCell ref="OZI6:OZP6"/>
    <mergeCell ref="OZQ6:OZX6"/>
    <mergeCell ref="OWW6:OXD6"/>
    <mergeCell ref="OXE6:OXL6"/>
    <mergeCell ref="OXM6:OXT6"/>
    <mergeCell ref="OXU6:OYB6"/>
    <mergeCell ref="OYC6:OYJ6"/>
    <mergeCell ref="OVI6:OVP6"/>
    <mergeCell ref="OVQ6:OVX6"/>
    <mergeCell ref="OVY6:OWF6"/>
    <mergeCell ref="OWG6:OWN6"/>
    <mergeCell ref="OWO6:OWV6"/>
    <mergeCell ref="OTU6:OUB6"/>
    <mergeCell ref="OUC6:OUJ6"/>
    <mergeCell ref="OUK6:OUR6"/>
    <mergeCell ref="OUS6:OUZ6"/>
    <mergeCell ref="OVA6:OVH6"/>
    <mergeCell ref="OSG6:OSN6"/>
    <mergeCell ref="OSO6:OSV6"/>
    <mergeCell ref="OSW6:OTD6"/>
    <mergeCell ref="OTE6:OTL6"/>
    <mergeCell ref="OTM6:OTT6"/>
    <mergeCell ref="OQS6:OQZ6"/>
    <mergeCell ref="ORA6:ORH6"/>
    <mergeCell ref="ORI6:ORP6"/>
    <mergeCell ref="ORQ6:ORX6"/>
    <mergeCell ref="ORY6:OSF6"/>
    <mergeCell ref="OPE6:OPL6"/>
    <mergeCell ref="OPM6:OPT6"/>
    <mergeCell ref="OPU6:OQB6"/>
    <mergeCell ref="OQC6:OQJ6"/>
    <mergeCell ref="OQK6:OQR6"/>
    <mergeCell ref="ONQ6:ONX6"/>
    <mergeCell ref="ONY6:OOF6"/>
    <mergeCell ref="OOG6:OON6"/>
    <mergeCell ref="OOO6:OOV6"/>
    <mergeCell ref="OOW6:OPD6"/>
    <mergeCell ref="OMC6:OMJ6"/>
    <mergeCell ref="OMK6:OMR6"/>
    <mergeCell ref="OMS6:OMZ6"/>
    <mergeCell ref="ONA6:ONH6"/>
    <mergeCell ref="ONI6:ONP6"/>
    <mergeCell ref="OKO6:OKV6"/>
    <mergeCell ref="OKW6:OLD6"/>
    <mergeCell ref="OLE6:OLL6"/>
    <mergeCell ref="OLM6:OLT6"/>
    <mergeCell ref="OLU6:OMB6"/>
    <mergeCell ref="OJA6:OJH6"/>
    <mergeCell ref="OJI6:OJP6"/>
    <mergeCell ref="OJQ6:OJX6"/>
    <mergeCell ref="OJY6:OKF6"/>
    <mergeCell ref="OKG6:OKN6"/>
    <mergeCell ref="OHM6:OHT6"/>
    <mergeCell ref="OHU6:OIB6"/>
    <mergeCell ref="OIC6:OIJ6"/>
    <mergeCell ref="OIK6:OIR6"/>
    <mergeCell ref="OIS6:OIZ6"/>
    <mergeCell ref="OFY6:OGF6"/>
    <mergeCell ref="OGG6:OGN6"/>
    <mergeCell ref="OGO6:OGV6"/>
    <mergeCell ref="OGW6:OHD6"/>
    <mergeCell ref="OHE6:OHL6"/>
    <mergeCell ref="OEK6:OER6"/>
    <mergeCell ref="OES6:OEZ6"/>
    <mergeCell ref="OFA6:OFH6"/>
    <mergeCell ref="OFI6:OFP6"/>
    <mergeCell ref="OFQ6:OFX6"/>
    <mergeCell ref="OCW6:ODD6"/>
    <mergeCell ref="ODE6:ODL6"/>
    <mergeCell ref="ODM6:ODT6"/>
    <mergeCell ref="ODU6:OEB6"/>
    <mergeCell ref="OEC6:OEJ6"/>
    <mergeCell ref="OBI6:OBP6"/>
    <mergeCell ref="OBQ6:OBX6"/>
    <mergeCell ref="OBY6:OCF6"/>
    <mergeCell ref="OCG6:OCN6"/>
    <mergeCell ref="OCO6:OCV6"/>
    <mergeCell ref="NZU6:OAB6"/>
    <mergeCell ref="OAC6:OAJ6"/>
    <mergeCell ref="OAK6:OAR6"/>
    <mergeCell ref="OAS6:OAZ6"/>
    <mergeCell ref="OBA6:OBH6"/>
    <mergeCell ref="NYG6:NYN6"/>
    <mergeCell ref="NYO6:NYV6"/>
    <mergeCell ref="NYW6:NZD6"/>
    <mergeCell ref="NZE6:NZL6"/>
    <mergeCell ref="NZM6:NZT6"/>
    <mergeCell ref="NWS6:NWZ6"/>
    <mergeCell ref="NXA6:NXH6"/>
    <mergeCell ref="NXI6:NXP6"/>
    <mergeCell ref="NXQ6:NXX6"/>
    <mergeCell ref="NXY6:NYF6"/>
    <mergeCell ref="NVE6:NVL6"/>
    <mergeCell ref="NVM6:NVT6"/>
    <mergeCell ref="NVU6:NWB6"/>
    <mergeCell ref="NWC6:NWJ6"/>
    <mergeCell ref="NWK6:NWR6"/>
    <mergeCell ref="NTQ6:NTX6"/>
    <mergeCell ref="NTY6:NUF6"/>
    <mergeCell ref="NUG6:NUN6"/>
    <mergeCell ref="NUO6:NUV6"/>
    <mergeCell ref="NUW6:NVD6"/>
    <mergeCell ref="NSC6:NSJ6"/>
    <mergeCell ref="NSK6:NSR6"/>
    <mergeCell ref="NSS6:NSZ6"/>
    <mergeCell ref="NTA6:NTH6"/>
    <mergeCell ref="NTI6:NTP6"/>
    <mergeCell ref="NQO6:NQV6"/>
    <mergeCell ref="NQW6:NRD6"/>
    <mergeCell ref="NRE6:NRL6"/>
    <mergeCell ref="NRM6:NRT6"/>
    <mergeCell ref="NRU6:NSB6"/>
    <mergeCell ref="NPA6:NPH6"/>
    <mergeCell ref="NPI6:NPP6"/>
    <mergeCell ref="NPQ6:NPX6"/>
    <mergeCell ref="NPY6:NQF6"/>
    <mergeCell ref="NQG6:NQN6"/>
    <mergeCell ref="NNM6:NNT6"/>
    <mergeCell ref="NNU6:NOB6"/>
    <mergeCell ref="NOC6:NOJ6"/>
    <mergeCell ref="NOK6:NOR6"/>
    <mergeCell ref="NOS6:NOZ6"/>
    <mergeCell ref="NLY6:NMF6"/>
    <mergeCell ref="NMG6:NMN6"/>
    <mergeCell ref="NMO6:NMV6"/>
    <mergeCell ref="NMW6:NND6"/>
    <mergeCell ref="NNE6:NNL6"/>
    <mergeCell ref="NKK6:NKR6"/>
    <mergeCell ref="NKS6:NKZ6"/>
    <mergeCell ref="NLA6:NLH6"/>
    <mergeCell ref="NLI6:NLP6"/>
    <mergeCell ref="NLQ6:NLX6"/>
    <mergeCell ref="NIW6:NJD6"/>
    <mergeCell ref="NJE6:NJL6"/>
    <mergeCell ref="NJM6:NJT6"/>
    <mergeCell ref="NJU6:NKB6"/>
    <mergeCell ref="NKC6:NKJ6"/>
    <mergeCell ref="NHI6:NHP6"/>
    <mergeCell ref="NHQ6:NHX6"/>
    <mergeCell ref="NHY6:NIF6"/>
    <mergeCell ref="NIG6:NIN6"/>
    <mergeCell ref="NIO6:NIV6"/>
    <mergeCell ref="NFU6:NGB6"/>
    <mergeCell ref="NGC6:NGJ6"/>
    <mergeCell ref="NGK6:NGR6"/>
    <mergeCell ref="NGS6:NGZ6"/>
    <mergeCell ref="NHA6:NHH6"/>
    <mergeCell ref="NEG6:NEN6"/>
    <mergeCell ref="NEO6:NEV6"/>
    <mergeCell ref="NEW6:NFD6"/>
    <mergeCell ref="NFE6:NFL6"/>
    <mergeCell ref="NFM6:NFT6"/>
    <mergeCell ref="NCS6:NCZ6"/>
    <mergeCell ref="NDA6:NDH6"/>
    <mergeCell ref="NDI6:NDP6"/>
    <mergeCell ref="NDQ6:NDX6"/>
    <mergeCell ref="NDY6:NEF6"/>
    <mergeCell ref="NBE6:NBL6"/>
    <mergeCell ref="NBM6:NBT6"/>
    <mergeCell ref="NBU6:NCB6"/>
    <mergeCell ref="NCC6:NCJ6"/>
    <mergeCell ref="NCK6:NCR6"/>
    <mergeCell ref="MZQ6:MZX6"/>
    <mergeCell ref="MZY6:NAF6"/>
    <mergeCell ref="NAG6:NAN6"/>
    <mergeCell ref="NAO6:NAV6"/>
    <mergeCell ref="NAW6:NBD6"/>
    <mergeCell ref="MYC6:MYJ6"/>
    <mergeCell ref="MYK6:MYR6"/>
    <mergeCell ref="MYS6:MYZ6"/>
    <mergeCell ref="MZA6:MZH6"/>
    <mergeCell ref="MZI6:MZP6"/>
    <mergeCell ref="MWO6:MWV6"/>
    <mergeCell ref="MWW6:MXD6"/>
    <mergeCell ref="MXE6:MXL6"/>
    <mergeCell ref="MXM6:MXT6"/>
    <mergeCell ref="MXU6:MYB6"/>
    <mergeCell ref="MVA6:MVH6"/>
    <mergeCell ref="MVI6:MVP6"/>
    <mergeCell ref="MVQ6:MVX6"/>
    <mergeCell ref="MVY6:MWF6"/>
    <mergeCell ref="MWG6:MWN6"/>
    <mergeCell ref="MTM6:MTT6"/>
    <mergeCell ref="MTU6:MUB6"/>
    <mergeCell ref="MUC6:MUJ6"/>
    <mergeCell ref="MUK6:MUR6"/>
    <mergeCell ref="MUS6:MUZ6"/>
    <mergeCell ref="MRY6:MSF6"/>
    <mergeCell ref="MSG6:MSN6"/>
    <mergeCell ref="MSO6:MSV6"/>
    <mergeCell ref="MSW6:MTD6"/>
    <mergeCell ref="MTE6:MTL6"/>
    <mergeCell ref="MQK6:MQR6"/>
    <mergeCell ref="MQS6:MQZ6"/>
    <mergeCell ref="MRA6:MRH6"/>
    <mergeCell ref="MRI6:MRP6"/>
    <mergeCell ref="MRQ6:MRX6"/>
    <mergeCell ref="MOW6:MPD6"/>
    <mergeCell ref="MPE6:MPL6"/>
    <mergeCell ref="MPM6:MPT6"/>
    <mergeCell ref="MPU6:MQB6"/>
    <mergeCell ref="MQC6:MQJ6"/>
    <mergeCell ref="MNI6:MNP6"/>
    <mergeCell ref="MNQ6:MNX6"/>
    <mergeCell ref="MNY6:MOF6"/>
    <mergeCell ref="MOG6:MON6"/>
    <mergeCell ref="MOO6:MOV6"/>
    <mergeCell ref="MLU6:MMB6"/>
    <mergeCell ref="MMC6:MMJ6"/>
    <mergeCell ref="MMK6:MMR6"/>
    <mergeCell ref="MMS6:MMZ6"/>
    <mergeCell ref="MNA6:MNH6"/>
    <mergeCell ref="MKG6:MKN6"/>
    <mergeCell ref="MKO6:MKV6"/>
    <mergeCell ref="MKW6:MLD6"/>
    <mergeCell ref="MLE6:MLL6"/>
    <mergeCell ref="MLM6:MLT6"/>
    <mergeCell ref="MIS6:MIZ6"/>
    <mergeCell ref="MJA6:MJH6"/>
    <mergeCell ref="MJI6:MJP6"/>
    <mergeCell ref="MJQ6:MJX6"/>
    <mergeCell ref="MJY6:MKF6"/>
    <mergeCell ref="MHE6:MHL6"/>
    <mergeCell ref="MHM6:MHT6"/>
    <mergeCell ref="MHU6:MIB6"/>
    <mergeCell ref="MIC6:MIJ6"/>
    <mergeCell ref="MIK6:MIR6"/>
    <mergeCell ref="MFQ6:MFX6"/>
    <mergeCell ref="MFY6:MGF6"/>
    <mergeCell ref="MGG6:MGN6"/>
    <mergeCell ref="MGO6:MGV6"/>
    <mergeCell ref="MGW6:MHD6"/>
    <mergeCell ref="MEC6:MEJ6"/>
    <mergeCell ref="MEK6:MER6"/>
    <mergeCell ref="MES6:MEZ6"/>
    <mergeCell ref="MFA6:MFH6"/>
    <mergeCell ref="MFI6:MFP6"/>
    <mergeCell ref="MCO6:MCV6"/>
    <mergeCell ref="MCW6:MDD6"/>
    <mergeCell ref="MDE6:MDL6"/>
    <mergeCell ref="MDM6:MDT6"/>
    <mergeCell ref="MDU6:MEB6"/>
    <mergeCell ref="MBA6:MBH6"/>
    <mergeCell ref="MBI6:MBP6"/>
    <mergeCell ref="MBQ6:MBX6"/>
    <mergeCell ref="MBY6:MCF6"/>
    <mergeCell ref="MCG6:MCN6"/>
    <mergeCell ref="LZM6:LZT6"/>
    <mergeCell ref="LZU6:MAB6"/>
    <mergeCell ref="MAC6:MAJ6"/>
    <mergeCell ref="MAK6:MAR6"/>
    <mergeCell ref="MAS6:MAZ6"/>
    <mergeCell ref="LXY6:LYF6"/>
    <mergeCell ref="LYG6:LYN6"/>
    <mergeCell ref="LYO6:LYV6"/>
    <mergeCell ref="LYW6:LZD6"/>
    <mergeCell ref="LZE6:LZL6"/>
    <mergeCell ref="LWK6:LWR6"/>
    <mergeCell ref="LWS6:LWZ6"/>
    <mergeCell ref="LXA6:LXH6"/>
    <mergeCell ref="LXI6:LXP6"/>
    <mergeCell ref="LXQ6:LXX6"/>
    <mergeCell ref="LUW6:LVD6"/>
    <mergeCell ref="LVE6:LVL6"/>
    <mergeCell ref="LVM6:LVT6"/>
    <mergeCell ref="LVU6:LWB6"/>
    <mergeCell ref="LWC6:LWJ6"/>
    <mergeCell ref="LTI6:LTP6"/>
    <mergeCell ref="LTQ6:LTX6"/>
    <mergeCell ref="LTY6:LUF6"/>
    <mergeCell ref="LUG6:LUN6"/>
    <mergeCell ref="LUO6:LUV6"/>
    <mergeCell ref="LRU6:LSB6"/>
    <mergeCell ref="LSC6:LSJ6"/>
    <mergeCell ref="LSK6:LSR6"/>
    <mergeCell ref="LSS6:LSZ6"/>
    <mergeCell ref="LTA6:LTH6"/>
    <mergeCell ref="LQG6:LQN6"/>
    <mergeCell ref="LQO6:LQV6"/>
    <mergeCell ref="LQW6:LRD6"/>
    <mergeCell ref="LRE6:LRL6"/>
    <mergeCell ref="LRM6:LRT6"/>
    <mergeCell ref="LOS6:LOZ6"/>
    <mergeCell ref="LPA6:LPH6"/>
    <mergeCell ref="LPI6:LPP6"/>
    <mergeCell ref="LPQ6:LPX6"/>
    <mergeCell ref="LPY6:LQF6"/>
    <mergeCell ref="LNE6:LNL6"/>
    <mergeCell ref="LNM6:LNT6"/>
    <mergeCell ref="LNU6:LOB6"/>
    <mergeCell ref="LOC6:LOJ6"/>
    <mergeCell ref="LOK6:LOR6"/>
    <mergeCell ref="LLQ6:LLX6"/>
    <mergeCell ref="LLY6:LMF6"/>
    <mergeCell ref="LMG6:LMN6"/>
    <mergeCell ref="LMO6:LMV6"/>
    <mergeCell ref="LMW6:LND6"/>
    <mergeCell ref="LKC6:LKJ6"/>
    <mergeCell ref="LKK6:LKR6"/>
    <mergeCell ref="LKS6:LKZ6"/>
    <mergeCell ref="LLA6:LLH6"/>
    <mergeCell ref="LLI6:LLP6"/>
    <mergeCell ref="LIO6:LIV6"/>
    <mergeCell ref="LIW6:LJD6"/>
    <mergeCell ref="LJE6:LJL6"/>
    <mergeCell ref="LJM6:LJT6"/>
    <mergeCell ref="LJU6:LKB6"/>
    <mergeCell ref="LHA6:LHH6"/>
    <mergeCell ref="LHI6:LHP6"/>
    <mergeCell ref="LHQ6:LHX6"/>
    <mergeCell ref="LHY6:LIF6"/>
    <mergeCell ref="LIG6:LIN6"/>
    <mergeCell ref="LFM6:LFT6"/>
    <mergeCell ref="LFU6:LGB6"/>
    <mergeCell ref="LGC6:LGJ6"/>
    <mergeCell ref="LGK6:LGR6"/>
    <mergeCell ref="LGS6:LGZ6"/>
    <mergeCell ref="LDY6:LEF6"/>
    <mergeCell ref="LEG6:LEN6"/>
    <mergeCell ref="LEO6:LEV6"/>
    <mergeCell ref="LEW6:LFD6"/>
    <mergeCell ref="LFE6:LFL6"/>
    <mergeCell ref="LCK6:LCR6"/>
    <mergeCell ref="LCS6:LCZ6"/>
    <mergeCell ref="LDA6:LDH6"/>
    <mergeCell ref="LDI6:LDP6"/>
    <mergeCell ref="LDQ6:LDX6"/>
    <mergeCell ref="LAW6:LBD6"/>
    <mergeCell ref="LBE6:LBL6"/>
    <mergeCell ref="LBM6:LBT6"/>
    <mergeCell ref="LBU6:LCB6"/>
    <mergeCell ref="LCC6:LCJ6"/>
    <mergeCell ref="KZI6:KZP6"/>
    <mergeCell ref="KZQ6:KZX6"/>
    <mergeCell ref="KZY6:LAF6"/>
    <mergeCell ref="LAG6:LAN6"/>
    <mergeCell ref="LAO6:LAV6"/>
    <mergeCell ref="KXU6:KYB6"/>
    <mergeCell ref="KYC6:KYJ6"/>
    <mergeCell ref="KYK6:KYR6"/>
    <mergeCell ref="KYS6:KYZ6"/>
    <mergeCell ref="KZA6:KZH6"/>
    <mergeCell ref="KWG6:KWN6"/>
    <mergeCell ref="KWO6:KWV6"/>
    <mergeCell ref="KWW6:KXD6"/>
    <mergeCell ref="KXE6:KXL6"/>
    <mergeCell ref="KXM6:KXT6"/>
    <mergeCell ref="KUS6:KUZ6"/>
    <mergeCell ref="KVA6:KVH6"/>
    <mergeCell ref="KVI6:KVP6"/>
    <mergeCell ref="KVQ6:KVX6"/>
    <mergeCell ref="KVY6:KWF6"/>
    <mergeCell ref="KTE6:KTL6"/>
    <mergeCell ref="KTM6:KTT6"/>
    <mergeCell ref="KTU6:KUB6"/>
    <mergeCell ref="KUC6:KUJ6"/>
    <mergeCell ref="KUK6:KUR6"/>
    <mergeCell ref="KRQ6:KRX6"/>
    <mergeCell ref="KRY6:KSF6"/>
    <mergeCell ref="KSG6:KSN6"/>
    <mergeCell ref="KSO6:KSV6"/>
    <mergeCell ref="KSW6:KTD6"/>
    <mergeCell ref="KQC6:KQJ6"/>
    <mergeCell ref="KQK6:KQR6"/>
    <mergeCell ref="KQS6:KQZ6"/>
    <mergeCell ref="KRA6:KRH6"/>
    <mergeCell ref="KRI6:KRP6"/>
    <mergeCell ref="KOO6:KOV6"/>
    <mergeCell ref="KOW6:KPD6"/>
    <mergeCell ref="KPE6:KPL6"/>
    <mergeCell ref="KPM6:KPT6"/>
    <mergeCell ref="KPU6:KQB6"/>
    <mergeCell ref="KNA6:KNH6"/>
    <mergeCell ref="KNI6:KNP6"/>
    <mergeCell ref="KNQ6:KNX6"/>
    <mergeCell ref="KNY6:KOF6"/>
    <mergeCell ref="KOG6:KON6"/>
    <mergeCell ref="KLM6:KLT6"/>
    <mergeCell ref="KLU6:KMB6"/>
    <mergeCell ref="KMC6:KMJ6"/>
    <mergeCell ref="KMK6:KMR6"/>
    <mergeCell ref="KMS6:KMZ6"/>
    <mergeCell ref="KJY6:KKF6"/>
    <mergeCell ref="KKG6:KKN6"/>
    <mergeCell ref="KKO6:KKV6"/>
    <mergeCell ref="KKW6:KLD6"/>
    <mergeCell ref="KLE6:KLL6"/>
    <mergeCell ref="KIK6:KIR6"/>
    <mergeCell ref="KIS6:KIZ6"/>
    <mergeCell ref="KJA6:KJH6"/>
    <mergeCell ref="KJI6:KJP6"/>
    <mergeCell ref="KJQ6:KJX6"/>
    <mergeCell ref="KGW6:KHD6"/>
    <mergeCell ref="KHE6:KHL6"/>
    <mergeCell ref="KHM6:KHT6"/>
    <mergeCell ref="KHU6:KIB6"/>
    <mergeCell ref="KIC6:KIJ6"/>
    <mergeCell ref="KFI6:KFP6"/>
    <mergeCell ref="KFQ6:KFX6"/>
    <mergeCell ref="KFY6:KGF6"/>
    <mergeCell ref="KGG6:KGN6"/>
    <mergeCell ref="KGO6:KGV6"/>
    <mergeCell ref="KDU6:KEB6"/>
    <mergeCell ref="KEC6:KEJ6"/>
    <mergeCell ref="KEK6:KER6"/>
    <mergeCell ref="KES6:KEZ6"/>
    <mergeCell ref="KFA6:KFH6"/>
    <mergeCell ref="KCG6:KCN6"/>
    <mergeCell ref="KCO6:KCV6"/>
    <mergeCell ref="KCW6:KDD6"/>
    <mergeCell ref="KDE6:KDL6"/>
    <mergeCell ref="KDM6:KDT6"/>
    <mergeCell ref="KAS6:KAZ6"/>
    <mergeCell ref="KBA6:KBH6"/>
    <mergeCell ref="KBI6:KBP6"/>
    <mergeCell ref="KBQ6:KBX6"/>
    <mergeCell ref="KBY6:KCF6"/>
    <mergeCell ref="JZE6:JZL6"/>
    <mergeCell ref="JZM6:JZT6"/>
    <mergeCell ref="JZU6:KAB6"/>
    <mergeCell ref="KAC6:KAJ6"/>
    <mergeCell ref="KAK6:KAR6"/>
    <mergeCell ref="JXQ6:JXX6"/>
    <mergeCell ref="JXY6:JYF6"/>
    <mergeCell ref="JYG6:JYN6"/>
    <mergeCell ref="JYO6:JYV6"/>
    <mergeCell ref="JYW6:JZD6"/>
    <mergeCell ref="JWC6:JWJ6"/>
    <mergeCell ref="JWK6:JWR6"/>
    <mergeCell ref="JWS6:JWZ6"/>
    <mergeCell ref="JXA6:JXH6"/>
    <mergeCell ref="JXI6:JXP6"/>
    <mergeCell ref="JUO6:JUV6"/>
    <mergeCell ref="JUW6:JVD6"/>
    <mergeCell ref="JVE6:JVL6"/>
    <mergeCell ref="JVM6:JVT6"/>
    <mergeCell ref="JVU6:JWB6"/>
    <mergeCell ref="JTA6:JTH6"/>
    <mergeCell ref="JTI6:JTP6"/>
    <mergeCell ref="JTQ6:JTX6"/>
    <mergeCell ref="JTY6:JUF6"/>
    <mergeCell ref="JUG6:JUN6"/>
    <mergeCell ref="JRM6:JRT6"/>
    <mergeCell ref="JRU6:JSB6"/>
    <mergeCell ref="JSC6:JSJ6"/>
    <mergeCell ref="JSK6:JSR6"/>
    <mergeCell ref="JSS6:JSZ6"/>
    <mergeCell ref="JPY6:JQF6"/>
    <mergeCell ref="JQG6:JQN6"/>
    <mergeCell ref="JQO6:JQV6"/>
    <mergeCell ref="JQW6:JRD6"/>
    <mergeCell ref="JRE6:JRL6"/>
    <mergeCell ref="JOK6:JOR6"/>
    <mergeCell ref="JOS6:JOZ6"/>
    <mergeCell ref="JPA6:JPH6"/>
    <mergeCell ref="JPI6:JPP6"/>
    <mergeCell ref="JPQ6:JPX6"/>
    <mergeCell ref="JMW6:JND6"/>
    <mergeCell ref="JNE6:JNL6"/>
    <mergeCell ref="JNM6:JNT6"/>
    <mergeCell ref="JNU6:JOB6"/>
    <mergeCell ref="JOC6:JOJ6"/>
    <mergeCell ref="JLI6:JLP6"/>
    <mergeCell ref="JLQ6:JLX6"/>
    <mergeCell ref="JLY6:JMF6"/>
    <mergeCell ref="JMG6:JMN6"/>
    <mergeCell ref="JMO6:JMV6"/>
    <mergeCell ref="JJU6:JKB6"/>
    <mergeCell ref="JKC6:JKJ6"/>
    <mergeCell ref="JKK6:JKR6"/>
    <mergeCell ref="JKS6:JKZ6"/>
    <mergeCell ref="JLA6:JLH6"/>
    <mergeCell ref="JIG6:JIN6"/>
    <mergeCell ref="JIO6:JIV6"/>
    <mergeCell ref="JIW6:JJD6"/>
    <mergeCell ref="JJE6:JJL6"/>
    <mergeCell ref="JJM6:JJT6"/>
    <mergeCell ref="JGS6:JGZ6"/>
    <mergeCell ref="JHA6:JHH6"/>
    <mergeCell ref="JHI6:JHP6"/>
    <mergeCell ref="JHQ6:JHX6"/>
    <mergeCell ref="JHY6:JIF6"/>
    <mergeCell ref="JFE6:JFL6"/>
    <mergeCell ref="JFM6:JFT6"/>
    <mergeCell ref="JFU6:JGB6"/>
    <mergeCell ref="JGC6:JGJ6"/>
    <mergeCell ref="JGK6:JGR6"/>
    <mergeCell ref="JDQ6:JDX6"/>
    <mergeCell ref="JDY6:JEF6"/>
    <mergeCell ref="JEG6:JEN6"/>
    <mergeCell ref="JEO6:JEV6"/>
    <mergeCell ref="JEW6:JFD6"/>
    <mergeCell ref="JCC6:JCJ6"/>
    <mergeCell ref="JCK6:JCR6"/>
    <mergeCell ref="JCS6:JCZ6"/>
    <mergeCell ref="JDA6:JDH6"/>
    <mergeCell ref="JDI6:JDP6"/>
    <mergeCell ref="JAO6:JAV6"/>
    <mergeCell ref="JAW6:JBD6"/>
    <mergeCell ref="JBE6:JBL6"/>
    <mergeCell ref="JBM6:JBT6"/>
    <mergeCell ref="JBU6:JCB6"/>
    <mergeCell ref="IZA6:IZH6"/>
    <mergeCell ref="IZI6:IZP6"/>
    <mergeCell ref="IZQ6:IZX6"/>
    <mergeCell ref="IZY6:JAF6"/>
    <mergeCell ref="JAG6:JAN6"/>
    <mergeCell ref="IXM6:IXT6"/>
    <mergeCell ref="IXU6:IYB6"/>
    <mergeCell ref="IYC6:IYJ6"/>
    <mergeCell ref="IYK6:IYR6"/>
    <mergeCell ref="IYS6:IYZ6"/>
    <mergeCell ref="IVY6:IWF6"/>
    <mergeCell ref="IWG6:IWN6"/>
    <mergeCell ref="IWO6:IWV6"/>
    <mergeCell ref="IWW6:IXD6"/>
    <mergeCell ref="IXE6:IXL6"/>
    <mergeCell ref="IUK6:IUR6"/>
    <mergeCell ref="IUS6:IUZ6"/>
    <mergeCell ref="IVA6:IVH6"/>
    <mergeCell ref="IVI6:IVP6"/>
    <mergeCell ref="IVQ6:IVX6"/>
    <mergeCell ref="ISW6:ITD6"/>
    <mergeCell ref="ITE6:ITL6"/>
    <mergeCell ref="ITM6:ITT6"/>
    <mergeCell ref="ITU6:IUB6"/>
    <mergeCell ref="IUC6:IUJ6"/>
    <mergeCell ref="IRI6:IRP6"/>
    <mergeCell ref="IRQ6:IRX6"/>
    <mergeCell ref="IRY6:ISF6"/>
    <mergeCell ref="ISG6:ISN6"/>
    <mergeCell ref="ISO6:ISV6"/>
    <mergeCell ref="IPU6:IQB6"/>
    <mergeCell ref="IQC6:IQJ6"/>
    <mergeCell ref="IQK6:IQR6"/>
    <mergeCell ref="IQS6:IQZ6"/>
    <mergeCell ref="IRA6:IRH6"/>
    <mergeCell ref="IOG6:ION6"/>
    <mergeCell ref="IOO6:IOV6"/>
    <mergeCell ref="IOW6:IPD6"/>
    <mergeCell ref="IPE6:IPL6"/>
    <mergeCell ref="IPM6:IPT6"/>
    <mergeCell ref="IMS6:IMZ6"/>
    <mergeCell ref="INA6:INH6"/>
    <mergeCell ref="INI6:INP6"/>
    <mergeCell ref="INQ6:INX6"/>
    <mergeCell ref="INY6:IOF6"/>
    <mergeCell ref="ILE6:ILL6"/>
    <mergeCell ref="ILM6:ILT6"/>
    <mergeCell ref="ILU6:IMB6"/>
    <mergeCell ref="IMC6:IMJ6"/>
    <mergeCell ref="IMK6:IMR6"/>
    <mergeCell ref="IJQ6:IJX6"/>
    <mergeCell ref="IJY6:IKF6"/>
    <mergeCell ref="IKG6:IKN6"/>
    <mergeCell ref="IKO6:IKV6"/>
    <mergeCell ref="IKW6:ILD6"/>
    <mergeCell ref="IIC6:IIJ6"/>
    <mergeCell ref="IIK6:IIR6"/>
    <mergeCell ref="IIS6:IIZ6"/>
    <mergeCell ref="IJA6:IJH6"/>
    <mergeCell ref="IJI6:IJP6"/>
    <mergeCell ref="IGO6:IGV6"/>
    <mergeCell ref="IGW6:IHD6"/>
    <mergeCell ref="IHE6:IHL6"/>
    <mergeCell ref="IHM6:IHT6"/>
    <mergeCell ref="IHU6:IIB6"/>
    <mergeCell ref="IFA6:IFH6"/>
    <mergeCell ref="IFI6:IFP6"/>
    <mergeCell ref="IFQ6:IFX6"/>
    <mergeCell ref="IFY6:IGF6"/>
    <mergeCell ref="IGG6:IGN6"/>
    <mergeCell ref="IDM6:IDT6"/>
    <mergeCell ref="IDU6:IEB6"/>
    <mergeCell ref="IEC6:IEJ6"/>
    <mergeCell ref="IEK6:IER6"/>
    <mergeCell ref="IES6:IEZ6"/>
    <mergeCell ref="IBY6:ICF6"/>
    <mergeCell ref="ICG6:ICN6"/>
    <mergeCell ref="ICO6:ICV6"/>
    <mergeCell ref="ICW6:IDD6"/>
    <mergeCell ref="IDE6:IDL6"/>
    <mergeCell ref="IAK6:IAR6"/>
    <mergeCell ref="IAS6:IAZ6"/>
    <mergeCell ref="IBA6:IBH6"/>
    <mergeCell ref="IBI6:IBP6"/>
    <mergeCell ref="IBQ6:IBX6"/>
    <mergeCell ref="HYW6:HZD6"/>
    <mergeCell ref="HZE6:HZL6"/>
    <mergeCell ref="HZM6:HZT6"/>
    <mergeCell ref="HZU6:IAB6"/>
    <mergeCell ref="IAC6:IAJ6"/>
    <mergeCell ref="HXI6:HXP6"/>
    <mergeCell ref="HXQ6:HXX6"/>
    <mergeCell ref="HXY6:HYF6"/>
    <mergeCell ref="HYG6:HYN6"/>
    <mergeCell ref="HYO6:HYV6"/>
    <mergeCell ref="HVU6:HWB6"/>
    <mergeCell ref="HWC6:HWJ6"/>
    <mergeCell ref="HWK6:HWR6"/>
    <mergeCell ref="HWS6:HWZ6"/>
    <mergeCell ref="HXA6:HXH6"/>
    <mergeCell ref="HUG6:HUN6"/>
    <mergeCell ref="HUO6:HUV6"/>
    <mergeCell ref="HUW6:HVD6"/>
    <mergeCell ref="HVE6:HVL6"/>
    <mergeCell ref="HVM6:HVT6"/>
    <mergeCell ref="HSS6:HSZ6"/>
    <mergeCell ref="HTA6:HTH6"/>
    <mergeCell ref="HTI6:HTP6"/>
    <mergeCell ref="HTQ6:HTX6"/>
    <mergeCell ref="HTY6:HUF6"/>
    <mergeCell ref="HRE6:HRL6"/>
    <mergeCell ref="HRM6:HRT6"/>
    <mergeCell ref="HRU6:HSB6"/>
    <mergeCell ref="HSC6:HSJ6"/>
    <mergeCell ref="HSK6:HSR6"/>
    <mergeCell ref="HPQ6:HPX6"/>
    <mergeCell ref="HPY6:HQF6"/>
    <mergeCell ref="HQG6:HQN6"/>
    <mergeCell ref="HQO6:HQV6"/>
    <mergeCell ref="HQW6:HRD6"/>
    <mergeCell ref="HOC6:HOJ6"/>
    <mergeCell ref="HOK6:HOR6"/>
    <mergeCell ref="HOS6:HOZ6"/>
    <mergeCell ref="HPA6:HPH6"/>
    <mergeCell ref="HPI6:HPP6"/>
    <mergeCell ref="HMO6:HMV6"/>
    <mergeCell ref="HMW6:HND6"/>
    <mergeCell ref="HNE6:HNL6"/>
    <mergeCell ref="HNM6:HNT6"/>
    <mergeCell ref="HNU6:HOB6"/>
    <mergeCell ref="HLA6:HLH6"/>
    <mergeCell ref="HLI6:HLP6"/>
    <mergeCell ref="HLQ6:HLX6"/>
    <mergeCell ref="HLY6:HMF6"/>
    <mergeCell ref="HMG6:HMN6"/>
    <mergeCell ref="HJM6:HJT6"/>
    <mergeCell ref="HJU6:HKB6"/>
    <mergeCell ref="HKC6:HKJ6"/>
    <mergeCell ref="HKK6:HKR6"/>
    <mergeCell ref="HKS6:HKZ6"/>
    <mergeCell ref="HHY6:HIF6"/>
    <mergeCell ref="HIG6:HIN6"/>
    <mergeCell ref="HIO6:HIV6"/>
    <mergeCell ref="HIW6:HJD6"/>
    <mergeCell ref="HJE6:HJL6"/>
    <mergeCell ref="HGK6:HGR6"/>
    <mergeCell ref="HGS6:HGZ6"/>
    <mergeCell ref="HHA6:HHH6"/>
    <mergeCell ref="HHI6:HHP6"/>
    <mergeCell ref="HHQ6:HHX6"/>
    <mergeCell ref="HEW6:HFD6"/>
    <mergeCell ref="HFE6:HFL6"/>
    <mergeCell ref="HFM6:HFT6"/>
    <mergeCell ref="HFU6:HGB6"/>
    <mergeCell ref="HGC6:HGJ6"/>
    <mergeCell ref="HDI6:HDP6"/>
    <mergeCell ref="HDQ6:HDX6"/>
    <mergeCell ref="HDY6:HEF6"/>
    <mergeCell ref="HEG6:HEN6"/>
    <mergeCell ref="HEO6:HEV6"/>
    <mergeCell ref="HBU6:HCB6"/>
    <mergeCell ref="HCC6:HCJ6"/>
    <mergeCell ref="HCK6:HCR6"/>
    <mergeCell ref="HCS6:HCZ6"/>
    <mergeCell ref="HDA6:HDH6"/>
    <mergeCell ref="HAG6:HAN6"/>
    <mergeCell ref="HAO6:HAV6"/>
    <mergeCell ref="HAW6:HBD6"/>
    <mergeCell ref="HBE6:HBL6"/>
    <mergeCell ref="HBM6:HBT6"/>
    <mergeCell ref="GYS6:GYZ6"/>
    <mergeCell ref="GZA6:GZH6"/>
    <mergeCell ref="GZI6:GZP6"/>
    <mergeCell ref="GZQ6:GZX6"/>
    <mergeCell ref="GZY6:HAF6"/>
    <mergeCell ref="GXE6:GXL6"/>
    <mergeCell ref="GXM6:GXT6"/>
    <mergeCell ref="GXU6:GYB6"/>
    <mergeCell ref="GYC6:GYJ6"/>
    <mergeCell ref="GYK6:GYR6"/>
    <mergeCell ref="GVQ6:GVX6"/>
    <mergeCell ref="GVY6:GWF6"/>
    <mergeCell ref="GWG6:GWN6"/>
    <mergeCell ref="GWO6:GWV6"/>
    <mergeCell ref="GWW6:GXD6"/>
    <mergeCell ref="GUC6:GUJ6"/>
    <mergeCell ref="GUK6:GUR6"/>
    <mergeCell ref="GUS6:GUZ6"/>
    <mergeCell ref="GVA6:GVH6"/>
    <mergeCell ref="GVI6:GVP6"/>
    <mergeCell ref="GSO6:GSV6"/>
    <mergeCell ref="GSW6:GTD6"/>
    <mergeCell ref="GTE6:GTL6"/>
    <mergeCell ref="GTM6:GTT6"/>
    <mergeCell ref="GTU6:GUB6"/>
    <mergeCell ref="GRA6:GRH6"/>
    <mergeCell ref="GRI6:GRP6"/>
    <mergeCell ref="GRQ6:GRX6"/>
    <mergeCell ref="GRY6:GSF6"/>
    <mergeCell ref="GSG6:GSN6"/>
    <mergeCell ref="GPM6:GPT6"/>
    <mergeCell ref="GPU6:GQB6"/>
    <mergeCell ref="GQC6:GQJ6"/>
    <mergeCell ref="GQK6:GQR6"/>
    <mergeCell ref="GQS6:GQZ6"/>
    <mergeCell ref="GNY6:GOF6"/>
    <mergeCell ref="GOG6:GON6"/>
    <mergeCell ref="GOO6:GOV6"/>
    <mergeCell ref="GOW6:GPD6"/>
    <mergeCell ref="GPE6:GPL6"/>
    <mergeCell ref="GMK6:GMR6"/>
    <mergeCell ref="GMS6:GMZ6"/>
    <mergeCell ref="GNA6:GNH6"/>
    <mergeCell ref="GNI6:GNP6"/>
    <mergeCell ref="GNQ6:GNX6"/>
    <mergeCell ref="GKW6:GLD6"/>
    <mergeCell ref="GLE6:GLL6"/>
    <mergeCell ref="GLM6:GLT6"/>
    <mergeCell ref="GLU6:GMB6"/>
    <mergeCell ref="GMC6:GMJ6"/>
    <mergeCell ref="GJI6:GJP6"/>
    <mergeCell ref="GJQ6:GJX6"/>
    <mergeCell ref="GJY6:GKF6"/>
    <mergeCell ref="GKG6:GKN6"/>
    <mergeCell ref="GKO6:GKV6"/>
    <mergeCell ref="GHU6:GIB6"/>
    <mergeCell ref="GIC6:GIJ6"/>
    <mergeCell ref="GIK6:GIR6"/>
    <mergeCell ref="GIS6:GIZ6"/>
    <mergeCell ref="GJA6:GJH6"/>
    <mergeCell ref="GGG6:GGN6"/>
    <mergeCell ref="GGO6:GGV6"/>
    <mergeCell ref="GGW6:GHD6"/>
    <mergeCell ref="GHE6:GHL6"/>
    <mergeCell ref="GHM6:GHT6"/>
    <mergeCell ref="GES6:GEZ6"/>
    <mergeCell ref="GFA6:GFH6"/>
    <mergeCell ref="GFI6:GFP6"/>
    <mergeCell ref="GFQ6:GFX6"/>
    <mergeCell ref="GFY6:GGF6"/>
    <mergeCell ref="GDE6:GDL6"/>
    <mergeCell ref="GDM6:GDT6"/>
    <mergeCell ref="GDU6:GEB6"/>
    <mergeCell ref="GEC6:GEJ6"/>
    <mergeCell ref="GEK6:GER6"/>
    <mergeCell ref="GBQ6:GBX6"/>
    <mergeCell ref="GBY6:GCF6"/>
    <mergeCell ref="GCG6:GCN6"/>
    <mergeCell ref="GCO6:GCV6"/>
    <mergeCell ref="GCW6:GDD6"/>
    <mergeCell ref="GAC6:GAJ6"/>
    <mergeCell ref="GAK6:GAR6"/>
    <mergeCell ref="GAS6:GAZ6"/>
    <mergeCell ref="GBA6:GBH6"/>
    <mergeCell ref="GBI6:GBP6"/>
    <mergeCell ref="FYO6:FYV6"/>
    <mergeCell ref="FYW6:FZD6"/>
    <mergeCell ref="FZE6:FZL6"/>
    <mergeCell ref="FZM6:FZT6"/>
    <mergeCell ref="FZU6:GAB6"/>
    <mergeCell ref="FXA6:FXH6"/>
    <mergeCell ref="FXI6:FXP6"/>
    <mergeCell ref="FXQ6:FXX6"/>
    <mergeCell ref="FXY6:FYF6"/>
    <mergeCell ref="FYG6:FYN6"/>
    <mergeCell ref="FVM6:FVT6"/>
    <mergeCell ref="FVU6:FWB6"/>
    <mergeCell ref="FWC6:FWJ6"/>
    <mergeCell ref="FWK6:FWR6"/>
    <mergeCell ref="FWS6:FWZ6"/>
    <mergeCell ref="FTY6:FUF6"/>
    <mergeCell ref="FUG6:FUN6"/>
    <mergeCell ref="FUO6:FUV6"/>
    <mergeCell ref="FUW6:FVD6"/>
    <mergeCell ref="FVE6:FVL6"/>
    <mergeCell ref="FSK6:FSR6"/>
    <mergeCell ref="FSS6:FSZ6"/>
    <mergeCell ref="FTA6:FTH6"/>
    <mergeCell ref="FTI6:FTP6"/>
    <mergeCell ref="FTQ6:FTX6"/>
    <mergeCell ref="FQW6:FRD6"/>
    <mergeCell ref="FRE6:FRL6"/>
    <mergeCell ref="FRM6:FRT6"/>
    <mergeCell ref="FRU6:FSB6"/>
    <mergeCell ref="FSC6:FSJ6"/>
    <mergeCell ref="FPI6:FPP6"/>
    <mergeCell ref="FPQ6:FPX6"/>
    <mergeCell ref="FPY6:FQF6"/>
    <mergeCell ref="FQG6:FQN6"/>
    <mergeCell ref="FQO6:FQV6"/>
    <mergeCell ref="FNU6:FOB6"/>
    <mergeCell ref="FOC6:FOJ6"/>
    <mergeCell ref="FOK6:FOR6"/>
    <mergeCell ref="FOS6:FOZ6"/>
    <mergeCell ref="FPA6:FPH6"/>
    <mergeCell ref="FMG6:FMN6"/>
    <mergeCell ref="FMO6:FMV6"/>
    <mergeCell ref="FMW6:FND6"/>
    <mergeCell ref="FNE6:FNL6"/>
    <mergeCell ref="FNM6:FNT6"/>
    <mergeCell ref="FKS6:FKZ6"/>
    <mergeCell ref="FLA6:FLH6"/>
    <mergeCell ref="FLI6:FLP6"/>
    <mergeCell ref="FLQ6:FLX6"/>
    <mergeCell ref="FLY6:FMF6"/>
    <mergeCell ref="FJE6:FJL6"/>
    <mergeCell ref="FJM6:FJT6"/>
    <mergeCell ref="FJU6:FKB6"/>
    <mergeCell ref="FKC6:FKJ6"/>
    <mergeCell ref="FKK6:FKR6"/>
    <mergeCell ref="FHQ6:FHX6"/>
    <mergeCell ref="FHY6:FIF6"/>
    <mergeCell ref="FIG6:FIN6"/>
    <mergeCell ref="FIO6:FIV6"/>
    <mergeCell ref="FIW6:FJD6"/>
    <mergeCell ref="FGC6:FGJ6"/>
    <mergeCell ref="FGK6:FGR6"/>
    <mergeCell ref="FGS6:FGZ6"/>
    <mergeCell ref="FHA6:FHH6"/>
    <mergeCell ref="FHI6:FHP6"/>
    <mergeCell ref="FEO6:FEV6"/>
    <mergeCell ref="FEW6:FFD6"/>
    <mergeCell ref="FFE6:FFL6"/>
    <mergeCell ref="FFM6:FFT6"/>
    <mergeCell ref="FFU6:FGB6"/>
    <mergeCell ref="FDA6:FDH6"/>
    <mergeCell ref="FDI6:FDP6"/>
    <mergeCell ref="FDQ6:FDX6"/>
    <mergeCell ref="FDY6:FEF6"/>
    <mergeCell ref="FEG6:FEN6"/>
    <mergeCell ref="FBM6:FBT6"/>
    <mergeCell ref="FBU6:FCB6"/>
    <mergeCell ref="FCC6:FCJ6"/>
    <mergeCell ref="FCK6:FCR6"/>
    <mergeCell ref="FCS6:FCZ6"/>
    <mergeCell ref="EZY6:FAF6"/>
    <mergeCell ref="FAG6:FAN6"/>
    <mergeCell ref="FAO6:FAV6"/>
    <mergeCell ref="FAW6:FBD6"/>
    <mergeCell ref="FBE6:FBL6"/>
    <mergeCell ref="EYK6:EYR6"/>
    <mergeCell ref="EYS6:EYZ6"/>
    <mergeCell ref="EZA6:EZH6"/>
    <mergeCell ref="EZI6:EZP6"/>
    <mergeCell ref="EZQ6:EZX6"/>
    <mergeCell ref="EWW6:EXD6"/>
    <mergeCell ref="EXE6:EXL6"/>
    <mergeCell ref="EXM6:EXT6"/>
    <mergeCell ref="EXU6:EYB6"/>
    <mergeCell ref="EYC6:EYJ6"/>
    <mergeCell ref="EVI6:EVP6"/>
    <mergeCell ref="EVQ6:EVX6"/>
    <mergeCell ref="EVY6:EWF6"/>
    <mergeCell ref="EWG6:EWN6"/>
    <mergeCell ref="EWO6:EWV6"/>
    <mergeCell ref="ETU6:EUB6"/>
    <mergeCell ref="EUC6:EUJ6"/>
    <mergeCell ref="EUK6:EUR6"/>
    <mergeCell ref="EUS6:EUZ6"/>
    <mergeCell ref="EVA6:EVH6"/>
    <mergeCell ref="ESG6:ESN6"/>
    <mergeCell ref="ESO6:ESV6"/>
    <mergeCell ref="ESW6:ETD6"/>
    <mergeCell ref="ETE6:ETL6"/>
    <mergeCell ref="ETM6:ETT6"/>
    <mergeCell ref="EQS6:EQZ6"/>
    <mergeCell ref="ERA6:ERH6"/>
    <mergeCell ref="ERI6:ERP6"/>
    <mergeCell ref="ERQ6:ERX6"/>
    <mergeCell ref="ERY6:ESF6"/>
    <mergeCell ref="EPE6:EPL6"/>
    <mergeCell ref="EPM6:EPT6"/>
    <mergeCell ref="EPU6:EQB6"/>
    <mergeCell ref="EQC6:EQJ6"/>
    <mergeCell ref="EQK6:EQR6"/>
    <mergeCell ref="ENQ6:ENX6"/>
    <mergeCell ref="ENY6:EOF6"/>
    <mergeCell ref="EOG6:EON6"/>
    <mergeCell ref="EOO6:EOV6"/>
    <mergeCell ref="EOW6:EPD6"/>
    <mergeCell ref="EMC6:EMJ6"/>
    <mergeCell ref="EMK6:EMR6"/>
    <mergeCell ref="EMS6:EMZ6"/>
    <mergeCell ref="ENA6:ENH6"/>
    <mergeCell ref="ENI6:ENP6"/>
    <mergeCell ref="EKO6:EKV6"/>
    <mergeCell ref="EKW6:ELD6"/>
    <mergeCell ref="ELE6:ELL6"/>
    <mergeCell ref="ELM6:ELT6"/>
    <mergeCell ref="ELU6:EMB6"/>
    <mergeCell ref="EJA6:EJH6"/>
    <mergeCell ref="EJI6:EJP6"/>
    <mergeCell ref="EJQ6:EJX6"/>
    <mergeCell ref="EJY6:EKF6"/>
    <mergeCell ref="EKG6:EKN6"/>
    <mergeCell ref="EHM6:EHT6"/>
    <mergeCell ref="EHU6:EIB6"/>
    <mergeCell ref="EIC6:EIJ6"/>
    <mergeCell ref="EIK6:EIR6"/>
    <mergeCell ref="EIS6:EIZ6"/>
    <mergeCell ref="EFY6:EGF6"/>
    <mergeCell ref="EGG6:EGN6"/>
    <mergeCell ref="EGO6:EGV6"/>
    <mergeCell ref="EGW6:EHD6"/>
    <mergeCell ref="EHE6:EHL6"/>
    <mergeCell ref="EEK6:EER6"/>
    <mergeCell ref="EES6:EEZ6"/>
    <mergeCell ref="EFA6:EFH6"/>
    <mergeCell ref="EFI6:EFP6"/>
    <mergeCell ref="EFQ6:EFX6"/>
    <mergeCell ref="ECW6:EDD6"/>
    <mergeCell ref="EDE6:EDL6"/>
    <mergeCell ref="EDM6:EDT6"/>
    <mergeCell ref="EDU6:EEB6"/>
    <mergeCell ref="EEC6:EEJ6"/>
    <mergeCell ref="EBI6:EBP6"/>
    <mergeCell ref="EBQ6:EBX6"/>
    <mergeCell ref="EBY6:ECF6"/>
    <mergeCell ref="ECG6:ECN6"/>
    <mergeCell ref="ECO6:ECV6"/>
    <mergeCell ref="DZU6:EAB6"/>
    <mergeCell ref="EAC6:EAJ6"/>
    <mergeCell ref="EAK6:EAR6"/>
    <mergeCell ref="EAS6:EAZ6"/>
    <mergeCell ref="EBA6:EBH6"/>
    <mergeCell ref="DYG6:DYN6"/>
    <mergeCell ref="DYO6:DYV6"/>
    <mergeCell ref="DYW6:DZD6"/>
    <mergeCell ref="DZE6:DZL6"/>
    <mergeCell ref="DZM6:DZT6"/>
    <mergeCell ref="DWS6:DWZ6"/>
    <mergeCell ref="DXA6:DXH6"/>
    <mergeCell ref="DXI6:DXP6"/>
    <mergeCell ref="DXQ6:DXX6"/>
    <mergeCell ref="DXY6:DYF6"/>
    <mergeCell ref="DVE6:DVL6"/>
    <mergeCell ref="DVM6:DVT6"/>
    <mergeCell ref="DVU6:DWB6"/>
    <mergeCell ref="DWC6:DWJ6"/>
    <mergeCell ref="DWK6:DWR6"/>
    <mergeCell ref="DTQ6:DTX6"/>
    <mergeCell ref="DTY6:DUF6"/>
    <mergeCell ref="DUG6:DUN6"/>
    <mergeCell ref="DUO6:DUV6"/>
    <mergeCell ref="DUW6:DVD6"/>
    <mergeCell ref="DSC6:DSJ6"/>
    <mergeCell ref="DSK6:DSR6"/>
    <mergeCell ref="DSS6:DSZ6"/>
    <mergeCell ref="DTA6:DTH6"/>
    <mergeCell ref="DTI6:DTP6"/>
    <mergeCell ref="DQO6:DQV6"/>
    <mergeCell ref="DQW6:DRD6"/>
    <mergeCell ref="DRE6:DRL6"/>
    <mergeCell ref="DRM6:DRT6"/>
    <mergeCell ref="DRU6:DSB6"/>
    <mergeCell ref="DPA6:DPH6"/>
    <mergeCell ref="DPI6:DPP6"/>
    <mergeCell ref="DPQ6:DPX6"/>
    <mergeCell ref="DPY6:DQF6"/>
    <mergeCell ref="DQG6:DQN6"/>
    <mergeCell ref="DNM6:DNT6"/>
    <mergeCell ref="DNU6:DOB6"/>
    <mergeCell ref="DOC6:DOJ6"/>
    <mergeCell ref="DOK6:DOR6"/>
    <mergeCell ref="DOS6:DOZ6"/>
    <mergeCell ref="DLY6:DMF6"/>
    <mergeCell ref="DMG6:DMN6"/>
    <mergeCell ref="DMO6:DMV6"/>
    <mergeCell ref="DMW6:DND6"/>
    <mergeCell ref="DNE6:DNL6"/>
    <mergeCell ref="DKK6:DKR6"/>
    <mergeCell ref="DKS6:DKZ6"/>
    <mergeCell ref="DLA6:DLH6"/>
    <mergeCell ref="DLI6:DLP6"/>
    <mergeCell ref="DLQ6:DLX6"/>
    <mergeCell ref="DIW6:DJD6"/>
    <mergeCell ref="DJE6:DJL6"/>
    <mergeCell ref="DJM6:DJT6"/>
    <mergeCell ref="DJU6:DKB6"/>
    <mergeCell ref="DKC6:DKJ6"/>
    <mergeCell ref="DHI6:DHP6"/>
    <mergeCell ref="DHQ6:DHX6"/>
    <mergeCell ref="DHY6:DIF6"/>
    <mergeCell ref="DIG6:DIN6"/>
    <mergeCell ref="DIO6:DIV6"/>
    <mergeCell ref="DFU6:DGB6"/>
    <mergeCell ref="DGC6:DGJ6"/>
    <mergeCell ref="DGK6:DGR6"/>
    <mergeCell ref="DGS6:DGZ6"/>
    <mergeCell ref="DHA6:DHH6"/>
    <mergeCell ref="DEG6:DEN6"/>
    <mergeCell ref="DEO6:DEV6"/>
    <mergeCell ref="DEW6:DFD6"/>
    <mergeCell ref="DFE6:DFL6"/>
    <mergeCell ref="DFM6:DFT6"/>
    <mergeCell ref="DCS6:DCZ6"/>
    <mergeCell ref="DDA6:DDH6"/>
    <mergeCell ref="DDI6:DDP6"/>
    <mergeCell ref="DDQ6:DDX6"/>
    <mergeCell ref="DDY6:DEF6"/>
    <mergeCell ref="DBE6:DBL6"/>
    <mergeCell ref="DBM6:DBT6"/>
    <mergeCell ref="DBU6:DCB6"/>
    <mergeCell ref="DCC6:DCJ6"/>
    <mergeCell ref="DCK6:DCR6"/>
    <mergeCell ref="CZQ6:CZX6"/>
    <mergeCell ref="CZY6:DAF6"/>
    <mergeCell ref="DAG6:DAN6"/>
    <mergeCell ref="DAO6:DAV6"/>
    <mergeCell ref="DAW6:DBD6"/>
    <mergeCell ref="CYC6:CYJ6"/>
    <mergeCell ref="CYK6:CYR6"/>
    <mergeCell ref="CYS6:CYZ6"/>
    <mergeCell ref="CZA6:CZH6"/>
    <mergeCell ref="CZI6:CZP6"/>
    <mergeCell ref="CWO6:CWV6"/>
    <mergeCell ref="CWW6:CXD6"/>
    <mergeCell ref="CXE6:CXL6"/>
    <mergeCell ref="CXM6:CXT6"/>
    <mergeCell ref="CXU6:CYB6"/>
    <mergeCell ref="CVA6:CVH6"/>
    <mergeCell ref="CVI6:CVP6"/>
    <mergeCell ref="CVQ6:CVX6"/>
    <mergeCell ref="CVY6:CWF6"/>
    <mergeCell ref="CWG6:CWN6"/>
    <mergeCell ref="CTM6:CTT6"/>
    <mergeCell ref="CTU6:CUB6"/>
    <mergeCell ref="CUC6:CUJ6"/>
    <mergeCell ref="CUK6:CUR6"/>
    <mergeCell ref="CUS6:CUZ6"/>
    <mergeCell ref="CRY6:CSF6"/>
    <mergeCell ref="CSG6:CSN6"/>
    <mergeCell ref="CSO6:CSV6"/>
    <mergeCell ref="CSW6:CTD6"/>
    <mergeCell ref="CTE6:CTL6"/>
    <mergeCell ref="CQK6:CQR6"/>
    <mergeCell ref="CQS6:CQZ6"/>
    <mergeCell ref="CRA6:CRH6"/>
    <mergeCell ref="CRI6:CRP6"/>
    <mergeCell ref="CRQ6:CRX6"/>
    <mergeCell ref="COW6:CPD6"/>
    <mergeCell ref="CPE6:CPL6"/>
    <mergeCell ref="CPM6:CPT6"/>
    <mergeCell ref="CPU6:CQB6"/>
    <mergeCell ref="CQC6:CQJ6"/>
    <mergeCell ref="CNI6:CNP6"/>
    <mergeCell ref="CNQ6:CNX6"/>
    <mergeCell ref="CNY6:COF6"/>
    <mergeCell ref="COG6:CON6"/>
    <mergeCell ref="COO6:COV6"/>
    <mergeCell ref="CLU6:CMB6"/>
    <mergeCell ref="CMC6:CMJ6"/>
    <mergeCell ref="CMK6:CMR6"/>
    <mergeCell ref="CMS6:CMZ6"/>
    <mergeCell ref="CNA6:CNH6"/>
    <mergeCell ref="CKG6:CKN6"/>
    <mergeCell ref="CKO6:CKV6"/>
    <mergeCell ref="CKW6:CLD6"/>
    <mergeCell ref="CLE6:CLL6"/>
    <mergeCell ref="CLM6:CLT6"/>
    <mergeCell ref="CIS6:CIZ6"/>
    <mergeCell ref="CJA6:CJH6"/>
    <mergeCell ref="CJI6:CJP6"/>
    <mergeCell ref="CJQ6:CJX6"/>
    <mergeCell ref="CJY6:CKF6"/>
    <mergeCell ref="CHE6:CHL6"/>
    <mergeCell ref="CHM6:CHT6"/>
    <mergeCell ref="CHU6:CIB6"/>
    <mergeCell ref="CIC6:CIJ6"/>
    <mergeCell ref="CIK6:CIR6"/>
    <mergeCell ref="CFQ6:CFX6"/>
    <mergeCell ref="CFY6:CGF6"/>
    <mergeCell ref="CGG6:CGN6"/>
    <mergeCell ref="CGO6:CGV6"/>
    <mergeCell ref="CGW6:CHD6"/>
    <mergeCell ref="CEC6:CEJ6"/>
    <mergeCell ref="CEK6:CER6"/>
    <mergeCell ref="CES6:CEZ6"/>
    <mergeCell ref="CFA6:CFH6"/>
    <mergeCell ref="CFI6:CFP6"/>
    <mergeCell ref="CCO6:CCV6"/>
    <mergeCell ref="CCW6:CDD6"/>
    <mergeCell ref="CDE6:CDL6"/>
    <mergeCell ref="CDM6:CDT6"/>
    <mergeCell ref="CDU6:CEB6"/>
    <mergeCell ref="CBA6:CBH6"/>
    <mergeCell ref="CBI6:CBP6"/>
    <mergeCell ref="CBQ6:CBX6"/>
    <mergeCell ref="CBY6:CCF6"/>
    <mergeCell ref="CCG6:CCN6"/>
    <mergeCell ref="BZM6:BZT6"/>
    <mergeCell ref="BZU6:CAB6"/>
    <mergeCell ref="CAC6:CAJ6"/>
    <mergeCell ref="CAK6:CAR6"/>
    <mergeCell ref="CAS6:CAZ6"/>
    <mergeCell ref="BXY6:BYF6"/>
    <mergeCell ref="BYG6:BYN6"/>
    <mergeCell ref="BYO6:BYV6"/>
    <mergeCell ref="BYW6:BZD6"/>
    <mergeCell ref="BZE6:BZL6"/>
    <mergeCell ref="BWK6:BWR6"/>
    <mergeCell ref="BWS6:BWZ6"/>
    <mergeCell ref="BXA6:BXH6"/>
    <mergeCell ref="BXI6:BXP6"/>
    <mergeCell ref="BXQ6:BXX6"/>
    <mergeCell ref="BUW6:BVD6"/>
    <mergeCell ref="BVE6:BVL6"/>
    <mergeCell ref="BVM6:BVT6"/>
    <mergeCell ref="BVU6:BWB6"/>
    <mergeCell ref="BWC6:BWJ6"/>
    <mergeCell ref="BTI6:BTP6"/>
    <mergeCell ref="BTQ6:BTX6"/>
    <mergeCell ref="BTY6:BUF6"/>
    <mergeCell ref="BUG6:BUN6"/>
    <mergeCell ref="BUO6:BUV6"/>
    <mergeCell ref="BRU6:BSB6"/>
    <mergeCell ref="BSC6:BSJ6"/>
    <mergeCell ref="BSK6:BSR6"/>
    <mergeCell ref="BSS6:BSZ6"/>
    <mergeCell ref="BTA6:BTH6"/>
    <mergeCell ref="BQG6:BQN6"/>
    <mergeCell ref="BQO6:BQV6"/>
    <mergeCell ref="BQW6:BRD6"/>
    <mergeCell ref="BRE6:BRL6"/>
    <mergeCell ref="BRM6:BRT6"/>
    <mergeCell ref="BOS6:BOZ6"/>
    <mergeCell ref="BPA6:BPH6"/>
    <mergeCell ref="BPI6:BPP6"/>
    <mergeCell ref="BPQ6:BPX6"/>
    <mergeCell ref="BPY6:BQF6"/>
    <mergeCell ref="BNE6:BNL6"/>
    <mergeCell ref="BNM6:BNT6"/>
    <mergeCell ref="BNU6:BOB6"/>
    <mergeCell ref="BOC6:BOJ6"/>
    <mergeCell ref="BOK6:BOR6"/>
    <mergeCell ref="BLQ6:BLX6"/>
    <mergeCell ref="BLY6:BMF6"/>
    <mergeCell ref="BMG6:BMN6"/>
    <mergeCell ref="BMO6:BMV6"/>
    <mergeCell ref="BMW6:BND6"/>
    <mergeCell ref="BKC6:BKJ6"/>
    <mergeCell ref="BKK6:BKR6"/>
    <mergeCell ref="BKS6:BKZ6"/>
    <mergeCell ref="BLA6:BLH6"/>
    <mergeCell ref="BLI6:BLP6"/>
    <mergeCell ref="BIO6:BIV6"/>
    <mergeCell ref="BIW6:BJD6"/>
    <mergeCell ref="BJE6:BJL6"/>
    <mergeCell ref="BJM6:BJT6"/>
    <mergeCell ref="BJU6:BKB6"/>
    <mergeCell ref="BHA6:BHH6"/>
    <mergeCell ref="BHI6:BHP6"/>
    <mergeCell ref="BHQ6:BHX6"/>
    <mergeCell ref="BHY6:BIF6"/>
    <mergeCell ref="BIG6:BIN6"/>
    <mergeCell ref="BFM6:BFT6"/>
    <mergeCell ref="BFU6:BGB6"/>
    <mergeCell ref="BGC6:BGJ6"/>
    <mergeCell ref="BGK6:BGR6"/>
    <mergeCell ref="BGS6:BGZ6"/>
    <mergeCell ref="BDY6:BEF6"/>
    <mergeCell ref="BEG6:BEN6"/>
    <mergeCell ref="BEO6:BEV6"/>
    <mergeCell ref="BEW6:BFD6"/>
    <mergeCell ref="BFE6:BFL6"/>
    <mergeCell ref="BCK6:BCR6"/>
    <mergeCell ref="BCS6:BCZ6"/>
    <mergeCell ref="BDA6:BDH6"/>
    <mergeCell ref="BDI6:BDP6"/>
    <mergeCell ref="BDQ6:BDX6"/>
    <mergeCell ref="BAW6:BBD6"/>
    <mergeCell ref="BBE6:BBL6"/>
    <mergeCell ref="BBM6:BBT6"/>
    <mergeCell ref="BBU6:BCB6"/>
    <mergeCell ref="BCC6:BCJ6"/>
    <mergeCell ref="AZI6:AZP6"/>
    <mergeCell ref="AZQ6:AZX6"/>
    <mergeCell ref="AZY6:BAF6"/>
    <mergeCell ref="BAG6:BAN6"/>
    <mergeCell ref="BAO6:BAV6"/>
    <mergeCell ref="AXU6:AYB6"/>
    <mergeCell ref="AYC6:AYJ6"/>
    <mergeCell ref="AYK6:AYR6"/>
    <mergeCell ref="AYS6:AYZ6"/>
    <mergeCell ref="AZA6:AZH6"/>
    <mergeCell ref="AWG6:AWN6"/>
    <mergeCell ref="AWO6:AWV6"/>
    <mergeCell ref="AWW6:AXD6"/>
    <mergeCell ref="AXE6:AXL6"/>
    <mergeCell ref="AXM6:AXT6"/>
    <mergeCell ref="AUS6:AUZ6"/>
    <mergeCell ref="AVA6:AVH6"/>
    <mergeCell ref="AVI6:AVP6"/>
    <mergeCell ref="AVQ6:AVX6"/>
    <mergeCell ref="AVY6:AWF6"/>
    <mergeCell ref="ATE6:ATL6"/>
    <mergeCell ref="ATM6:ATT6"/>
    <mergeCell ref="ATU6:AUB6"/>
    <mergeCell ref="AUC6:AUJ6"/>
    <mergeCell ref="AUK6:AUR6"/>
    <mergeCell ref="ARQ6:ARX6"/>
    <mergeCell ref="ARY6:ASF6"/>
    <mergeCell ref="ASG6:ASN6"/>
    <mergeCell ref="ASO6:ASV6"/>
    <mergeCell ref="ASW6:ATD6"/>
    <mergeCell ref="AQC6:AQJ6"/>
    <mergeCell ref="AQK6:AQR6"/>
    <mergeCell ref="AQS6:AQZ6"/>
    <mergeCell ref="ARA6:ARH6"/>
    <mergeCell ref="ARI6:ARP6"/>
    <mergeCell ref="AOO6:AOV6"/>
    <mergeCell ref="AOW6:APD6"/>
    <mergeCell ref="APE6:APL6"/>
    <mergeCell ref="APM6:APT6"/>
    <mergeCell ref="APU6:AQB6"/>
    <mergeCell ref="ANA6:ANH6"/>
    <mergeCell ref="ANI6:ANP6"/>
    <mergeCell ref="ANQ6:ANX6"/>
    <mergeCell ref="ANY6:AOF6"/>
    <mergeCell ref="AOG6:AON6"/>
    <mergeCell ref="ALM6:ALT6"/>
    <mergeCell ref="ALU6:AMB6"/>
    <mergeCell ref="AMC6:AMJ6"/>
    <mergeCell ref="AMK6:AMR6"/>
    <mergeCell ref="AMS6:AMZ6"/>
    <mergeCell ref="AJY6:AKF6"/>
    <mergeCell ref="AKG6:AKN6"/>
    <mergeCell ref="AKO6:AKV6"/>
    <mergeCell ref="AKW6:ALD6"/>
    <mergeCell ref="ALE6:ALL6"/>
    <mergeCell ref="AIK6:AIR6"/>
    <mergeCell ref="AIS6:AIZ6"/>
    <mergeCell ref="AJA6:AJH6"/>
    <mergeCell ref="AJI6:AJP6"/>
    <mergeCell ref="AJQ6:AJX6"/>
    <mergeCell ref="AGW6:AHD6"/>
    <mergeCell ref="AHE6:AHL6"/>
    <mergeCell ref="AHM6:AHT6"/>
    <mergeCell ref="AHU6:AIB6"/>
    <mergeCell ref="AIC6:AIJ6"/>
    <mergeCell ref="AFI6:AFP6"/>
    <mergeCell ref="AFQ6:AFX6"/>
    <mergeCell ref="AFY6:AGF6"/>
    <mergeCell ref="AGG6:AGN6"/>
    <mergeCell ref="AGO6:AGV6"/>
    <mergeCell ref="ADU6:AEB6"/>
    <mergeCell ref="AEC6:AEJ6"/>
    <mergeCell ref="AEK6:AER6"/>
    <mergeCell ref="AES6:AEZ6"/>
    <mergeCell ref="AFA6:AFH6"/>
    <mergeCell ref="ACG6:ACN6"/>
    <mergeCell ref="ACO6:ACV6"/>
    <mergeCell ref="ACW6:ADD6"/>
    <mergeCell ref="ADE6:ADL6"/>
    <mergeCell ref="ADM6:ADT6"/>
    <mergeCell ref="AAS6:AAZ6"/>
    <mergeCell ref="ABA6:ABH6"/>
    <mergeCell ref="ABI6:ABP6"/>
    <mergeCell ref="ABQ6:ABX6"/>
    <mergeCell ref="ABY6:ACF6"/>
    <mergeCell ref="ZE6:ZL6"/>
    <mergeCell ref="ZM6:ZT6"/>
    <mergeCell ref="ZU6:AAB6"/>
    <mergeCell ref="AAC6:AAJ6"/>
    <mergeCell ref="AAK6:AAR6"/>
    <mergeCell ref="XQ6:XX6"/>
    <mergeCell ref="XY6:YF6"/>
    <mergeCell ref="YG6:YN6"/>
    <mergeCell ref="YO6:YV6"/>
    <mergeCell ref="YW6:ZD6"/>
    <mergeCell ref="WC6:WJ6"/>
    <mergeCell ref="WK6:WR6"/>
    <mergeCell ref="WS6:WZ6"/>
    <mergeCell ref="XA6:XH6"/>
    <mergeCell ref="XI6:XP6"/>
    <mergeCell ref="UO6:UV6"/>
    <mergeCell ref="UW6:VD6"/>
    <mergeCell ref="VE6:VL6"/>
    <mergeCell ref="VM6:VT6"/>
    <mergeCell ref="VU6:WB6"/>
    <mergeCell ref="TA6:TH6"/>
    <mergeCell ref="TI6:TP6"/>
    <mergeCell ref="TQ6:TX6"/>
    <mergeCell ref="TY6:UF6"/>
    <mergeCell ref="UG6:UN6"/>
    <mergeCell ref="RM6:RT6"/>
    <mergeCell ref="RU6:SB6"/>
    <mergeCell ref="SC6:SJ6"/>
    <mergeCell ref="SK6:SR6"/>
    <mergeCell ref="SS6:SZ6"/>
    <mergeCell ref="PY6:QF6"/>
    <mergeCell ref="QG6:QN6"/>
    <mergeCell ref="QO6:QV6"/>
    <mergeCell ref="QW6:RD6"/>
    <mergeCell ref="RE6:RL6"/>
    <mergeCell ref="OK6:OR6"/>
    <mergeCell ref="OS6:OZ6"/>
    <mergeCell ref="PA6:PH6"/>
    <mergeCell ref="PI6:PP6"/>
    <mergeCell ref="PQ6:PX6"/>
    <mergeCell ref="MW6:ND6"/>
    <mergeCell ref="NE6:NL6"/>
    <mergeCell ref="NM6:NT6"/>
    <mergeCell ref="NU6:OB6"/>
    <mergeCell ref="OC6:OJ6"/>
    <mergeCell ref="LI6:LP6"/>
    <mergeCell ref="LQ6:LX6"/>
    <mergeCell ref="LY6:MF6"/>
    <mergeCell ref="MG6:MN6"/>
    <mergeCell ref="MO6:MV6"/>
    <mergeCell ref="KK6:KR6"/>
    <mergeCell ref="KS6:KZ6"/>
    <mergeCell ref="LA6:LH6"/>
    <mergeCell ref="IG6:IN6"/>
    <mergeCell ref="IO6:IV6"/>
    <mergeCell ref="IW6:JD6"/>
    <mergeCell ref="JE6:JL6"/>
    <mergeCell ref="JM6:JT6"/>
    <mergeCell ref="GS6:GZ6"/>
    <mergeCell ref="HA6:HH6"/>
    <mergeCell ref="HI6:HP6"/>
    <mergeCell ref="HQ6:HX6"/>
    <mergeCell ref="HY6:IF6"/>
    <mergeCell ref="FE6:FL6"/>
    <mergeCell ref="FM6:FT6"/>
    <mergeCell ref="FU6:GB6"/>
    <mergeCell ref="GC6:GJ6"/>
    <mergeCell ref="GK6:GR6"/>
    <mergeCell ref="EG6:EN6"/>
    <mergeCell ref="EO6:EV6"/>
    <mergeCell ref="EW6:FD6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XDI5:XDP5"/>
    <mergeCell ref="XDQ5:XDX5"/>
    <mergeCell ref="XDY5:XEF5"/>
    <mergeCell ref="XEG5:XEN5"/>
    <mergeCell ref="XEO5:XEV5"/>
    <mergeCell ref="XBU5:XCB5"/>
    <mergeCell ref="XCC5:XCJ5"/>
    <mergeCell ref="XCK5:XCR5"/>
    <mergeCell ref="XCS5:XCZ5"/>
    <mergeCell ref="XDA5:XDH5"/>
    <mergeCell ref="XAG5:XAN5"/>
    <mergeCell ref="JU6:KB6"/>
    <mergeCell ref="KC6:KJ6"/>
    <mergeCell ref="XAO5:XAV5"/>
    <mergeCell ref="XAW5:XBD5"/>
    <mergeCell ref="XBE5:XBL5"/>
    <mergeCell ref="XBM5:XBT5"/>
    <mergeCell ref="WYS5:WYZ5"/>
    <mergeCell ref="WZA5:WZH5"/>
    <mergeCell ref="WZI5:WZP5"/>
    <mergeCell ref="WZQ5:WZX5"/>
    <mergeCell ref="WZY5:XAF5"/>
    <mergeCell ref="WXE5:WXL5"/>
    <mergeCell ref="WXM5:WXT5"/>
    <mergeCell ref="WXU5:WYB5"/>
    <mergeCell ref="WYC5:WYJ5"/>
    <mergeCell ref="WYK5:WYR5"/>
    <mergeCell ref="WVQ5:WVX5"/>
    <mergeCell ref="WVY5:WWF5"/>
    <mergeCell ref="WWG5:WWN5"/>
    <mergeCell ref="WWO5:WWV5"/>
    <mergeCell ref="WWW5:WXD5"/>
    <mergeCell ref="WUC5:WUJ5"/>
    <mergeCell ref="WUK5:WUR5"/>
    <mergeCell ref="WUS5:WUZ5"/>
    <mergeCell ref="WVA5:WVH5"/>
    <mergeCell ref="WVI5:WVP5"/>
    <mergeCell ref="WSO5:WSV5"/>
    <mergeCell ref="WSW5:WTD5"/>
    <mergeCell ref="WTE5:WTL5"/>
    <mergeCell ref="WTM5:WTT5"/>
    <mergeCell ref="WTU5:WUB5"/>
    <mergeCell ref="WRA5:WRH5"/>
    <mergeCell ref="WRI5:WRP5"/>
    <mergeCell ref="WRQ5:WRX5"/>
    <mergeCell ref="WRY5:WSF5"/>
    <mergeCell ref="WSG5:WSN5"/>
    <mergeCell ref="WPM5:WPT5"/>
    <mergeCell ref="WPU5:WQB5"/>
    <mergeCell ref="WQC5:WQJ5"/>
    <mergeCell ref="WQK5:WQR5"/>
    <mergeCell ref="WQS5:WQZ5"/>
    <mergeCell ref="WNY5:WOF5"/>
    <mergeCell ref="WOG5:WON5"/>
    <mergeCell ref="WOO5:WOV5"/>
    <mergeCell ref="WOW5:WPD5"/>
    <mergeCell ref="WPE5:WPL5"/>
    <mergeCell ref="WMK5:WMR5"/>
    <mergeCell ref="WMS5:WMZ5"/>
    <mergeCell ref="WNA5:WNH5"/>
    <mergeCell ref="WNI5:WNP5"/>
    <mergeCell ref="WNQ5:WNX5"/>
    <mergeCell ref="WKW5:WLD5"/>
    <mergeCell ref="WLE5:WLL5"/>
    <mergeCell ref="WLM5:WLT5"/>
    <mergeCell ref="WLU5:WMB5"/>
    <mergeCell ref="WMC5:WMJ5"/>
    <mergeCell ref="WJI5:WJP5"/>
    <mergeCell ref="WJQ5:WJX5"/>
    <mergeCell ref="WJY5:WKF5"/>
    <mergeCell ref="WKG5:WKN5"/>
    <mergeCell ref="WKO5:WKV5"/>
    <mergeCell ref="WHU5:WIB5"/>
    <mergeCell ref="WIC5:WIJ5"/>
    <mergeCell ref="WIK5:WIR5"/>
    <mergeCell ref="WIS5:WIZ5"/>
    <mergeCell ref="WJA5:WJH5"/>
    <mergeCell ref="WGG5:WGN5"/>
    <mergeCell ref="WGO5:WGV5"/>
    <mergeCell ref="WGW5:WHD5"/>
    <mergeCell ref="WHE5:WHL5"/>
    <mergeCell ref="WHM5:WHT5"/>
    <mergeCell ref="WES5:WEZ5"/>
    <mergeCell ref="WFA5:WFH5"/>
    <mergeCell ref="WFI5:WFP5"/>
    <mergeCell ref="WFQ5:WFX5"/>
    <mergeCell ref="WFY5:WGF5"/>
    <mergeCell ref="WDE5:WDL5"/>
    <mergeCell ref="WDM5:WDT5"/>
    <mergeCell ref="WDU5:WEB5"/>
    <mergeCell ref="WEC5:WEJ5"/>
    <mergeCell ref="WEK5:WER5"/>
    <mergeCell ref="WBQ5:WBX5"/>
    <mergeCell ref="WBY5:WCF5"/>
    <mergeCell ref="WCG5:WCN5"/>
    <mergeCell ref="WCO5:WCV5"/>
    <mergeCell ref="WCW5:WDD5"/>
    <mergeCell ref="WAC5:WAJ5"/>
    <mergeCell ref="WAK5:WAR5"/>
    <mergeCell ref="WAS5:WAZ5"/>
    <mergeCell ref="WBA5:WBH5"/>
    <mergeCell ref="WBI5:WBP5"/>
    <mergeCell ref="VYO5:VYV5"/>
    <mergeCell ref="VYW5:VZD5"/>
    <mergeCell ref="VZE5:VZL5"/>
    <mergeCell ref="VZM5:VZT5"/>
    <mergeCell ref="VZU5:WAB5"/>
    <mergeCell ref="VXA5:VXH5"/>
    <mergeCell ref="VXI5:VXP5"/>
    <mergeCell ref="VXQ5:VXX5"/>
    <mergeCell ref="VXY5:VYF5"/>
    <mergeCell ref="VYG5:VYN5"/>
    <mergeCell ref="VVM5:VVT5"/>
    <mergeCell ref="VVU5:VWB5"/>
    <mergeCell ref="VWC5:VWJ5"/>
    <mergeCell ref="VWK5:VWR5"/>
    <mergeCell ref="VWS5:VWZ5"/>
    <mergeCell ref="VTY5:VUF5"/>
    <mergeCell ref="VUG5:VUN5"/>
    <mergeCell ref="VUO5:VUV5"/>
    <mergeCell ref="VUW5:VVD5"/>
    <mergeCell ref="VVE5:VVL5"/>
    <mergeCell ref="VSK5:VSR5"/>
    <mergeCell ref="VSS5:VSZ5"/>
    <mergeCell ref="VTA5:VTH5"/>
    <mergeCell ref="VTI5:VTP5"/>
    <mergeCell ref="VTQ5:VTX5"/>
    <mergeCell ref="VQW5:VRD5"/>
    <mergeCell ref="VRE5:VRL5"/>
    <mergeCell ref="VRM5:VRT5"/>
    <mergeCell ref="VRU5:VSB5"/>
    <mergeCell ref="VSC5:VSJ5"/>
    <mergeCell ref="VPI5:VPP5"/>
    <mergeCell ref="VPQ5:VPX5"/>
    <mergeCell ref="VPY5:VQF5"/>
    <mergeCell ref="VQG5:VQN5"/>
    <mergeCell ref="VQO5:VQV5"/>
    <mergeCell ref="VNU5:VOB5"/>
    <mergeCell ref="VOC5:VOJ5"/>
    <mergeCell ref="VOK5:VOR5"/>
    <mergeCell ref="VOS5:VOZ5"/>
    <mergeCell ref="VPA5:VPH5"/>
    <mergeCell ref="VMG5:VMN5"/>
    <mergeCell ref="VMO5:VMV5"/>
    <mergeCell ref="VMW5:VND5"/>
    <mergeCell ref="VNE5:VNL5"/>
    <mergeCell ref="VNM5:VNT5"/>
    <mergeCell ref="VKS5:VKZ5"/>
    <mergeCell ref="VLA5:VLH5"/>
    <mergeCell ref="VLI5:VLP5"/>
    <mergeCell ref="VLQ5:VLX5"/>
    <mergeCell ref="VLY5:VMF5"/>
    <mergeCell ref="VJE5:VJL5"/>
    <mergeCell ref="VJM5:VJT5"/>
    <mergeCell ref="VJU5:VKB5"/>
    <mergeCell ref="VKC5:VKJ5"/>
    <mergeCell ref="VKK5:VKR5"/>
    <mergeCell ref="VHQ5:VHX5"/>
    <mergeCell ref="VHY5:VIF5"/>
    <mergeCell ref="VIG5:VIN5"/>
    <mergeCell ref="VIO5:VIV5"/>
    <mergeCell ref="VIW5:VJD5"/>
    <mergeCell ref="VGC5:VGJ5"/>
    <mergeCell ref="VGK5:VGR5"/>
    <mergeCell ref="VGS5:VGZ5"/>
    <mergeCell ref="VHA5:VHH5"/>
    <mergeCell ref="VHI5:VHP5"/>
    <mergeCell ref="VEO5:VEV5"/>
    <mergeCell ref="VEW5:VFD5"/>
    <mergeCell ref="VFE5:VFL5"/>
    <mergeCell ref="VFM5:VFT5"/>
    <mergeCell ref="VFU5:VGB5"/>
    <mergeCell ref="VDA5:VDH5"/>
    <mergeCell ref="VDI5:VDP5"/>
    <mergeCell ref="VDQ5:VDX5"/>
    <mergeCell ref="VDY5:VEF5"/>
    <mergeCell ref="VEG5:VEN5"/>
    <mergeCell ref="VBM5:VBT5"/>
    <mergeCell ref="VBU5:VCB5"/>
    <mergeCell ref="VCC5:VCJ5"/>
    <mergeCell ref="VCK5:VCR5"/>
    <mergeCell ref="VCS5:VCZ5"/>
    <mergeCell ref="UZY5:VAF5"/>
    <mergeCell ref="VAG5:VAN5"/>
    <mergeCell ref="VAO5:VAV5"/>
    <mergeCell ref="VAW5:VBD5"/>
    <mergeCell ref="VBE5:VBL5"/>
    <mergeCell ref="UYK5:UYR5"/>
    <mergeCell ref="UYS5:UYZ5"/>
    <mergeCell ref="UZA5:UZH5"/>
    <mergeCell ref="UZI5:UZP5"/>
    <mergeCell ref="UZQ5:UZX5"/>
    <mergeCell ref="UWW5:UXD5"/>
    <mergeCell ref="UXE5:UXL5"/>
    <mergeCell ref="UXM5:UXT5"/>
    <mergeCell ref="UXU5:UYB5"/>
    <mergeCell ref="UYC5:UYJ5"/>
    <mergeCell ref="UVI5:UVP5"/>
    <mergeCell ref="UVQ5:UVX5"/>
    <mergeCell ref="UVY5:UWF5"/>
    <mergeCell ref="UWG5:UWN5"/>
    <mergeCell ref="UWO5:UWV5"/>
    <mergeCell ref="UTU5:UUB5"/>
    <mergeCell ref="UUC5:UUJ5"/>
    <mergeCell ref="UUK5:UUR5"/>
    <mergeCell ref="UUS5:UUZ5"/>
    <mergeCell ref="UVA5:UVH5"/>
    <mergeCell ref="USG5:USN5"/>
    <mergeCell ref="USO5:USV5"/>
    <mergeCell ref="USW5:UTD5"/>
    <mergeCell ref="UTE5:UTL5"/>
    <mergeCell ref="UTM5:UTT5"/>
    <mergeCell ref="UQS5:UQZ5"/>
    <mergeCell ref="URA5:URH5"/>
    <mergeCell ref="URI5:URP5"/>
    <mergeCell ref="URQ5:URX5"/>
    <mergeCell ref="URY5:USF5"/>
    <mergeCell ref="UPE5:UPL5"/>
    <mergeCell ref="UPM5:UPT5"/>
    <mergeCell ref="UPU5:UQB5"/>
    <mergeCell ref="UQC5:UQJ5"/>
    <mergeCell ref="UQK5:UQR5"/>
    <mergeCell ref="UNQ5:UNX5"/>
    <mergeCell ref="UNY5:UOF5"/>
    <mergeCell ref="UOG5:UON5"/>
    <mergeCell ref="UOO5:UOV5"/>
    <mergeCell ref="UOW5:UPD5"/>
    <mergeCell ref="UMC5:UMJ5"/>
    <mergeCell ref="UMK5:UMR5"/>
    <mergeCell ref="UMS5:UMZ5"/>
    <mergeCell ref="UNA5:UNH5"/>
    <mergeCell ref="UNI5:UNP5"/>
    <mergeCell ref="UKO5:UKV5"/>
    <mergeCell ref="UKW5:ULD5"/>
    <mergeCell ref="ULE5:ULL5"/>
    <mergeCell ref="ULM5:ULT5"/>
    <mergeCell ref="ULU5:UMB5"/>
    <mergeCell ref="UJA5:UJH5"/>
    <mergeCell ref="UJI5:UJP5"/>
    <mergeCell ref="UJQ5:UJX5"/>
    <mergeCell ref="UJY5:UKF5"/>
    <mergeCell ref="UKG5:UKN5"/>
    <mergeCell ref="UHM5:UHT5"/>
    <mergeCell ref="UHU5:UIB5"/>
    <mergeCell ref="UIC5:UIJ5"/>
    <mergeCell ref="UIK5:UIR5"/>
    <mergeCell ref="UIS5:UIZ5"/>
    <mergeCell ref="UFY5:UGF5"/>
    <mergeCell ref="UGG5:UGN5"/>
    <mergeCell ref="UGO5:UGV5"/>
    <mergeCell ref="UGW5:UHD5"/>
    <mergeCell ref="UHE5:UHL5"/>
    <mergeCell ref="UEK5:UER5"/>
    <mergeCell ref="UES5:UEZ5"/>
    <mergeCell ref="UFA5:UFH5"/>
    <mergeCell ref="UFI5:UFP5"/>
    <mergeCell ref="UFQ5:UFX5"/>
    <mergeCell ref="UCW5:UDD5"/>
    <mergeCell ref="UDE5:UDL5"/>
    <mergeCell ref="UDM5:UDT5"/>
    <mergeCell ref="UDU5:UEB5"/>
    <mergeCell ref="UEC5:UEJ5"/>
    <mergeCell ref="UBI5:UBP5"/>
    <mergeCell ref="UBQ5:UBX5"/>
    <mergeCell ref="UBY5:UCF5"/>
    <mergeCell ref="UCG5:UCN5"/>
    <mergeCell ref="UCO5:UCV5"/>
    <mergeCell ref="TZU5:UAB5"/>
    <mergeCell ref="UAC5:UAJ5"/>
    <mergeCell ref="UAK5:UAR5"/>
    <mergeCell ref="UAS5:UAZ5"/>
    <mergeCell ref="UBA5:UBH5"/>
    <mergeCell ref="TYG5:TYN5"/>
    <mergeCell ref="TYO5:TYV5"/>
    <mergeCell ref="TYW5:TZD5"/>
    <mergeCell ref="TZE5:TZL5"/>
    <mergeCell ref="TZM5:TZT5"/>
    <mergeCell ref="TWS5:TWZ5"/>
    <mergeCell ref="TXA5:TXH5"/>
    <mergeCell ref="TXI5:TXP5"/>
    <mergeCell ref="TXQ5:TXX5"/>
    <mergeCell ref="TXY5:TYF5"/>
    <mergeCell ref="TVE5:TVL5"/>
    <mergeCell ref="TVM5:TVT5"/>
    <mergeCell ref="TVU5:TWB5"/>
    <mergeCell ref="TWC5:TWJ5"/>
    <mergeCell ref="TWK5:TWR5"/>
    <mergeCell ref="TTQ5:TTX5"/>
    <mergeCell ref="TTY5:TUF5"/>
    <mergeCell ref="TUG5:TUN5"/>
    <mergeCell ref="TUO5:TUV5"/>
    <mergeCell ref="TUW5:TVD5"/>
    <mergeCell ref="TSC5:TSJ5"/>
    <mergeCell ref="TSK5:TSR5"/>
    <mergeCell ref="TSS5:TSZ5"/>
    <mergeCell ref="TTA5:TTH5"/>
    <mergeCell ref="TTI5:TTP5"/>
    <mergeCell ref="TQO5:TQV5"/>
    <mergeCell ref="TQW5:TRD5"/>
    <mergeCell ref="TRE5:TRL5"/>
    <mergeCell ref="TRM5:TRT5"/>
    <mergeCell ref="TRU5:TSB5"/>
    <mergeCell ref="TPA5:TPH5"/>
    <mergeCell ref="TPI5:TPP5"/>
    <mergeCell ref="TPQ5:TPX5"/>
    <mergeCell ref="TPY5:TQF5"/>
    <mergeCell ref="TQG5:TQN5"/>
    <mergeCell ref="TNM5:TNT5"/>
    <mergeCell ref="TNU5:TOB5"/>
    <mergeCell ref="TOC5:TOJ5"/>
    <mergeCell ref="TOK5:TOR5"/>
    <mergeCell ref="TOS5:TOZ5"/>
    <mergeCell ref="TLY5:TMF5"/>
    <mergeCell ref="TMG5:TMN5"/>
    <mergeCell ref="TMO5:TMV5"/>
    <mergeCell ref="TMW5:TND5"/>
    <mergeCell ref="TNE5:TNL5"/>
    <mergeCell ref="TKK5:TKR5"/>
    <mergeCell ref="TKS5:TKZ5"/>
    <mergeCell ref="TLA5:TLH5"/>
    <mergeCell ref="TLI5:TLP5"/>
    <mergeCell ref="TLQ5:TLX5"/>
    <mergeCell ref="TIW5:TJD5"/>
    <mergeCell ref="TJE5:TJL5"/>
    <mergeCell ref="TJM5:TJT5"/>
    <mergeCell ref="TJU5:TKB5"/>
    <mergeCell ref="TKC5:TKJ5"/>
    <mergeCell ref="THI5:THP5"/>
    <mergeCell ref="THQ5:THX5"/>
    <mergeCell ref="THY5:TIF5"/>
    <mergeCell ref="TIG5:TIN5"/>
    <mergeCell ref="TIO5:TIV5"/>
    <mergeCell ref="TFU5:TGB5"/>
    <mergeCell ref="TGC5:TGJ5"/>
    <mergeCell ref="TGK5:TGR5"/>
    <mergeCell ref="TGS5:TGZ5"/>
    <mergeCell ref="THA5:THH5"/>
    <mergeCell ref="TEG5:TEN5"/>
    <mergeCell ref="TEO5:TEV5"/>
    <mergeCell ref="TEW5:TFD5"/>
    <mergeCell ref="TFE5:TFL5"/>
    <mergeCell ref="TFM5:TFT5"/>
    <mergeCell ref="TCS5:TCZ5"/>
    <mergeCell ref="TDA5:TDH5"/>
    <mergeCell ref="TDI5:TDP5"/>
    <mergeCell ref="TDQ5:TDX5"/>
    <mergeCell ref="TDY5:TEF5"/>
    <mergeCell ref="TBE5:TBL5"/>
    <mergeCell ref="TBM5:TBT5"/>
    <mergeCell ref="TBU5:TCB5"/>
    <mergeCell ref="TCC5:TCJ5"/>
    <mergeCell ref="TCK5:TCR5"/>
    <mergeCell ref="SZQ5:SZX5"/>
    <mergeCell ref="SZY5:TAF5"/>
    <mergeCell ref="TAG5:TAN5"/>
    <mergeCell ref="TAO5:TAV5"/>
    <mergeCell ref="TAW5:TBD5"/>
    <mergeCell ref="SYC5:SYJ5"/>
    <mergeCell ref="SYK5:SYR5"/>
    <mergeCell ref="SYS5:SYZ5"/>
    <mergeCell ref="SZA5:SZH5"/>
    <mergeCell ref="SZI5:SZP5"/>
    <mergeCell ref="SWO5:SWV5"/>
    <mergeCell ref="SWW5:SXD5"/>
    <mergeCell ref="SXE5:SXL5"/>
    <mergeCell ref="SXM5:SXT5"/>
    <mergeCell ref="SXU5:SYB5"/>
    <mergeCell ref="SVA5:SVH5"/>
    <mergeCell ref="SVI5:SVP5"/>
    <mergeCell ref="SVQ5:SVX5"/>
    <mergeCell ref="SVY5:SWF5"/>
    <mergeCell ref="SWG5:SWN5"/>
    <mergeCell ref="STM5:STT5"/>
    <mergeCell ref="STU5:SUB5"/>
    <mergeCell ref="SUC5:SUJ5"/>
    <mergeCell ref="SUK5:SUR5"/>
    <mergeCell ref="SUS5:SUZ5"/>
    <mergeCell ref="SRY5:SSF5"/>
    <mergeCell ref="SSG5:SSN5"/>
    <mergeCell ref="SSO5:SSV5"/>
    <mergeCell ref="SSW5:STD5"/>
    <mergeCell ref="STE5:STL5"/>
    <mergeCell ref="SQK5:SQR5"/>
    <mergeCell ref="SQS5:SQZ5"/>
    <mergeCell ref="SRA5:SRH5"/>
    <mergeCell ref="SRI5:SRP5"/>
    <mergeCell ref="SRQ5:SRX5"/>
    <mergeCell ref="SOW5:SPD5"/>
    <mergeCell ref="SPE5:SPL5"/>
    <mergeCell ref="SPM5:SPT5"/>
    <mergeCell ref="SPU5:SQB5"/>
    <mergeCell ref="SQC5:SQJ5"/>
    <mergeCell ref="SNI5:SNP5"/>
    <mergeCell ref="SNQ5:SNX5"/>
    <mergeCell ref="SNY5:SOF5"/>
    <mergeCell ref="SOG5:SON5"/>
    <mergeCell ref="SOO5:SOV5"/>
    <mergeCell ref="SLU5:SMB5"/>
    <mergeCell ref="SMC5:SMJ5"/>
    <mergeCell ref="SMK5:SMR5"/>
    <mergeCell ref="SMS5:SMZ5"/>
    <mergeCell ref="SNA5:SNH5"/>
    <mergeCell ref="SKG5:SKN5"/>
    <mergeCell ref="SKO5:SKV5"/>
    <mergeCell ref="SKW5:SLD5"/>
    <mergeCell ref="SLE5:SLL5"/>
    <mergeCell ref="SLM5:SLT5"/>
    <mergeCell ref="SIS5:SIZ5"/>
    <mergeCell ref="SJA5:SJH5"/>
    <mergeCell ref="SJI5:SJP5"/>
    <mergeCell ref="SJQ5:SJX5"/>
    <mergeCell ref="SJY5:SKF5"/>
    <mergeCell ref="SHE5:SHL5"/>
    <mergeCell ref="SHM5:SHT5"/>
    <mergeCell ref="SHU5:SIB5"/>
    <mergeCell ref="SIC5:SIJ5"/>
    <mergeCell ref="SIK5:SIR5"/>
    <mergeCell ref="SFQ5:SFX5"/>
    <mergeCell ref="SFY5:SGF5"/>
    <mergeCell ref="SGG5:SGN5"/>
    <mergeCell ref="SGO5:SGV5"/>
    <mergeCell ref="SGW5:SHD5"/>
    <mergeCell ref="SEC5:SEJ5"/>
    <mergeCell ref="SEK5:SER5"/>
    <mergeCell ref="SES5:SEZ5"/>
    <mergeCell ref="SFA5:SFH5"/>
    <mergeCell ref="SFI5:SFP5"/>
    <mergeCell ref="SCO5:SCV5"/>
    <mergeCell ref="SCW5:SDD5"/>
    <mergeCell ref="SDE5:SDL5"/>
    <mergeCell ref="SDM5:SDT5"/>
    <mergeCell ref="SDU5:SEB5"/>
    <mergeCell ref="SBA5:SBH5"/>
    <mergeCell ref="SBI5:SBP5"/>
    <mergeCell ref="SBQ5:SBX5"/>
    <mergeCell ref="SBY5:SCF5"/>
    <mergeCell ref="SCG5:SCN5"/>
    <mergeCell ref="RZM5:RZT5"/>
    <mergeCell ref="RZU5:SAB5"/>
    <mergeCell ref="SAC5:SAJ5"/>
    <mergeCell ref="SAK5:SAR5"/>
    <mergeCell ref="SAS5:SAZ5"/>
    <mergeCell ref="RXY5:RYF5"/>
    <mergeCell ref="RYG5:RYN5"/>
    <mergeCell ref="RYO5:RYV5"/>
    <mergeCell ref="RYW5:RZD5"/>
    <mergeCell ref="RZE5:RZL5"/>
    <mergeCell ref="RWK5:RWR5"/>
    <mergeCell ref="RWS5:RWZ5"/>
    <mergeCell ref="RXA5:RXH5"/>
    <mergeCell ref="RXI5:RXP5"/>
    <mergeCell ref="RXQ5:RXX5"/>
    <mergeCell ref="RUW5:RVD5"/>
    <mergeCell ref="RVE5:RVL5"/>
    <mergeCell ref="RVM5:RVT5"/>
    <mergeCell ref="RVU5:RWB5"/>
    <mergeCell ref="RWC5:RWJ5"/>
    <mergeCell ref="RTI5:RTP5"/>
    <mergeCell ref="RTQ5:RTX5"/>
    <mergeCell ref="RTY5:RUF5"/>
    <mergeCell ref="RUG5:RUN5"/>
    <mergeCell ref="RUO5:RUV5"/>
    <mergeCell ref="RRU5:RSB5"/>
    <mergeCell ref="RSC5:RSJ5"/>
    <mergeCell ref="RSK5:RSR5"/>
    <mergeCell ref="RSS5:RSZ5"/>
    <mergeCell ref="RTA5:RTH5"/>
    <mergeCell ref="RQG5:RQN5"/>
    <mergeCell ref="RQO5:RQV5"/>
    <mergeCell ref="RQW5:RRD5"/>
    <mergeCell ref="RRE5:RRL5"/>
    <mergeCell ref="RRM5:RRT5"/>
    <mergeCell ref="ROS5:ROZ5"/>
    <mergeCell ref="RPA5:RPH5"/>
    <mergeCell ref="RPI5:RPP5"/>
    <mergeCell ref="RPQ5:RPX5"/>
    <mergeCell ref="RPY5:RQF5"/>
    <mergeCell ref="RNE5:RNL5"/>
    <mergeCell ref="RNM5:RNT5"/>
    <mergeCell ref="RNU5:ROB5"/>
    <mergeCell ref="ROC5:ROJ5"/>
    <mergeCell ref="ROK5:ROR5"/>
    <mergeCell ref="RLQ5:RLX5"/>
    <mergeCell ref="RLY5:RMF5"/>
    <mergeCell ref="RMG5:RMN5"/>
    <mergeCell ref="RMO5:RMV5"/>
    <mergeCell ref="RMW5:RND5"/>
    <mergeCell ref="RKC5:RKJ5"/>
    <mergeCell ref="RKK5:RKR5"/>
    <mergeCell ref="RKS5:RKZ5"/>
    <mergeCell ref="RLA5:RLH5"/>
    <mergeCell ref="RLI5:RLP5"/>
    <mergeCell ref="RIO5:RIV5"/>
    <mergeCell ref="RIW5:RJD5"/>
    <mergeCell ref="RJE5:RJL5"/>
    <mergeCell ref="RJM5:RJT5"/>
    <mergeCell ref="RJU5:RKB5"/>
    <mergeCell ref="RHA5:RHH5"/>
    <mergeCell ref="RHI5:RHP5"/>
    <mergeCell ref="RHQ5:RHX5"/>
    <mergeCell ref="RHY5:RIF5"/>
    <mergeCell ref="RIG5:RIN5"/>
    <mergeCell ref="RFM5:RFT5"/>
    <mergeCell ref="RFU5:RGB5"/>
    <mergeCell ref="RGC5:RGJ5"/>
    <mergeCell ref="RGK5:RGR5"/>
    <mergeCell ref="RGS5:RGZ5"/>
    <mergeCell ref="RDY5:REF5"/>
    <mergeCell ref="REG5:REN5"/>
    <mergeCell ref="REO5:REV5"/>
    <mergeCell ref="REW5:RFD5"/>
    <mergeCell ref="RFE5:RFL5"/>
    <mergeCell ref="RCK5:RCR5"/>
    <mergeCell ref="RCS5:RCZ5"/>
    <mergeCell ref="RDA5:RDH5"/>
    <mergeCell ref="RDI5:RDP5"/>
    <mergeCell ref="RDQ5:RDX5"/>
    <mergeCell ref="RAW5:RBD5"/>
    <mergeCell ref="RBE5:RBL5"/>
    <mergeCell ref="RBM5:RBT5"/>
    <mergeCell ref="RBU5:RCB5"/>
    <mergeCell ref="RCC5:RCJ5"/>
    <mergeCell ref="QZI5:QZP5"/>
    <mergeCell ref="QZQ5:QZX5"/>
    <mergeCell ref="QZY5:RAF5"/>
    <mergeCell ref="RAG5:RAN5"/>
    <mergeCell ref="RAO5:RAV5"/>
    <mergeCell ref="QXU5:QYB5"/>
    <mergeCell ref="QYC5:QYJ5"/>
    <mergeCell ref="QYK5:QYR5"/>
    <mergeCell ref="QYS5:QYZ5"/>
    <mergeCell ref="QZA5:QZH5"/>
    <mergeCell ref="QWG5:QWN5"/>
    <mergeCell ref="QWO5:QWV5"/>
    <mergeCell ref="QWW5:QXD5"/>
    <mergeCell ref="QXE5:QXL5"/>
    <mergeCell ref="QXM5:QXT5"/>
    <mergeCell ref="QUS5:QUZ5"/>
    <mergeCell ref="QVA5:QVH5"/>
    <mergeCell ref="QVI5:QVP5"/>
    <mergeCell ref="QVQ5:QVX5"/>
    <mergeCell ref="QVY5:QWF5"/>
    <mergeCell ref="QTE5:QTL5"/>
    <mergeCell ref="QTM5:QTT5"/>
    <mergeCell ref="QTU5:QUB5"/>
    <mergeCell ref="QUC5:QUJ5"/>
    <mergeCell ref="QUK5:QUR5"/>
    <mergeCell ref="QRQ5:QRX5"/>
    <mergeCell ref="QRY5:QSF5"/>
    <mergeCell ref="QSG5:QSN5"/>
    <mergeCell ref="QSO5:QSV5"/>
    <mergeCell ref="QSW5:QTD5"/>
    <mergeCell ref="QQC5:QQJ5"/>
    <mergeCell ref="QQK5:QQR5"/>
    <mergeCell ref="QQS5:QQZ5"/>
    <mergeCell ref="QRA5:QRH5"/>
    <mergeCell ref="QRI5:QRP5"/>
    <mergeCell ref="QOO5:QOV5"/>
    <mergeCell ref="QOW5:QPD5"/>
    <mergeCell ref="QPE5:QPL5"/>
    <mergeCell ref="QPM5:QPT5"/>
    <mergeCell ref="QPU5:QQB5"/>
    <mergeCell ref="QNA5:QNH5"/>
    <mergeCell ref="QNI5:QNP5"/>
    <mergeCell ref="QNQ5:QNX5"/>
    <mergeCell ref="QNY5:QOF5"/>
    <mergeCell ref="QOG5:QON5"/>
    <mergeCell ref="QLM5:QLT5"/>
    <mergeCell ref="QLU5:QMB5"/>
    <mergeCell ref="QMC5:QMJ5"/>
    <mergeCell ref="QMK5:QMR5"/>
    <mergeCell ref="QMS5:QMZ5"/>
    <mergeCell ref="QJY5:QKF5"/>
    <mergeCell ref="QKG5:QKN5"/>
    <mergeCell ref="QKO5:QKV5"/>
    <mergeCell ref="QKW5:QLD5"/>
    <mergeCell ref="QLE5:QLL5"/>
    <mergeCell ref="QIK5:QIR5"/>
    <mergeCell ref="QIS5:QIZ5"/>
    <mergeCell ref="QJA5:QJH5"/>
    <mergeCell ref="QJI5:QJP5"/>
    <mergeCell ref="QJQ5:QJX5"/>
    <mergeCell ref="QGW5:QHD5"/>
    <mergeCell ref="QHE5:QHL5"/>
    <mergeCell ref="QHM5:QHT5"/>
    <mergeCell ref="QHU5:QIB5"/>
    <mergeCell ref="QIC5:QIJ5"/>
    <mergeCell ref="QFI5:QFP5"/>
    <mergeCell ref="QFQ5:QFX5"/>
    <mergeCell ref="QFY5:QGF5"/>
    <mergeCell ref="QGG5:QGN5"/>
    <mergeCell ref="QGO5:QGV5"/>
    <mergeCell ref="QDU5:QEB5"/>
    <mergeCell ref="QEC5:QEJ5"/>
    <mergeCell ref="QEK5:QER5"/>
    <mergeCell ref="QES5:QEZ5"/>
    <mergeCell ref="QFA5:QFH5"/>
    <mergeCell ref="QCG5:QCN5"/>
    <mergeCell ref="QCO5:QCV5"/>
    <mergeCell ref="QCW5:QDD5"/>
    <mergeCell ref="QDE5:QDL5"/>
    <mergeCell ref="QDM5:QDT5"/>
    <mergeCell ref="QAS5:QAZ5"/>
    <mergeCell ref="QBA5:QBH5"/>
    <mergeCell ref="QBI5:QBP5"/>
    <mergeCell ref="QBQ5:QBX5"/>
    <mergeCell ref="QBY5:QCF5"/>
    <mergeCell ref="PZE5:PZL5"/>
    <mergeCell ref="PZM5:PZT5"/>
    <mergeCell ref="PZU5:QAB5"/>
    <mergeCell ref="QAC5:QAJ5"/>
    <mergeCell ref="QAK5:QAR5"/>
    <mergeCell ref="PXQ5:PXX5"/>
    <mergeCell ref="PXY5:PYF5"/>
    <mergeCell ref="PYG5:PYN5"/>
    <mergeCell ref="PYO5:PYV5"/>
    <mergeCell ref="PYW5:PZD5"/>
    <mergeCell ref="PWC5:PWJ5"/>
    <mergeCell ref="PWK5:PWR5"/>
    <mergeCell ref="PWS5:PWZ5"/>
    <mergeCell ref="PXA5:PXH5"/>
    <mergeCell ref="PXI5:PXP5"/>
    <mergeCell ref="PUO5:PUV5"/>
    <mergeCell ref="PUW5:PVD5"/>
    <mergeCell ref="PVE5:PVL5"/>
    <mergeCell ref="PVM5:PVT5"/>
    <mergeCell ref="PVU5:PWB5"/>
    <mergeCell ref="PTA5:PTH5"/>
    <mergeCell ref="PTI5:PTP5"/>
    <mergeCell ref="PTQ5:PTX5"/>
    <mergeCell ref="PTY5:PUF5"/>
    <mergeCell ref="PUG5:PUN5"/>
    <mergeCell ref="PRM5:PRT5"/>
    <mergeCell ref="PRU5:PSB5"/>
    <mergeCell ref="PSC5:PSJ5"/>
    <mergeCell ref="PSK5:PSR5"/>
    <mergeCell ref="PSS5:PSZ5"/>
    <mergeCell ref="PPY5:PQF5"/>
    <mergeCell ref="PQG5:PQN5"/>
    <mergeCell ref="PQO5:PQV5"/>
    <mergeCell ref="PQW5:PRD5"/>
    <mergeCell ref="PRE5:PRL5"/>
    <mergeCell ref="POK5:POR5"/>
    <mergeCell ref="POS5:POZ5"/>
    <mergeCell ref="PPA5:PPH5"/>
    <mergeCell ref="PPI5:PPP5"/>
    <mergeCell ref="PPQ5:PPX5"/>
    <mergeCell ref="PMW5:PND5"/>
    <mergeCell ref="PNE5:PNL5"/>
    <mergeCell ref="PNM5:PNT5"/>
    <mergeCell ref="PNU5:POB5"/>
    <mergeCell ref="POC5:POJ5"/>
    <mergeCell ref="PLI5:PLP5"/>
    <mergeCell ref="PLQ5:PLX5"/>
    <mergeCell ref="PLY5:PMF5"/>
    <mergeCell ref="PMG5:PMN5"/>
    <mergeCell ref="PMO5:PMV5"/>
    <mergeCell ref="PJU5:PKB5"/>
    <mergeCell ref="PKC5:PKJ5"/>
    <mergeCell ref="PKK5:PKR5"/>
    <mergeCell ref="PKS5:PKZ5"/>
    <mergeCell ref="PLA5:PLH5"/>
    <mergeCell ref="PIG5:PIN5"/>
    <mergeCell ref="PIO5:PIV5"/>
    <mergeCell ref="PIW5:PJD5"/>
    <mergeCell ref="PJE5:PJL5"/>
    <mergeCell ref="PJM5:PJT5"/>
    <mergeCell ref="PGS5:PGZ5"/>
    <mergeCell ref="PHA5:PHH5"/>
    <mergeCell ref="PHI5:PHP5"/>
    <mergeCell ref="PHQ5:PHX5"/>
    <mergeCell ref="PHY5:PIF5"/>
    <mergeCell ref="PFE5:PFL5"/>
    <mergeCell ref="PFM5:PFT5"/>
    <mergeCell ref="PFU5:PGB5"/>
    <mergeCell ref="PGC5:PGJ5"/>
    <mergeCell ref="PGK5:PGR5"/>
    <mergeCell ref="PDQ5:PDX5"/>
    <mergeCell ref="PDY5:PEF5"/>
    <mergeCell ref="PEG5:PEN5"/>
    <mergeCell ref="PEO5:PEV5"/>
    <mergeCell ref="PEW5:PFD5"/>
    <mergeCell ref="PCC5:PCJ5"/>
    <mergeCell ref="PCK5:PCR5"/>
    <mergeCell ref="PCS5:PCZ5"/>
    <mergeCell ref="PDA5:PDH5"/>
    <mergeCell ref="PDI5:PDP5"/>
    <mergeCell ref="PAO5:PAV5"/>
    <mergeCell ref="PAW5:PBD5"/>
    <mergeCell ref="PBE5:PBL5"/>
    <mergeCell ref="PBM5:PBT5"/>
    <mergeCell ref="PBU5:PCB5"/>
    <mergeCell ref="OZA5:OZH5"/>
    <mergeCell ref="OZI5:OZP5"/>
    <mergeCell ref="OZQ5:OZX5"/>
    <mergeCell ref="OZY5:PAF5"/>
    <mergeCell ref="PAG5:PAN5"/>
    <mergeCell ref="OXM5:OXT5"/>
    <mergeCell ref="OXU5:OYB5"/>
    <mergeCell ref="OYC5:OYJ5"/>
    <mergeCell ref="OYK5:OYR5"/>
    <mergeCell ref="OYS5:OYZ5"/>
    <mergeCell ref="OVY5:OWF5"/>
    <mergeCell ref="OWG5:OWN5"/>
    <mergeCell ref="OWO5:OWV5"/>
    <mergeCell ref="OWW5:OXD5"/>
    <mergeCell ref="OXE5:OXL5"/>
    <mergeCell ref="OUK5:OUR5"/>
    <mergeCell ref="OUS5:OUZ5"/>
    <mergeCell ref="OVA5:OVH5"/>
    <mergeCell ref="OVI5:OVP5"/>
    <mergeCell ref="OVQ5:OVX5"/>
    <mergeCell ref="OSW5:OTD5"/>
    <mergeCell ref="OTE5:OTL5"/>
    <mergeCell ref="OTM5:OTT5"/>
    <mergeCell ref="OTU5:OUB5"/>
    <mergeCell ref="OUC5:OUJ5"/>
    <mergeCell ref="ORI5:ORP5"/>
    <mergeCell ref="ORQ5:ORX5"/>
    <mergeCell ref="ORY5:OSF5"/>
    <mergeCell ref="OSG5:OSN5"/>
    <mergeCell ref="OSO5:OSV5"/>
    <mergeCell ref="OPU5:OQB5"/>
    <mergeCell ref="OQC5:OQJ5"/>
    <mergeCell ref="OQK5:OQR5"/>
    <mergeCell ref="OQS5:OQZ5"/>
    <mergeCell ref="ORA5:ORH5"/>
    <mergeCell ref="OOG5:OON5"/>
    <mergeCell ref="OOO5:OOV5"/>
    <mergeCell ref="OOW5:OPD5"/>
    <mergeCell ref="OPE5:OPL5"/>
    <mergeCell ref="OPM5:OPT5"/>
    <mergeCell ref="OMS5:OMZ5"/>
    <mergeCell ref="ONA5:ONH5"/>
    <mergeCell ref="ONI5:ONP5"/>
    <mergeCell ref="ONQ5:ONX5"/>
    <mergeCell ref="ONY5:OOF5"/>
    <mergeCell ref="OLE5:OLL5"/>
    <mergeCell ref="OLM5:OLT5"/>
    <mergeCell ref="OLU5:OMB5"/>
    <mergeCell ref="OMC5:OMJ5"/>
    <mergeCell ref="OMK5:OMR5"/>
    <mergeCell ref="OJQ5:OJX5"/>
    <mergeCell ref="OJY5:OKF5"/>
    <mergeCell ref="OKG5:OKN5"/>
    <mergeCell ref="OKO5:OKV5"/>
    <mergeCell ref="OKW5:OLD5"/>
    <mergeCell ref="OIC5:OIJ5"/>
    <mergeCell ref="OIK5:OIR5"/>
    <mergeCell ref="OIS5:OIZ5"/>
    <mergeCell ref="OJA5:OJH5"/>
    <mergeCell ref="OJI5:OJP5"/>
    <mergeCell ref="OGO5:OGV5"/>
    <mergeCell ref="OGW5:OHD5"/>
    <mergeCell ref="OHE5:OHL5"/>
    <mergeCell ref="OHM5:OHT5"/>
    <mergeCell ref="OHU5:OIB5"/>
    <mergeCell ref="OFA5:OFH5"/>
    <mergeCell ref="OFI5:OFP5"/>
    <mergeCell ref="OFQ5:OFX5"/>
    <mergeCell ref="OFY5:OGF5"/>
    <mergeCell ref="OGG5:OGN5"/>
    <mergeCell ref="ODM5:ODT5"/>
    <mergeCell ref="ODU5:OEB5"/>
    <mergeCell ref="OEC5:OEJ5"/>
    <mergeCell ref="OEK5:OER5"/>
    <mergeCell ref="OES5:OEZ5"/>
    <mergeCell ref="OBY5:OCF5"/>
    <mergeCell ref="OCG5:OCN5"/>
    <mergeCell ref="OCO5:OCV5"/>
    <mergeCell ref="OCW5:ODD5"/>
    <mergeCell ref="ODE5:ODL5"/>
    <mergeCell ref="OAK5:OAR5"/>
    <mergeCell ref="OAS5:OAZ5"/>
    <mergeCell ref="OBA5:OBH5"/>
    <mergeCell ref="OBI5:OBP5"/>
    <mergeCell ref="OBQ5:OBX5"/>
    <mergeCell ref="NYW5:NZD5"/>
    <mergeCell ref="NZE5:NZL5"/>
    <mergeCell ref="NZM5:NZT5"/>
    <mergeCell ref="NZU5:OAB5"/>
    <mergeCell ref="OAC5:OAJ5"/>
    <mergeCell ref="NXI5:NXP5"/>
    <mergeCell ref="NXQ5:NXX5"/>
    <mergeCell ref="NXY5:NYF5"/>
    <mergeCell ref="NYG5:NYN5"/>
    <mergeCell ref="NYO5:NYV5"/>
    <mergeCell ref="NVU5:NWB5"/>
    <mergeCell ref="NWC5:NWJ5"/>
    <mergeCell ref="NWK5:NWR5"/>
    <mergeCell ref="NWS5:NWZ5"/>
    <mergeCell ref="NXA5:NXH5"/>
    <mergeCell ref="NUG5:NUN5"/>
    <mergeCell ref="NUO5:NUV5"/>
    <mergeCell ref="NUW5:NVD5"/>
    <mergeCell ref="NVE5:NVL5"/>
    <mergeCell ref="NVM5:NVT5"/>
    <mergeCell ref="NSS5:NSZ5"/>
    <mergeCell ref="NTA5:NTH5"/>
    <mergeCell ref="NTI5:NTP5"/>
    <mergeCell ref="NTQ5:NTX5"/>
    <mergeCell ref="NTY5:NUF5"/>
    <mergeCell ref="NRE5:NRL5"/>
    <mergeCell ref="NRM5:NRT5"/>
    <mergeCell ref="NRU5:NSB5"/>
    <mergeCell ref="NSC5:NSJ5"/>
    <mergeCell ref="NSK5:NSR5"/>
    <mergeCell ref="NPQ5:NPX5"/>
    <mergeCell ref="NPY5:NQF5"/>
    <mergeCell ref="NQG5:NQN5"/>
    <mergeCell ref="NQO5:NQV5"/>
    <mergeCell ref="NQW5:NRD5"/>
    <mergeCell ref="NOC5:NOJ5"/>
    <mergeCell ref="NOK5:NOR5"/>
    <mergeCell ref="NOS5:NOZ5"/>
    <mergeCell ref="NPA5:NPH5"/>
    <mergeCell ref="NPI5:NPP5"/>
    <mergeCell ref="NMO5:NMV5"/>
    <mergeCell ref="NMW5:NND5"/>
    <mergeCell ref="NNE5:NNL5"/>
    <mergeCell ref="NNM5:NNT5"/>
    <mergeCell ref="NNU5:NOB5"/>
    <mergeCell ref="NLA5:NLH5"/>
    <mergeCell ref="NLI5:NLP5"/>
    <mergeCell ref="NLQ5:NLX5"/>
    <mergeCell ref="NLY5:NMF5"/>
    <mergeCell ref="NMG5:NMN5"/>
    <mergeCell ref="NJM5:NJT5"/>
    <mergeCell ref="NJU5:NKB5"/>
    <mergeCell ref="NKC5:NKJ5"/>
    <mergeCell ref="NKK5:NKR5"/>
    <mergeCell ref="NKS5:NKZ5"/>
    <mergeCell ref="NHY5:NIF5"/>
    <mergeCell ref="NIG5:NIN5"/>
    <mergeCell ref="NIO5:NIV5"/>
    <mergeCell ref="NIW5:NJD5"/>
    <mergeCell ref="NJE5:NJL5"/>
    <mergeCell ref="NGK5:NGR5"/>
    <mergeCell ref="NGS5:NGZ5"/>
    <mergeCell ref="NHA5:NHH5"/>
    <mergeCell ref="NHI5:NHP5"/>
    <mergeCell ref="NHQ5:NHX5"/>
    <mergeCell ref="NEW5:NFD5"/>
    <mergeCell ref="NFE5:NFL5"/>
    <mergeCell ref="NFM5:NFT5"/>
    <mergeCell ref="NFU5:NGB5"/>
    <mergeCell ref="NGC5:NGJ5"/>
    <mergeCell ref="NDI5:NDP5"/>
    <mergeCell ref="NDQ5:NDX5"/>
    <mergeCell ref="NDY5:NEF5"/>
    <mergeCell ref="NEG5:NEN5"/>
    <mergeCell ref="NEO5:NEV5"/>
    <mergeCell ref="NBU5:NCB5"/>
    <mergeCell ref="NCC5:NCJ5"/>
    <mergeCell ref="NCK5:NCR5"/>
    <mergeCell ref="NCS5:NCZ5"/>
    <mergeCell ref="NDA5:NDH5"/>
    <mergeCell ref="NAG5:NAN5"/>
    <mergeCell ref="NAO5:NAV5"/>
    <mergeCell ref="NAW5:NBD5"/>
    <mergeCell ref="NBE5:NBL5"/>
    <mergeCell ref="NBM5:NBT5"/>
    <mergeCell ref="MYS5:MYZ5"/>
    <mergeCell ref="MZA5:MZH5"/>
    <mergeCell ref="MZI5:MZP5"/>
    <mergeCell ref="MZQ5:MZX5"/>
    <mergeCell ref="MZY5:NAF5"/>
    <mergeCell ref="MXE5:MXL5"/>
    <mergeCell ref="MXM5:MXT5"/>
    <mergeCell ref="MXU5:MYB5"/>
    <mergeCell ref="MYC5:MYJ5"/>
    <mergeCell ref="MYK5:MYR5"/>
    <mergeCell ref="MVQ5:MVX5"/>
    <mergeCell ref="MVY5:MWF5"/>
    <mergeCell ref="MWG5:MWN5"/>
    <mergeCell ref="MWO5:MWV5"/>
    <mergeCell ref="MWW5:MXD5"/>
    <mergeCell ref="MUC5:MUJ5"/>
    <mergeCell ref="MUK5:MUR5"/>
    <mergeCell ref="MUS5:MUZ5"/>
    <mergeCell ref="MVA5:MVH5"/>
    <mergeCell ref="MVI5:MVP5"/>
    <mergeCell ref="MSO5:MSV5"/>
    <mergeCell ref="MSW5:MTD5"/>
    <mergeCell ref="MTE5:MTL5"/>
    <mergeCell ref="MTM5:MTT5"/>
    <mergeCell ref="MTU5:MUB5"/>
    <mergeCell ref="MRA5:MRH5"/>
    <mergeCell ref="MRI5:MRP5"/>
    <mergeCell ref="MRQ5:MRX5"/>
    <mergeCell ref="MRY5:MSF5"/>
    <mergeCell ref="MSG5:MSN5"/>
    <mergeCell ref="MPM5:MPT5"/>
    <mergeCell ref="MPU5:MQB5"/>
    <mergeCell ref="MQC5:MQJ5"/>
    <mergeCell ref="MQK5:MQR5"/>
    <mergeCell ref="MQS5:MQZ5"/>
    <mergeCell ref="MNY5:MOF5"/>
    <mergeCell ref="MOG5:MON5"/>
    <mergeCell ref="MOO5:MOV5"/>
    <mergeCell ref="MOW5:MPD5"/>
    <mergeCell ref="MPE5:MPL5"/>
    <mergeCell ref="MMK5:MMR5"/>
    <mergeCell ref="MMS5:MMZ5"/>
    <mergeCell ref="MNA5:MNH5"/>
    <mergeCell ref="MNI5:MNP5"/>
    <mergeCell ref="MNQ5:MNX5"/>
    <mergeCell ref="MKW5:MLD5"/>
    <mergeCell ref="MLE5:MLL5"/>
    <mergeCell ref="MLM5:MLT5"/>
    <mergeCell ref="MLU5:MMB5"/>
    <mergeCell ref="MMC5:MMJ5"/>
    <mergeCell ref="MJI5:MJP5"/>
    <mergeCell ref="MJQ5:MJX5"/>
    <mergeCell ref="MJY5:MKF5"/>
    <mergeCell ref="MKG5:MKN5"/>
    <mergeCell ref="MKO5:MKV5"/>
    <mergeCell ref="MHU5:MIB5"/>
    <mergeCell ref="MIC5:MIJ5"/>
    <mergeCell ref="MIK5:MIR5"/>
    <mergeCell ref="MIS5:MIZ5"/>
    <mergeCell ref="MJA5:MJH5"/>
    <mergeCell ref="MGG5:MGN5"/>
    <mergeCell ref="MGO5:MGV5"/>
    <mergeCell ref="MGW5:MHD5"/>
    <mergeCell ref="MHE5:MHL5"/>
    <mergeCell ref="MHM5:MHT5"/>
    <mergeCell ref="MES5:MEZ5"/>
    <mergeCell ref="MFA5:MFH5"/>
    <mergeCell ref="MFI5:MFP5"/>
    <mergeCell ref="MFQ5:MFX5"/>
    <mergeCell ref="MFY5:MGF5"/>
    <mergeCell ref="MDE5:MDL5"/>
    <mergeCell ref="MDM5:MDT5"/>
    <mergeCell ref="MDU5:MEB5"/>
    <mergeCell ref="MEC5:MEJ5"/>
    <mergeCell ref="MEK5:MER5"/>
    <mergeCell ref="MBQ5:MBX5"/>
    <mergeCell ref="MBY5:MCF5"/>
    <mergeCell ref="MCG5:MCN5"/>
    <mergeCell ref="MCO5:MCV5"/>
    <mergeCell ref="MCW5:MDD5"/>
    <mergeCell ref="MAC5:MAJ5"/>
    <mergeCell ref="MAK5:MAR5"/>
    <mergeCell ref="MAS5:MAZ5"/>
    <mergeCell ref="MBA5:MBH5"/>
    <mergeCell ref="MBI5:MBP5"/>
    <mergeCell ref="LYO5:LYV5"/>
    <mergeCell ref="LYW5:LZD5"/>
    <mergeCell ref="LZE5:LZL5"/>
    <mergeCell ref="LZM5:LZT5"/>
    <mergeCell ref="LZU5:MAB5"/>
    <mergeCell ref="LXA5:LXH5"/>
    <mergeCell ref="LXI5:LXP5"/>
    <mergeCell ref="LXQ5:LXX5"/>
    <mergeCell ref="LXY5:LYF5"/>
    <mergeCell ref="LYG5:LYN5"/>
    <mergeCell ref="LVM5:LVT5"/>
    <mergeCell ref="LVU5:LWB5"/>
    <mergeCell ref="LWC5:LWJ5"/>
    <mergeCell ref="LWK5:LWR5"/>
    <mergeCell ref="LWS5:LWZ5"/>
    <mergeCell ref="LTY5:LUF5"/>
    <mergeCell ref="LUG5:LUN5"/>
    <mergeCell ref="LUO5:LUV5"/>
    <mergeCell ref="LUW5:LVD5"/>
    <mergeCell ref="LVE5:LVL5"/>
    <mergeCell ref="LSK5:LSR5"/>
    <mergeCell ref="LSS5:LSZ5"/>
    <mergeCell ref="LTA5:LTH5"/>
    <mergeCell ref="LTI5:LTP5"/>
    <mergeCell ref="LTQ5:LTX5"/>
    <mergeCell ref="LQW5:LRD5"/>
    <mergeCell ref="LRE5:LRL5"/>
    <mergeCell ref="LRM5:LRT5"/>
    <mergeCell ref="LRU5:LSB5"/>
    <mergeCell ref="LSC5:LSJ5"/>
    <mergeCell ref="LPI5:LPP5"/>
    <mergeCell ref="LPQ5:LPX5"/>
    <mergeCell ref="LPY5:LQF5"/>
    <mergeCell ref="LQG5:LQN5"/>
    <mergeCell ref="LQO5:LQV5"/>
    <mergeCell ref="LNU5:LOB5"/>
    <mergeCell ref="LOC5:LOJ5"/>
    <mergeCell ref="LOK5:LOR5"/>
    <mergeCell ref="LOS5:LOZ5"/>
    <mergeCell ref="LPA5:LPH5"/>
    <mergeCell ref="LMG5:LMN5"/>
    <mergeCell ref="LMO5:LMV5"/>
    <mergeCell ref="LMW5:LND5"/>
    <mergeCell ref="LNE5:LNL5"/>
    <mergeCell ref="LNM5:LNT5"/>
    <mergeCell ref="LKS5:LKZ5"/>
    <mergeCell ref="LLA5:LLH5"/>
    <mergeCell ref="LLI5:LLP5"/>
    <mergeCell ref="LLQ5:LLX5"/>
    <mergeCell ref="LLY5:LMF5"/>
    <mergeCell ref="LJE5:LJL5"/>
    <mergeCell ref="LJM5:LJT5"/>
    <mergeCell ref="LJU5:LKB5"/>
    <mergeCell ref="LKC5:LKJ5"/>
    <mergeCell ref="LKK5:LKR5"/>
    <mergeCell ref="LHQ5:LHX5"/>
    <mergeCell ref="LHY5:LIF5"/>
    <mergeCell ref="LIG5:LIN5"/>
    <mergeCell ref="LIO5:LIV5"/>
    <mergeCell ref="LIW5:LJD5"/>
    <mergeCell ref="LGC5:LGJ5"/>
    <mergeCell ref="LGK5:LGR5"/>
    <mergeCell ref="LGS5:LGZ5"/>
    <mergeCell ref="LHA5:LHH5"/>
    <mergeCell ref="LHI5:LHP5"/>
    <mergeCell ref="LEO5:LEV5"/>
    <mergeCell ref="LEW5:LFD5"/>
    <mergeCell ref="LFE5:LFL5"/>
    <mergeCell ref="LFM5:LFT5"/>
    <mergeCell ref="LFU5:LGB5"/>
    <mergeCell ref="LDA5:LDH5"/>
    <mergeCell ref="LDI5:LDP5"/>
    <mergeCell ref="LDQ5:LDX5"/>
    <mergeCell ref="LDY5:LEF5"/>
    <mergeCell ref="LEG5:LEN5"/>
    <mergeCell ref="LBM5:LBT5"/>
    <mergeCell ref="LBU5:LCB5"/>
    <mergeCell ref="LCC5:LCJ5"/>
    <mergeCell ref="LCK5:LCR5"/>
    <mergeCell ref="LCS5:LCZ5"/>
    <mergeCell ref="KZY5:LAF5"/>
    <mergeCell ref="LAG5:LAN5"/>
    <mergeCell ref="LAO5:LAV5"/>
    <mergeCell ref="LAW5:LBD5"/>
    <mergeCell ref="LBE5:LBL5"/>
    <mergeCell ref="KYK5:KYR5"/>
    <mergeCell ref="KYS5:KYZ5"/>
    <mergeCell ref="KZA5:KZH5"/>
    <mergeCell ref="KZI5:KZP5"/>
    <mergeCell ref="KZQ5:KZX5"/>
    <mergeCell ref="KWW5:KXD5"/>
    <mergeCell ref="KXE5:KXL5"/>
    <mergeCell ref="KXM5:KXT5"/>
    <mergeCell ref="KXU5:KYB5"/>
    <mergeCell ref="KYC5:KYJ5"/>
    <mergeCell ref="KVI5:KVP5"/>
    <mergeCell ref="KVQ5:KVX5"/>
    <mergeCell ref="KVY5:KWF5"/>
    <mergeCell ref="KWG5:KWN5"/>
    <mergeCell ref="KWO5:KWV5"/>
    <mergeCell ref="KTU5:KUB5"/>
    <mergeCell ref="KUC5:KUJ5"/>
    <mergeCell ref="KUK5:KUR5"/>
    <mergeCell ref="KUS5:KUZ5"/>
    <mergeCell ref="KVA5:KVH5"/>
    <mergeCell ref="KSG5:KSN5"/>
    <mergeCell ref="KSO5:KSV5"/>
    <mergeCell ref="KSW5:KTD5"/>
    <mergeCell ref="KTE5:KTL5"/>
    <mergeCell ref="KTM5:KTT5"/>
    <mergeCell ref="KQS5:KQZ5"/>
    <mergeCell ref="KRA5:KRH5"/>
    <mergeCell ref="KRI5:KRP5"/>
    <mergeCell ref="KRQ5:KRX5"/>
    <mergeCell ref="KRY5:KSF5"/>
    <mergeCell ref="KPE5:KPL5"/>
    <mergeCell ref="KPM5:KPT5"/>
    <mergeCell ref="KPU5:KQB5"/>
    <mergeCell ref="KQC5:KQJ5"/>
    <mergeCell ref="KQK5:KQR5"/>
    <mergeCell ref="KNQ5:KNX5"/>
    <mergeCell ref="KNY5:KOF5"/>
    <mergeCell ref="KOG5:KON5"/>
    <mergeCell ref="KOO5:KOV5"/>
    <mergeCell ref="KOW5:KPD5"/>
    <mergeCell ref="KMC5:KMJ5"/>
    <mergeCell ref="KMK5:KMR5"/>
    <mergeCell ref="KMS5:KMZ5"/>
    <mergeCell ref="KNA5:KNH5"/>
    <mergeCell ref="KNI5:KNP5"/>
    <mergeCell ref="KKO5:KKV5"/>
    <mergeCell ref="KKW5:KLD5"/>
    <mergeCell ref="KLE5:KLL5"/>
    <mergeCell ref="KLM5:KLT5"/>
    <mergeCell ref="KLU5:KMB5"/>
    <mergeCell ref="KJA5:KJH5"/>
    <mergeCell ref="KJI5:KJP5"/>
    <mergeCell ref="KJQ5:KJX5"/>
    <mergeCell ref="KJY5:KKF5"/>
    <mergeCell ref="KKG5:KKN5"/>
    <mergeCell ref="KHM5:KHT5"/>
    <mergeCell ref="KHU5:KIB5"/>
    <mergeCell ref="KIC5:KIJ5"/>
    <mergeCell ref="KIK5:KIR5"/>
    <mergeCell ref="KIS5:KIZ5"/>
    <mergeCell ref="KFY5:KGF5"/>
    <mergeCell ref="KGG5:KGN5"/>
    <mergeCell ref="KGO5:KGV5"/>
    <mergeCell ref="KGW5:KHD5"/>
    <mergeCell ref="KHE5:KHL5"/>
    <mergeCell ref="KEK5:KER5"/>
    <mergeCell ref="KES5:KEZ5"/>
    <mergeCell ref="KFA5:KFH5"/>
    <mergeCell ref="KFI5:KFP5"/>
    <mergeCell ref="KFQ5:KFX5"/>
    <mergeCell ref="KCW5:KDD5"/>
    <mergeCell ref="KDE5:KDL5"/>
    <mergeCell ref="KDM5:KDT5"/>
    <mergeCell ref="KDU5:KEB5"/>
    <mergeCell ref="KEC5:KEJ5"/>
    <mergeCell ref="KBI5:KBP5"/>
    <mergeCell ref="KBQ5:KBX5"/>
    <mergeCell ref="KBY5:KCF5"/>
    <mergeCell ref="KCG5:KCN5"/>
    <mergeCell ref="KCO5:KCV5"/>
    <mergeCell ref="JZU5:KAB5"/>
    <mergeCell ref="KAC5:KAJ5"/>
    <mergeCell ref="KAK5:KAR5"/>
    <mergeCell ref="KAS5:KAZ5"/>
    <mergeCell ref="KBA5:KBH5"/>
    <mergeCell ref="JYG5:JYN5"/>
    <mergeCell ref="JYO5:JYV5"/>
    <mergeCell ref="JYW5:JZD5"/>
    <mergeCell ref="JZE5:JZL5"/>
    <mergeCell ref="JZM5:JZT5"/>
    <mergeCell ref="JWS5:JWZ5"/>
    <mergeCell ref="JXA5:JXH5"/>
    <mergeCell ref="JXI5:JXP5"/>
    <mergeCell ref="JXQ5:JXX5"/>
    <mergeCell ref="JXY5:JYF5"/>
    <mergeCell ref="JVE5:JVL5"/>
    <mergeCell ref="JVM5:JVT5"/>
    <mergeCell ref="JVU5:JWB5"/>
    <mergeCell ref="JWC5:JWJ5"/>
    <mergeCell ref="JWK5:JWR5"/>
    <mergeCell ref="JTQ5:JTX5"/>
    <mergeCell ref="JTY5:JUF5"/>
    <mergeCell ref="JUG5:JUN5"/>
    <mergeCell ref="JUO5:JUV5"/>
    <mergeCell ref="JUW5:JVD5"/>
    <mergeCell ref="JSC5:JSJ5"/>
    <mergeCell ref="JSK5:JSR5"/>
    <mergeCell ref="JSS5:JSZ5"/>
    <mergeCell ref="JTA5:JTH5"/>
    <mergeCell ref="JTI5:JTP5"/>
    <mergeCell ref="JQO5:JQV5"/>
    <mergeCell ref="JQW5:JRD5"/>
    <mergeCell ref="JRE5:JRL5"/>
    <mergeCell ref="JRM5:JRT5"/>
    <mergeCell ref="JRU5:JSB5"/>
    <mergeCell ref="JPA5:JPH5"/>
    <mergeCell ref="JPI5:JPP5"/>
    <mergeCell ref="JPQ5:JPX5"/>
    <mergeCell ref="JPY5:JQF5"/>
    <mergeCell ref="JQG5:JQN5"/>
    <mergeCell ref="JNM5:JNT5"/>
    <mergeCell ref="JNU5:JOB5"/>
    <mergeCell ref="JOC5:JOJ5"/>
    <mergeCell ref="JOK5:JOR5"/>
    <mergeCell ref="JOS5:JOZ5"/>
    <mergeCell ref="JLY5:JMF5"/>
    <mergeCell ref="JMG5:JMN5"/>
    <mergeCell ref="JMO5:JMV5"/>
    <mergeCell ref="JMW5:JND5"/>
    <mergeCell ref="JNE5:JNL5"/>
    <mergeCell ref="JKK5:JKR5"/>
    <mergeCell ref="JKS5:JKZ5"/>
    <mergeCell ref="JLA5:JLH5"/>
    <mergeCell ref="JLI5:JLP5"/>
    <mergeCell ref="JLQ5:JLX5"/>
    <mergeCell ref="JIW5:JJD5"/>
    <mergeCell ref="JJE5:JJL5"/>
    <mergeCell ref="JJM5:JJT5"/>
    <mergeCell ref="JJU5:JKB5"/>
    <mergeCell ref="JKC5:JKJ5"/>
    <mergeCell ref="JHI5:JHP5"/>
    <mergeCell ref="JHQ5:JHX5"/>
    <mergeCell ref="JHY5:JIF5"/>
    <mergeCell ref="JIG5:JIN5"/>
    <mergeCell ref="JIO5:JIV5"/>
    <mergeCell ref="JFU5:JGB5"/>
    <mergeCell ref="JGC5:JGJ5"/>
    <mergeCell ref="JGK5:JGR5"/>
    <mergeCell ref="JGS5:JGZ5"/>
    <mergeCell ref="JHA5:JHH5"/>
    <mergeCell ref="JEG5:JEN5"/>
    <mergeCell ref="JEO5:JEV5"/>
    <mergeCell ref="JEW5:JFD5"/>
    <mergeCell ref="JFE5:JFL5"/>
    <mergeCell ref="JFM5:JFT5"/>
    <mergeCell ref="JCS5:JCZ5"/>
    <mergeCell ref="JDA5:JDH5"/>
    <mergeCell ref="JDI5:JDP5"/>
    <mergeCell ref="JDQ5:JDX5"/>
    <mergeCell ref="JDY5:JEF5"/>
    <mergeCell ref="JBE5:JBL5"/>
    <mergeCell ref="JBM5:JBT5"/>
    <mergeCell ref="JBU5:JCB5"/>
    <mergeCell ref="JCC5:JCJ5"/>
    <mergeCell ref="JCK5:JCR5"/>
    <mergeCell ref="IZQ5:IZX5"/>
    <mergeCell ref="IZY5:JAF5"/>
    <mergeCell ref="JAG5:JAN5"/>
    <mergeCell ref="JAO5:JAV5"/>
    <mergeCell ref="JAW5:JBD5"/>
    <mergeCell ref="IYC5:IYJ5"/>
    <mergeCell ref="IYK5:IYR5"/>
    <mergeCell ref="IYS5:IYZ5"/>
    <mergeCell ref="IZA5:IZH5"/>
    <mergeCell ref="IZI5:IZP5"/>
    <mergeCell ref="IWO5:IWV5"/>
    <mergeCell ref="IWW5:IXD5"/>
    <mergeCell ref="IXE5:IXL5"/>
    <mergeCell ref="IXM5:IXT5"/>
    <mergeCell ref="IXU5:IYB5"/>
    <mergeCell ref="IVA5:IVH5"/>
    <mergeCell ref="IVI5:IVP5"/>
    <mergeCell ref="IVQ5:IVX5"/>
    <mergeCell ref="IVY5:IWF5"/>
    <mergeCell ref="IWG5:IWN5"/>
    <mergeCell ref="ITM5:ITT5"/>
    <mergeCell ref="ITU5:IUB5"/>
    <mergeCell ref="IUC5:IUJ5"/>
    <mergeCell ref="IUK5:IUR5"/>
    <mergeCell ref="IUS5:IUZ5"/>
    <mergeCell ref="IRY5:ISF5"/>
    <mergeCell ref="ISG5:ISN5"/>
    <mergeCell ref="ISO5:ISV5"/>
    <mergeCell ref="ISW5:ITD5"/>
    <mergeCell ref="ITE5:ITL5"/>
    <mergeCell ref="IQK5:IQR5"/>
    <mergeCell ref="IQS5:IQZ5"/>
    <mergeCell ref="IRA5:IRH5"/>
    <mergeCell ref="IRI5:IRP5"/>
    <mergeCell ref="IRQ5:IRX5"/>
    <mergeCell ref="IOW5:IPD5"/>
    <mergeCell ref="IPE5:IPL5"/>
    <mergeCell ref="IPM5:IPT5"/>
    <mergeCell ref="IPU5:IQB5"/>
    <mergeCell ref="IQC5:IQJ5"/>
    <mergeCell ref="INI5:INP5"/>
    <mergeCell ref="INQ5:INX5"/>
    <mergeCell ref="INY5:IOF5"/>
    <mergeCell ref="IOG5:ION5"/>
    <mergeCell ref="IOO5:IOV5"/>
    <mergeCell ref="ILU5:IMB5"/>
    <mergeCell ref="IMC5:IMJ5"/>
    <mergeCell ref="IMK5:IMR5"/>
    <mergeCell ref="IMS5:IMZ5"/>
    <mergeCell ref="INA5:INH5"/>
    <mergeCell ref="IKG5:IKN5"/>
    <mergeCell ref="IKO5:IKV5"/>
    <mergeCell ref="IKW5:ILD5"/>
    <mergeCell ref="ILE5:ILL5"/>
    <mergeCell ref="ILM5:ILT5"/>
    <mergeCell ref="IIS5:IIZ5"/>
    <mergeCell ref="IJA5:IJH5"/>
    <mergeCell ref="IJI5:IJP5"/>
    <mergeCell ref="IJQ5:IJX5"/>
    <mergeCell ref="IJY5:IKF5"/>
    <mergeCell ref="IHE5:IHL5"/>
    <mergeCell ref="IHM5:IHT5"/>
    <mergeCell ref="IHU5:IIB5"/>
    <mergeCell ref="IIC5:IIJ5"/>
    <mergeCell ref="IIK5:IIR5"/>
    <mergeCell ref="IFQ5:IFX5"/>
    <mergeCell ref="IFY5:IGF5"/>
    <mergeCell ref="IGG5:IGN5"/>
    <mergeCell ref="IGO5:IGV5"/>
    <mergeCell ref="IGW5:IHD5"/>
    <mergeCell ref="IEC5:IEJ5"/>
    <mergeCell ref="IEK5:IER5"/>
    <mergeCell ref="IES5:IEZ5"/>
    <mergeCell ref="IFA5:IFH5"/>
    <mergeCell ref="IFI5:IFP5"/>
    <mergeCell ref="ICO5:ICV5"/>
    <mergeCell ref="ICW5:IDD5"/>
    <mergeCell ref="IDE5:IDL5"/>
    <mergeCell ref="IDM5:IDT5"/>
    <mergeCell ref="IDU5:IEB5"/>
    <mergeCell ref="IBA5:IBH5"/>
    <mergeCell ref="IBI5:IBP5"/>
    <mergeCell ref="IBQ5:IBX5"/>
    <mergeCell ref="IBY5:ICF5"/>
    <mergeCell ref="ICG5:ICN5"/>
    <mergeCell ref="HZM5:HZT5"/>
    <mergeCell ref="HZU5:IAB5"/>
    <mergeCell ref="IAC5:IAJ5"/>
    <mergeCell ref="IAK5:IAR5"/>
    <mergeCell ref="IAS5:IAZ5"/>
    <mergeCell ref="HXY5:HYF5"/>
    <mergeCell ref="HYG5:HYN5"/>
    <mergeCell ref="HYO5:HYV5"/>
    <mergeCell ref="HYW5:HZD5"/>
    <mergeCell ref="HZE5:HZL5"/>
    <mergeCell ref="HWK5:HWR5"/>
    <mergeCell ref="HWS5:HWZ5"/>
    <mergeCell ref="HXA5:HXH5"/>
    <mergeCell ref="HXI5:HXP5"/>
    <mergeCell ref="HXQ5:HXX5"/>
    <mergeCell ref="HUW5:HVD5"/>
    <mergeCell ref="HVE5:HVL5"/>
    <mergeCell ref="HVM5:HVT5"/>
    <mergeCell ref="HVU5:HWB5"/>
    <mergeCell ref="HWC5:HWJ5"/>
    <mergeCell ref="HTI5:HTP5"/>
    <mergeCell ref="HTQ5:HTX5"/>
    <mergeCell ref="HTY5:HUF5"/>
    <mergeCell ref="HUG5:HUN5"/>
    <mergeCell ref="HUO5:HUV5"/>
    <mergeCell ref="HRU5:HSB5"/>
    <mergeCell ref="HSC5:HSJ5"/>
    <mergeCell ref="HSK5:HSR5"/>
    <mergeCell ref="HSS5:HSZ5"/>
    <mergeCell ref="HTA5:HTH5"/>
    <mergeCell ref="HQG5:HQN5"/>
    <mergeCell ref="HQO5:HQV5"/>
    <mergeCell ref="HQW5:HRD5"/>
    <mergeCell ref="HRE5:HRL5"/>
    <mergeCell ref="HRM5:HRT5"/>
    <mergeCell ref="HOS5:HOZ5"/>
    <mergeCell ref="HPA5:HPH5"/>
    <mergeCell ref="HPI5:HPP5"/>
    <mergeCell ref="HPQ5:HPX5"/>
    <mergeCell ref="HPY5:HQF5"/>
    <mergeCell ref="HNE5:HNL5"/>
    <mergeCell ref="HNM5:HNT5"/>
    <mergeCell ref="HNU5:HOB5"/>
    <mergeCell ref="HOC5:HOJ5"/>
    <mergeCell ref="HOK5:HOR5"/>
    <mergeCell ref="HLQ5:HLX5"/>
    <mergeCell ref="HLY5:HMF5"/>
    <mergeCell ref="HMG5:HMN5"/>
    <mergeCell ref="HMO5:HMV5"/>
    <mergeCell ref="HMW5:HND5"/>
    <mergeCell ref="HKC5:HKJ5"/>
    <mergeCell ref="HKK5:HKR5"/>
    <mergeCell ref="HKS5:HKZ5"/>
    <mergeCell ref="HLA5:HLH5"/>
    <mergeCell ref="HLI5:HLP5"/>
    <mergeCell ref="HIO5:HIV5"/>
    <mergeCell ref="HIW5:HJD5"/>
    <mergeCell ref="HJE5:HJL5"/>
    <mergeCell ref="HJM5:HJT5"/>
    <mergeCell ref="HJU5:HKB5"/>
    <mergeCell ref="HHA5:HHH5"/>
    <mergeCell ref="HHI5:HHP5"/>
    <mergeCell ref="HHQ5:HHX5"/>
    <mergeCell ref="HHY5:HIF5"/>
    <mergeCell ref="HIG5:HIN5"/>
    <mergeCell ref="HFM5:HFT5"/>
    <mergeCell ref="HFU5:HGB5"/>
    <mergeCell ref="HGC5:HGJ5"/>
    <mergeCell ref="HGK5:HGR5"/>
    <mergeCell ref="HGS5:HGZ5"/>
    <mergeCell ref="HDY5:HEF5"/>
    <mergeCell ref="HEG5:HEN5"/>
    <mergeCell ref="HEO5:HEV5"/>
    <mergeCell ref="HEW5:HFD5"/>
    <mergeCell ref="HFE5:HFL5"/>
    <mergeCell ref="HCK5:HCR5"/>
    <mergeCell ref="HCS5:HCZ5"/>
    <mergeCell ref="HDA5:HDH5"/>
    <mergeCell ref="HDI5:HDP5"/>
    <mergeCell ref="HDQ5:HDX5"/>
    <mergeCell ref="HAW5:HBD5"/>
    <mergeCell ref="HBE5:HBL5"/>
    <mergeCell ref="HBM5:HBT5"/>
    <mergeCell ref="HBU5:HCB5"/>
    <mergeCell ref="HCC5:HCJ5"/>
    <mergeCell ref="GZI5:GZP5"/>
    <mergeCell ref="GZQ5:GZX5"/>
    <mergeCell ref="GZY5:HAF5"/>
    <mergeCell ref="HAG5:HAN5"/>
    <mergeCell ref="HAO5:HAV5"/>
    <mergeCell ref="GXU5:GYB5"/>
    <mergeCell ref="GYC5:GYJ5"/>
    <mergeCell ref="GYK5:GYR5"/>
    <mergeCell ref="GYS5:GYZ5"/>
    <mergeCell ref="GZA5:GZH5"/>
    <mergeCell ref="GWG5:GWN5"/>
    <mergeCell ref="GWO5:GWV5"/>
    <mergeCell ref="GWW5:GXD5"/>
    <mergeCell ref="GXE5:GXL5"/>
    <mergeCell ref="GXM5:GXT5"/>
    <mergeCell ref="GUS5:GUZ5"/>
    <mergeCell ref="GVA5:GVH5"/>
    <mergeCell ref="GVI5:GVP5"/>
    <mergeCell ref="GVQ5:GVX5"/>
    <mergeCell ref="GVY5:GWF5"/>
    <mergeCell ref="GTE5:GTL5"/>
    <mergeCell ref="GTM5:GTT5"/>
    <mergeCell ref="GTU5:GUB5"/>
    <mergeCell ref="GUC5:GUJ5"/>
    <mergeCell ref="GUK5:GUR5"/>
    <mergeCell ref="GRQ5:GRX5"/>
    <mergeCell ref="GRY5:GSF5"/>
    <mergeCell ref="GSG5:GSN5"/>
    <mergeCell ref="GSO5:GSV5"/>
    <mergeCell ref="GSW5:GTD5"/>
    <mergeCell ref="GQC5:GQJ5"/>
    <mergeCell ref="GQK5:GQR5"/>
    <mergeCell ref="GQS5:GQZ5"/>
    <mergeCell ref="GRA5:GRH5"/>
    <mergeCell ref="GRI5:GRP5"/>
    <mergeCell ref="GOO5:GOV5"/>
    <mergeCell ref="GOW5:GPD5"/>
    <mergeCell ref="GPE5:GPL5"/>
    <mergeCell ref="GPM5:GPT5"/>
    <mergeCell ref="GPU5:GQB5"/>
    <mergeCell ref="GNA5:GNH5"/>
    <mergeCell ref="GNI5:GNP5"/>
    <mergeCell ref="GNQ5:GNX5"/>
    <mergeCell ref="GNY5:GOF5"/>
    <mergeCell ref="GOG5:GON5"/>
    <mergeCell ref="GLM5:GLT5"/>
    <mergeCell ref="GLU5:GMB5"/>
    <mergeCell ref="GMC5:GMJ5"/>
    <mergeCell ref="GMK5:GMR5"/>
    <mergeCell ref="GMS5:GMZ5"/>
    <mergeCell ref="GJY5:GKF5"/>
    <mergeCell ref="GKG5:GKN5"/>
    <mergeCell ref="GKO5:GKV5"/>
    <mergeCell ref="GKW5:GLD5"/>
    <mergeCell ref="GLE5:GLL5"/>
    <mergeCell ref="GIK5:GIR5"/>
    <mergeCell ref="GIS5:GIZ5"/>
    <mergeCell ref="GJA5:GJH5"/>
    <mergeCell ref="GJI5:GJP5"/>
    <mergeCell ref="GJQ5:GJX5"/>
    <mergeCell ref="GGW5:GHD5"/>
    <mergeCell ref="GHE5:GHL5"/>
    <mergeCell ref="GHM5:GHT5"/>
    <mergeCell ref="GHU5:GIB5"/>
    <mergeCell ref="GIC5:GIJ5"/>
    <mergeCell ref="GFI5:GFP5"/>
    <mergeCell ref="GFQ5:GFX5"/>
    <mergeCell ref="GFY5:GGF5"/>
    <mergeCell ref="GGG5:GGN5"/>
    <mergeCell ref="GGO5:GGV5"/>
    <mergeCell ref="GDU5:GEB5"/>
    <mergeCell ref="GEC5:GEJ5"/>
    <mergeCell ref="GEK5:GER5"/>
    <mergeCell ref="GES5:GEZ5"/>
    <mergeCell ref="GFA5:GFH5"/>
    <mergeCell ref="GCG5:GCN5"/>
    <mergeCell ref="GCO5:GCV5"/>
    <mergeCell ref="GCW5:GDD5"/>
    <mergeCell ref="GDE5:GDL5"/>
    <mergeCell ref="GDM5:GDT5"/>
    <mergeCell ref="GAS5:GAZ5"/>
    <mergeCell ref="GBA5:GBH5"/>
    <mergeCell ref="GBI5:GBP5"/>
    <mergeCell ref="GBQ5:GBX5"/>
    <mergeCell ref="GBY5:GCF5"/>
    <mergeCell ref="FZE5:FZL5"/>
    <mergeCell ref="FZM5:FZT5"/>
    <mergeCell ref="FZU5:GAB5"/>
    <mergeCell ref="GAC5:GAJ5"/>
    <mergeCell ref="GAK5:GAR5"/>
    <mergeCell ref="FXQ5:FXX5"/>
    <mergeCell ref="FXY5:FYF5"/>
    <mergeCell ref="FYG5:FYN5"/>
    <mergeCell ref="FYO5:FYV5"/>
    <mergeCell ref="FYW5:FZD5"/>
    <mergeCell ref="FWC5:FWJ5"/>
    <mergeCell ref="FWK5:FWR5"/>
    <mergeCell ref="FWS5:FWZ5"/>
    <mergeCell ref="FXA5:FXH5"/>
    <mergeCell ref="FXI5:FXP5"/>
    <mergeCell ref="FUO5:FUV5"/>
    <mergeCell ref="FUW5:FVD5"/>
    <mergeCell ref="FVE5:FVL5"/>
    <mergeCell ref="FVM5:FVT5"/>
    <mergeCell ref="FVU5:FWB5"/>
    <mergeCell ref="FTA5:FTH5"/>
    <mergeCell ref="FTI5:FTP5"/>
    <mergeCell ref="FTQ5:FTX5"/>
    <mergeCell ref="FTY5:FUF5"/>
    <mergeCell ref="FUG5:FUN5"/>
    <mergeCell ref="FRM5:FRT5"/>
    <mergeCell ref="FRU5:FSB5"/>
    <mergeCell ref="FSC5:FSJ5"/>
    <mergeCell ref="FSK5:FSR5"/>
    <mergeCell ref="FSS5:FSZ5"/>
    <mergeCell ref="FPY5:FQF5"/>
    <mergeCell ref="FQG5:FQN5"/>
    <mergeCell ref="FQO5:FQV5"/>
    <mergeCell ref="FQW5:FRD5"/>
    <mergeCell ref="FRE5:FRL5"/>
    <mergeCell ref="FOK5:FOR5"/>
    <mergeCell ref="FOS5:FOZ5"/>
    <mergeCell ref="FPA5:FPH5"/>
    <mergeCell ref="FPI5:FPP5"/>
    <mergeCell ref="FPQ5:FPX5"/>
    <mergeCell ref="FMW5:FND5"/>
    <mergeCell ref="FNE5:FNL5"/>
    <mergeCell ref="FNM5:FNT5"/>
    <mergeCell ref="FNU5:FOB5"/>
    <mergeCell ref="FOC5:FOJ5"/>
    <mergeCell ref="FLI5:FLP5"/>
    <mergeCell ref="FLQ5:FLX5"/>
    <mergeCell ref="FLY5:FMF5"/>
    <mergeCell ref="FMG5:FMN5"/>
    <mergeCell ref="FMO5:FMV5"/>
    <mergeCell ref="FJU5:FKB5"/>
    <mergeCell ref="FKC5:FKJ5"/>
    <mergeCell ref="FKK5:FKR5"/>
    <mergeCell ref="FKS5:FKZ5"/>
    <mergeCell ref="FLA5:FLH5"/>
    <mergeCell ref="FIG5:FIN5"/>
    <mergeCell ref="FIO5:FIV5"/>
    <mergeCell ref="FIW5:FJD5"/>
    <mergeCell ref="FJE5:FJL5"/>
    <mergeCell ref="FJM5:FJT5"/>
    <mergeCell ref="FGS5:FGZ5"/>
    <mergeCell ref="FHA5:FHH5"/>
    <mergeCell ref="FHI5:FHP5"/>
    <mergeCell ref="FHQ5:FHX5"/>
    <mergeCell ref="FHY5:FIF5"/>
    <mergeCell ref="FFE5:FFL5"/>
    <mergeCell ref="FFM5:FFT5"/>
    <mergeCell ref="FFU5:FGB5"/>
    <mergeCell ref="FGC5:FGJ5"/>
    <mergeCell ref="FGK5:FGR5"/>
    <mergeCell ref="FDQ5:FDX5"/>
    <mergeCell ref="FDY5:FEF5"/>
    <mergeCell ref="FEG5:FEN5"/>
    <mergeCell ref="FEO5:FEV5"/>
    <mergeCell ref="FEW5:FFD5"/>
    <mergeCell ref="FCC5:FCJ5"/>
    <mergeCell ref="FCK5:FCR5"/>
    <mergeCell ref="FCS5:FCZ5"/>
    <mergeCell ref="FDA5:FDH5"/>
    <mergeCell ref="FDI5:FDP5"/>
    <mergeCell ref="FAO5:FAV5"/>
    <mergeCell ref="FAW5:FBD5"/>
    <mergeCell ref="FBE5:FBL5"/>
    <mergeCell ref="FBM5:FBT5"/>
    <mergeCell ref="FBU5:FCB5"/>
    <mergeCell ref="EZA5:EZH5"/>
    <mergeCell ref="EZI5:EZP5"/>
    <mergeCell ref="EZQ5:EZX5"/>
    <mergeCell ref="EZY5:FAF5"/>
    <mergeCell ref="FAG5:FAN5"/>
    <mergeCell ref="EXM5:EXT5"/>
    <mergeCell ref="EXU5:EYB5"/>
    <mergeCell ref="EYC5:EYJ5"/>
    <mergeCell ref="EYK5:EYR5"/>
    <mergeCell ref="EYS5:EYZ5"/>
    <mergeCell ref="EVY5:EWF5"/>
    <mergeCell ref="EWG5:EWN5"/>
    <mergeCell ref="EWO5:EWV5"/>
    <mergeCell ref="EWW5:EXD5"/>
    <mergeCell ref="EXE5:EXL5"/>
    <mergeCell ref="EUK5:EUR5"/>
    <mergeCell ref="EUS5:EUZ5"/>
    <mergeCell ref="EVA5:EVH5"/>
    <mergeCell ref="EVI5:EVP5"/>
    <mergeCell ref="EVQ5:EVX5"/>
    <mergeCell ref="ESW5:ETD5"/>
    <mergeCell ref="ETE5:ETL5"/>
    <mergeCell ref="ETM5:ETT5"/>
    <mergeCell ref="ETU5:EUB5"/>
    <mergeCell ref="EUC5:EUJ5"/>
    <mergeCell ref="ERI5:ERP5"/>
    <mergeCell ref="ERQ5:ERX5"/>
    <mergeCell ref="ERY5:ESF5"/>
    <mergeCell ref="ESG5:ESN5"/>
    <mergeCell ref="ESO5:ESV5"/>
    <mergeCell ref="EPU5:EQB5"/>
    <mergeCell ref="EQC5:EQJ5"/>
    <mergeCell ref="EQK5:EQR5"/>
    <mergeCell ref="EQS5:EQZ5"/>
    <mergeCell ref="ERA5:ERH5"/>
    <mergeCell ref="EOG5:EON5"/>
    <mergeCell ref="EOO5:EOV5"/>
    <mergeCell ref="EOW5:EPD5"/>
    <mergeCell ref="EPE5:EPL5"/>
    <mergeCell ref="EPM5:EPT5"/>
    <mergeCell ref="EMS5:EMZ5"/>
    <mergeCell ref="ENA5:ENH5"/>
    <mergeCell ref="ENI5:ENP5"/>
    <mergeCell ref="ENQ5:ENX5"/>
    <mergeCell ref="ENY5:EOF5"/>
    <mergeCell ref="ELE5:ELL5"/>
    <mergeCell ref="ELM5:ELT5"/>
    <mergeCell ref="ELU5:EMB5"/>
    <mergeCell ref="EMC5:EMJ5"/>
    <mergeCell ref="EMK5:EMR5"/>
    <mergeCell ref="EJQ5:EJX5"/>
    <mergeCell ref="EJY5:EKF5"/>
    <mergeCell ref="EKG5:EKN5"/>
    <mergeCell ref="EKO5:EKV5"/>
    <mergeCell ref="EKW5:ELD5"/>
    <mergeCell ref="EIC5:EIJ5"/>
    <mergeCell ref="EIK5:EIR5"/>
    <mergeCell ref="EIS5:EIZ5"/>
    <mergeCell ref="EJA5:EJH5"/>
    <mergeCell ref="EJI5:EJP5"/>
    <mergeCell ref="EGO5:EGV5"/>
    <mergeCell ref="EGW5:EHD5"/>
    <mergeCell ref="EHE5:EHL5"/>
    <mergeCell ref="EHM5:EHT5"/>
    <mergeCell ref="EHU5:EIB5"/>
    <mergeCell ref="EFA5:EFH5"/>
    <mergeCell ref="EFI5:EFP5"/>
    <mergeCell ref="EFQ5:EFX5"/>
    <mergeCell ref="EFY5:EGF5"/>
    <mergeCell ref="EGG5:EGN5"/>
    <mergeCell ref="EDM5:EDT5"/>
    <mergeCell ref="EDU5:EEB5"/>
    <mergeCell ref="EEC5:EEJ5"/>
    <mergeCell ref="EEK5:EER5"/>
    <mergeCell ref="EES5:EEZ5"/>
    <mergeCell ref="EBY5:ECF5"/>
    <mergeCell ref="ECG5:ECN5"/>
    <mergeCell ref="ECO5:ECV5"/>
    <mergeCell ref="ECW5:EDD5"/>
    <mergeCell ref="EDE5:EDL5"/>
    <mergeCell ref="EAK5:EAR5"/>
    <mergeCell ref="EAS5:EAZ5"/>
    <mergeCell ref="EBA5:EBH5"/>
    <mergeCell ref="EBI5:EBP5"/>
    <mergeCell ref="EBQ5:EBX5"/>
    <mergeCell ref="DYW5:DZD5"/>
    <mergeCell ref="DZE5:DZL5"/>
    <mergeCell ref="DZM5:DZT5"/>
    <mergeCell ref="DZU5:EAB5"/>
    <mergeCell ref="EAC5:EAJ5"/>
    <mergeCell ref="DXI5:DXP5"/>
    <mergeCell ref="DXQ5:DXX5"/>
    <mergeCell ref="DXY5:DYF5"/>
    <mergeCell ref="DYG5:DYN5"/>
    <mergeCell ref="DYO5:DYV5"/>
    <mergeCell ref="DVU5:DWB5"/>
    <mergeCell ref="DWC5:DWJ5"/>
    <mergeCell ref="DWK5:DWR5"/>
    <mergeCell ref="DWS5:DWZ5"/>
    <mergeCell ref="DXA5:DXH5"/>
    <mergeCell ref="DUG5:DUN5"/>
    <mergeCell ref="DUO5:DUV5"/>
    <mergeCell ref="DUW5:DVD5"/>
    <mergeCell ref="DVE5:DVL5"/>
    <mergeCell ref="DVM5:DVT5"/>
    <mergeCell ref="DSS5:DSZ5"/>
    <mergeCell ref="DTA5:DTH5"/>
    <mergeCell ref="DTI5:DTP5"/>
    <mergeCell ref="DTQ5:DTX5"/>
    <mergeCell ref="DTY5:DUF5"/>
    <mergeCell ref="DRE5:DRL5"/>
    <mergeCell ref="DRM5:DRT5"/>
    <mergeCell ref="DRU5:DSB5"/>
    <mergeCell ref="DSC5:DSJ5"/>
    <mergeCell ref="DSK5:DSR5"/>
    <mergeCell ref="DPQ5:DPX5"/>
    <mergeCell ref="DPY5:DQF5"/>
    <mergeCell ref="DQG5:DQN5"/>
    <mergeCell ref="DQO5:DQV5"/>
    <mergeCell ref="DQW5:DRD5"/>
    <mergeCell ref="DOC5:DOJ5"/>
    <mergeCell ref="DOK5:DOR5"/>
    <mergeCell ref="DOS5:DOZ5"/>
    <mergeCell ref="DPA5:DPH5"/>
    <mergeCell ref="DPI5:DPP5"/>
    <mergeCell ref="DMO5:DMV5"/>
    <mergeCell ref="DMW5:DND5"/>
    <mergeCell ref="DNE5:DNL5"/>
    <mergeCell ref="DNM5:DNT5"/>
    <mergeCell ref="DNU5:DOB5"/>
    <mergeCell ref="DLA5:DLH5"/>
    <mergeCell ref="DLI5:DLP5"/>
    <mergeCell ref="DLQ5:DLX5"/>
    <mergeCell ref="DLY5:DMF5"/>
    <mergeCell ref="DMG5:DMN5"/>
    <mergeCell ref="DJM5:DJT5"/>
    <mergeCell ref="DJU5:DKB5"/>
    <mergeCell ref="DKC5:DKJ5"/>
    <mergeCell ref="DKK5:DKR5"/>
    <mergeCell ref="DKS5:DKZ5"/>
    <mergeCell ref="DHY5:DIF5"/>
    <mergeCell ref="DIG5:DIN5"/>
    <mergeCell ref="DIO5:DIV5"/>
    <mergeCell ref="DIW5:DJD5"/>
    <mergeCell ref="DJE5:DJL5"/>
    <mergeCell ref="DGK5:DGR5"/>
    <mergeCell ref="DGS5:DGZ5"/>
    <mergeCell ref="DHA5:DHH5"/>
    <mergeCell ref="DHI5:DHP5"/>
    <mergeCell ref="DHQ5:DHX5"/>
    <mergeCell ref="DEW5:DFD5"/>
    <mergeCell ref="DFE5:DFL5"/>
    <mergeCell ref="DFM5:DFT5"/>
    <mergeCell ref="DFU5:DGB5"/>
    <mergeCell ref="DGC5:DGJ5"/>
    <mergeCell ref="DDI5:DDP5"/>
    <mergeCell ref="DDQ5:DDX5"/>
    <mergeCell ref="DDY5:DEF5"/>
    <mergeCell ref="DEG5:DEN5"/>
    <mergeCell ref="DEO5:DEV5"/>
    <mergeCell ref="DBU5:DCB5"/>
    <mergeCell ref="DCC5:DCJ5"/>
    <mergeCell ref="DCK5:DCR5"/>
    <mergeCell ref="DCS5:DCZ5"/>
    <mergeCell ref="DDA5:DDH5"/>
    <mergeCell ref="DAG5:DAN5"/>
    <mergeCell ref="DAO5:DAV5"/>
    <mergeCell ref="DAW5:DBD5"/>
    <mergeCell ref="DBE5:DBL5"/>
    <mergeCell ref="DBM5:DBT5"/>
    <mergeCell ref="CYS5:CYZ5"/>
    <mergeCell ref="CZA5:CZH5"/>
    <mergeCell ref="CZI5:CZP5"/>
    <mergeCell ref="CZQ5:CZX5"/>
    <mergeCell ref="CZY5:DAF5"/>
    <mergeCell ref="CXE5:CXL5"/>
    <mergeCell ref="CXM5:CXT5"/>
    <mergeCell ref="CXU5:CYB5"/>
    <mergeCell ref="CYC5:CYJ5"/>
    <mergeCell ref="CYK5:CYR5"/>
    <mergeCell ref="CVQ5:CVX5"/>
    <mergeCell ref="CVY5:CWF5"/>
    <mergeCell ref="CWG5:CWN5"/>
    <mergeCell ref="CWO5:CWV5"/>
    <mergeCell ref="CWW5:CXD5"/>
    <mergeCell ref="CUC5:CUJ5"/>
    <mergeCell ref="CUK5:CUR5"/>
    <mergeCell ref="CUS5:CUZ5"/>
    <mergeCell ref="CVA5:CVH5"/>
    <mergeCell ref="CVI5:CVP5"/>
    <mergeCell ref="CSO5:CSV5"/>
    <mergeCell ref="CSW5:CTD5"/>
    <mergeCell ref="CTE5:CTL5"/>
    <mergeCell ref="CTM5:CTT5"/>
    <mergeCell ref="CTU5:CUB5"/>
    <mergeCell ref="CRA5:CRH5"/>
    <mergeCell ref="CRI5:CRP5"/>
    <mergeCell ref="CRQ5:CRX5"/>
    <mergeCell ref="CRY5:CSF5"/>
    <mergeCell ref="CSG5:CSN5"/>
    <mergeCell ref="CPM5:CPT5"/>
    <mergeCell ref="CPU5:CQB5"/>
    <mergeCell ref="CQC5:CQJ5"/>
    <mergeCell ref="CQK5:CQR5"/>
    <mergeCell ref="CQS5:CQZ5"/>
    <mergeCell ref="CNY5:COF5"/>
    <mergeCell ref="COG5:CON5"/>
    <mergeCell ref="COO5:COV5"/>
    <mergeCell ref="COW5:CPD5"/>
    <mergeCell ref="CPE5:CPL5"/>
    <mergeCell ref="CMK5:CMR5"/>
    <mergeCell ref="CMS5:CMZ5"/>
    <mergeCell ref="CNA5:CNH5"/>
    <mergeCell ref="CNI5:CNP5"/>
    <mergeCell ref="CNQ5:CNX5"/>
    <mergeCell ref="CKW5:CLD5"/>
    <mergeCell ref="CLE5:CLL5"/>
    <mergeCell ref="CLM5:CLT5"/>
    <mergeCell ref="CLU5:CMB5"/>
    <mergeCell ref="CMC5:CMJ5"/>
    <mergeCell ref="CJI5:CJP5"/>
    <mergeCell ref="CJQ5:CJX5"/>
    <mergeCell ref="CJY5:CKF5"/>
    <mergeCell ref="CKG5:CKN5"/>
    <mergeCell ref="CKO5:CKV5"/>
    <mergeCell ref="CHU5:CIB5"/>
    <mergeCell ref="CIC5:CIJ5"/>
    <mergeCell ref="CIK5:CIR5"/>
    <mergeCell ref="CIS5:CIZ5"/>
    <mergeCell ref="CJA5:CJH5"/>
    <mergeCell ref="CGG5:CGN5"/>
    <mergeCell ref="CGO5:CGV5"/>
    <mergeCell ref="CGW5:CHD5"/>
    <mergeCell ref="CHE5:CHL5"/>
    <mergeCell ref="CHM5:CHT5"/>
    <mergeCell ref="CES5:CEZ5"/>
    <mergeCell ref="CFA5:CFH5"/>
    <mergeCell ref="CFI5:CFP5"/>
    <mergeCell ref="CFQ5:CFX5"/>
    <mergeCell ref="CFY5:CGF5"/>
    <mergeCell ref="CDE5:CDL5"/>
    <mergeCell ref="CDM5:CDT5"/>
    <mergeCell ref="CDU5:CEB5"/>
    <mergeCell ref="CEC5:CEJ5"/>
    <mergeCell ref="CEK5:CER5"/>
    <mergeCell ref="CBQ5:CBX5"/>
    <mergeCell ref="CBY5:CCF5"/>
    <mergeCell ref="CCG5:CCN5"/>
    <mergeCell ref="CCO5:CCV5"/>
    <mergeCell ref="CCW5:CDD5"/>
    <mergeCell ref="CAC5:CAJ5"/>
    <mergeCell ref="CAK5:CAR5"/>
    <mergeCell ref="CAS5:CAZ5"/>
    <mergeCell ref="CBA5:CBH5"/>
    <mergeCell ref="CBI5:CBP5"/>
    <mergeCell ref="BYO5:BYV5"/>
    <mergeCell ref="BYW5:BZD5"/>
    <mergeCell ref="BZE5:BZL5"/>
    <mergeCell ref="BZM5:BZT5"/>
    <mergeCell ref="BZU5:CAB5"/>
    <mergeCell ref="BXA5:BXH5"/>
    <mergeCell ref="BXI5:BXP5"/>
    <mergeCell ref="BXQ5:BXX5"/>
    <mergeCell ref="BXY5:BYF5"/>
    <mergeCell ref="BYG5:BYN5"/>
    <mergeCell ref="BVM5:BVT5"/>
    <mergeCell ref="BVU5:BWB5"/>
    <mergeCell ref="BWC5:BWJ5"/>
    <mergeCell ref="BWK5:BWR5"/>
    <mergeCell ref="BWS5:BWZ5"/>
    <mergeCell ref="BTY5:BUF5"/>
    <mergeCell ref="BUG5:BUN5"/>
    <mergeCell ref="BUO5:BUV5"/>
    <mergeCell ref="BUW5:BVD5"/>
    <mergeCell ref="BVE5:BVL5"/>
    <mergeCell ref="BSK5:BSR5"/>
    <mergeCell ref="BSS5:BSZ5"/>
    <mergeCell ref="BTA5:BTH5"/>
    <mergeCell ref="BTI5:BTP5"/>
    <mergeCell ref="BTQ5:BTX5"/>
    <mergeCell ref="BQW5:BRD5"/>
    <mergeCell ref="BRE5:BRL5"/>
    <mergeCell ref="BRM5:BRT5"/>
    <mergeCell ref="BRU5:BSB5"/>
    <mergeCell ref="BSC5:BSJ5"/>
    <mergeCell ref="BPI5:BPP5"/>
    <mergeCell ref="BPQ5:BPX5"/>
    <mergeCell ref="BPY5:BQF5"/>
    <mergeCell ref="BQG5:BQN5"/>
    <mergeCell ref="BQO5:BQV5"/>
    <mergeCell ref="BNU5:BOB5"/>
    <mergeCell ref="BOC5:BOJ5"/>
    <mergeCell ref="BOK5:BOR5"/>
    <mergeCell ref="BOS5:BOZ5"/>
    <mergeCell ref="BPA5:BPH5"/>
    <mergeCell ref="BMG5:BMN5"/>
    <mergeCell ref="BMO5:BMV5"/>
    <mergeCell ref="BMW5:BND5"/>
    <mergeCell ref="BNE5:BNL5"/>
    <mergeCell ref="BNM5:BNT5"/>
    <mergeCell ref="BKS5:BKZ5"/>
    <mergeCell ref="BLA5:BLH5"/>
    <mergeCell ref="BLI5:BLP5"/>
    <mergeCell ref="BLQ5:BLX5"/>
    <mergeCell ref="BLY5:BMF5"/>
    <mergeCell ref="BJE5:BJL5"/>
    <mergeCell ref="BJM5:BJT5"/>
    <mergeCell ref="BJU5:BKB5"/>
    <mergeCell ref="BKC5:BKJ5"/>
    <mergeCell ref="BKK5:BKR5"/>
    <mergeCell ref="BHQ5:BHX5"/>
    <mergeCell ref="BHY5:BIF5"/>
    <mergeCell ref="BIG5:BIN5"/>
    <mergeCell ref="BIO5:BIV5"/>
    <mergeCell ref="BIW5:BJD5"/>
    <mergeCell ref="BGC5:BGJ5"/>
    <mergeCell ref="BGK5:BGR5"/>
    <mergeCell ref="BGS5:BGZ5"/>
    <mergeCell ref="BHA5:BHH5"/>
    <mergeCell ref="BHI5:BHP5"/>
    <mergeCell ref="BEO5:BEV5"/>
    <mergeCell ref="BEW5:BFD5"/>
    <mergeCell ref="BFE5:BFL5"/>
    <mergeCell ref="BFM5:BFT5"/>
    <mergeCell ref="BFU5:BGB5"/>
    <mergeCell ref="BDA5:BDH5"/>
    <mergeCell ref="BDI5:BDP5"/>
    <mergeCell ref="BDQ5:BDX5"/>
    <mergeCell ref="BDY5:BEF5"/>
    <mergeCell ref="BEG5:BEN5"/>
    <mergeCell ref="BBM5:BBT5"/>
    <mergeCell ref="BBU5:BCB5"/>
    <mergeCell ref="BCC5:BCJ5"/>
    <mergeCell ref="BCK5:BCR5"/>
    <mergeCell ref="BCS5:BCZ5"/>
    <mergeCell ref="AZY5:BAF5"/>
    <mergeCell ref="BAG5:BAN5"/>
    <mergeCell ref="BAO5:BAV5"/>
    <mergeCell ref="BAW5:BBD5"/>
    <mergeCell ref="BBE5:BBL5"/>
    <mergeCell ref="AYK5:AYR5"/>
    <mergeCell ref="AYS5:AYZ5"/>
    <mergeCell ref="AZA5:AZH5"/>
    <mergeCell ref="AZI5:AZP5"/>
    <mergeCell ref="AZQ5:AZX5"/>
    <mergeCell ref="AWW5:AXD5"/>
    <mergeCell ref="AXE5:AXL5"/>
    <mergeCell ref="AXM5:AXT5"/>
    <mergeCell ref="AXU5:AYB5"/>
    <mergeCell ref="AYC5:AYJ5"/>
    <mergeCell ref="AVI5:AVP5"/>
    <mergeCell ref="AVQ5:AVX5"/>
    <mergeCell ref="AVY5:AWF5"/>
    <mergeCell ref="AWG5:AWN5"/>
    <mergeCell ref="AWO5:AWV5"/>
    <mergeCell ref="ATU5:AUB5"/>
    <mergeCell ref="AUC5:AUJ5"/>
    <mergeCell ref="AUK5:AUR5"/>
    <mergeCell ref="AUS5:AUZ5"/>
    <mergeCell ref="AVA5:AVH5"/>
    <mergeCell ref="ASG5:ASN5"/>
    <mergeCell ref="ASO5:ASV5"/>
    <mergeCell ref="ASW5:ATD5"/>
    <mergeCell ref="ATE5:ATL5"/>
    <mergeCell ref="ATM5:ATT5"/>
    <mergeCell ref="AQS5:AQZ5"/>
    <mergeCell ref="ARA5:ARH5"/>
    <mergeCell ref="ARI5:ARP5"/>
    <mergeCell ref="ARQ5:ARX5"/>
    <mergeCell ref="ARY5:ASF5"/>
    <mergeCell ref="APE5:APL5"/>
    <mergeCell ref="APM5:APT5"/>
    <mergeCell ref="APU5:AQB5"/>
    <mergeCell ref="AQC5:AQJ5"/>
    <mergeCell ref="AQK5:AQR5"/>
    <mergeCell ref="ANQ5:ANX5"/>
    <mergeCell ref="ANY5:AOF5"/>
    <mergeCell ref="AOG5:AON5"/>
    <mergeCell ref="AOO5:AOV5"/>
    <mergeCell ref="AOW5:APD5"/>
    <mergeCell ref="AMC5:AMJ5"/>
    <mergeCell ref="AMK5:AMR5"/>
    <mergeCell ref="AMS5:AMZ5"/>
    <mergeCell ref="ANA5:ANH5"/>
    <mergeCell ref="ANI5:ANP5"/>
    <mergeCell ref="AKO5:AKV5"/>
    <mergeCell ref="AKW5:ALD5"/>
    <mergeCell ref="ALE5:ALL5"/>
    <mergeCell ref="ALM5:ALT5"/>
    <mergeCell ref="ALU5:AMB5"/>
    <mergeCell ref="AJA5:AJH5"/>
    <mergeCell ref="AJI5:AJP5"/>
    <mergeCell ref="AJQ5:AJX5"/>
    <mergeCell ref="AJY5:AKF5"/>
    <mergeCell ref="AKG5:AKN5"/>
    <mergeCell ref="AHM5:AHT5"/>
    <mergeCell ref="AHU5:AIB5"/>
    <mergeCell ref="AIC5:AIJ5"/>
    <mergeCell ref="AIK5:AIR5"/>
    <mergeCell ref="AIS5:AIZ5"/>
    <mergeCell ref="AFY5:AGF5"/>
    <mergeCell ref="AGG5:AGN5"/>
    <mergeCell ref="AGO5:AGV5"/>
    <mergeCell ref="AGW5:AHD5"/>
    <mergeCell ref="AHE5:AHL5"/>
    <mergeCell ref="AEK5:AER5"/>
    <mergeCell ref="AES5:AEZ5"/>
    <mergeCell ref="AFA5:AFH5"/>
    <mergeCell ref="AFI5:AFP5"/>
    <mergeCell ref="AFQ5:AFX5"/>
    <mergeCell ref="ACW5:ADD5"/>
    <mergeCell ref="ADE5:ADL5"/>
    <mergeCell ref="ADM5:ADT5"/>
    <mergeCell ref="ADU5:AEB5"/>
    <mergeCell ref="AEC5:AEJ5"/>
    <mergeCell ref="ABI5:ABP5"/>
    <mergeCell ref="ABQ5:ABX5"/>
    <mergeCell ref="ABY5:ACF5"/>
    <mergeCell ref="ACG5:ACN5"/>
    <mergeCell ref="ACO5:ACV5"/>
    <mergeCell ref="ZU5:AAB5"/>
    <mergeCell ref="AAC5:AAJ5"/>
    <mergeCell ref="AAK5:AAR5"/>
    <mergeCell ref="AAS5:AAZ5"/>
    <mergeCell ref="ABA5:ABH5"/>
    <mergeCell ref="YG5:YN5"/>
    <mergeCell ref="YO5:YV5"/>
    <mergeCell ref="YW5:ZD5"/>
    <mergeCell ref="ZE5:ZL5"/>
    <mergeCell ref="ZM5:ZT5"/>
    <mergeCell ref="WS5:WZ5"/>
    <mergeCell ref="XA5:XH5"/>
    <mergeCell ref="XI5:XP5"/>
    <mergeCell ref="XQ5:XX5"/>
    <mergeCell ref="XY5:YF5"/>
    <mergeCell ref="VE5:VL5"/>
    <mergeCell ref="VM5:VT5"/>
    <mergeCell ref="VU5:WB5"/>
    <mergeCell ref="WC5:WJ5"/>
    <mergeCell ref="WK5:WR5"/>
    <mergeCell ref="TQ5:TX5"/>
    <mergeCell ref="TY5:UF5"/>
    <mergeCell ref="UG5:UN5"/>
    <mergeCell ref="UO5:UV5"/>
    <mergeCell ref="UW5:VD5"/>
    <mergeCell ref="SC5:SJ5"/>
    <mergeCell ref="SK5:SR5"/>
    <mergeCell ref="SS5:SZ5"/>
    <mergeCell ref="TA5:TH5"/>
    <mergeCell ref="TI5:TP5"/>
    <mergeCell ref="QO5:QV5"/>
    <mergeCell ref="QW5:RD5"/>
    <mergeCell ref="RE5:RL5"/>
    <mergeCell ref="RM5:RT5"/>
    <mergeCell ref="RU5:SB5"/>
    <mergeCell ref="PA5:PH5"/>
    <mergeCell ref="PI5:PP5"/>
    <mergeCell ref="PQ5:PX5"/>
    <mergeCell ref="PY5:QF5"/>
    <mergeCell ref="QG5:QN5"/>
    <mergeCell ref="NM5:NT5"/>
    <mergeCell ref="NU5:OB5"/>
    <mergeCell ref="OC5:OJ5"/>
    <mergeCell ref="OK5:OR5"/>
    <mergeCell ref="OS5:OZ5"/>
    <mergeCell ref="LY5:MF5"/>
    <mergeCell ref="MG5:MN5"/>
    <mergeCell ref="MO5:MV5"/>
    <mergeCell ref="MW5:ND5"/>
    <mergeCell ref="NE5:NL5"/>
    <mergeCell ref="KK5:KR5"/>
    <mergeCell ref="KS5:KZ5"/>
    <mergeCell ref="LA5:LH5"/>
    <mergeCell ref="LI5:LP5"/>
    <mergeCell ref="LQ5:LX5"/>
    <mergeCell ref="IW5:JD5"/>
    <mergeCell ref="JE5:JL5"/>
    <mergeCell ref="JM5:JT5"/>
    <mergeCell ref="JU5:KB5"/>
    <mergeCell ref="KC5:KJ5"/>
    <mergeCell ref="HI5:HP5"/>
    <mergeCell ref="HQ5:HX5"/>
    <mergeCell ref="HY5:IF5"/>
    <mergeCell ref="IG5:IN5"/>
    <mergeCell ref="IO5:IV5"/>
    <mergeCell ref="FU5:GB5"/>
    <mergeCell ref="GC5:GJ5"/>
    <mergeCell ref="GK5:GR5"/>
    <mergeCell ref="GS5:GZ5"/>
    <mergeCell ref="HA5:HH5"/>
    <mergeCell ref="EG5:EN5"/>
    <mergeCell ref="EO5:EV5"/>
    <mergeCell ref="EW5:FD5"/>
    <mergeCell ref="FE5:FL5"/>
    <mergeCell ref="FM5:FT5"/>
    <mergeCell ref="CS5:CZ5"/>
    <mergeCell ref="DA5:DH5"/>
    <mergeCell ref="DI5:DP5"/>
    <mergeCell ref="DQ5:DX5"/>
    <mergeCell ref="DY5:EF5"/>
    <mergeCell ref="BE5:BL5"/>
    <mergeCell ref="BM5:BT5"/>
    <mergeCell ref="BU5:CB5"/>
    <mergeCell ref="CC5:CJ5"/>
    <mergeCell ref="CK5:CR5"/>
    <mergeCell ref="Q5:X5"/>
    <mergeCell ref="Y5:AF5"/>
    <mergeCell ref="AG5:AN5"/>
    <mergeCell ref="AO5:AV5"/>
    <mergeCell ref="AW5:BD5"/>
    <mergeCell ref="A3:L3"/>
    <mergeCell ref="A7:H7"/>
    <mergeCell ref="A4:H4"/>
    <mergeCell ref="A5:H5"/>
    <mergeCell ref="I5:P5"/>
    <mergeCell ref="DQ6:DX6"/>
    <mergeCell ref="DY6:EF6"/>
  </mergeCells>
  <phoneticPr fontId="45" type="noConversion"/>
  <printOptions horizontalCentered="1"/>
  <pageMargins left="0.39370078740157483" right="0.39370078740157483" top="0.59055118110236227" bottom="0.19685039370078741" header="0.47244094488188981" footer="0.59055118110236227"/>
  <pageSetup paperSize="9" scale="81" orientation="portrait" r:id="rId1"/>
  <headerFooter alignWithMargins="0"/>
  <rowBreaks count="1" manualBreakCount="1">
    <brk id="66" max="7" man="1"/>
  </rowBreaks>
  <colBreaks count="2" manualBreakCount="2">
    <brk id="8" max="82" man="1"/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29" zoomScale="130" zoomScaleNormal="129" zoomScaleSheetLayoutView="130" workbookViewId="0">
      <selection activeCell="E55" sqref="E55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5" style="25" customWidth="1"/>
    <col min="4" max="4" width="17.33203125" style="25" customWidth="1"/>
    <col min="5" max="5" width="15.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711" t="s">
        <v>802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2" ht="12.75" customHeight="1" x14ac:dyDescent="0.2">
      <c r="A2" s="1711" t="s">
        <v>751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2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2" s="40" customFormat="1" ht="35.450000000000003" customHeight="1" x14ac:dyDescent="0.2">
      <c r="A4" s="38" t="s">
        <v>137</v>
      </c>
      <c r="B4" s="39" t="s">
        <v>289</v>
      </c>
      <c r="C4" s="1743" t="s">
        <v>183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2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2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</row>
    <row r="7" spans="1:12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2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>
        <f t="shared" ref="D10:K10" si="0">SUM(D11:D21)</f>
        <v>0</v>
      </c>
      <c r="E10" s="91">
        <f t="shared" si="0"/>
        <v>0</v>
      </c>
      <c r="F10" s="91">
        <f t="shared" si="0"/>
        <v>0</v>
      </c>
      <c r="G10" s="50">
        <f t="shared" si="0"/>
        <v>0</v>
      </c>
      <c r="H10" s="256">
        <f>+E10-D10</f>
        <v>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 t="e">
        <f t="shared" ref="L10:L48" si="1">I10/D10*100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7" si="2">+E11-D11</f>
        <v>0</v>
      </c>
      <c r="I11" s="258"/>
      <c r="J11" s="201"/>
      <c r="K11" s="201"/>
      <c r="L11" s="202" t="e">
        <f t="shared" si="1"/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424"/>
      <c r="F12" s="424"/>
      <c r="G12" s="425"/>
      <c r="H12" s="648">
        <f t="shared" si="2"/>
        <v>0</v>
      </c>
      <c r="I12" s="648"/>
      <c r="J12" s="203"/>
      <c r="K12" s="203"/>
      <c r="L12" s="204" t="e">
        <f t="shared" si="1"/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424"/>
      <c r="F13" s="424"/>
      <c r="G13" s="425"/>
      <c r="H13" s="648">
        <f t="shared" si="2"/>
        <v>0</v>
      </c>
      <c r="I13" s="648"/>
      <c r="J13" s="203"/>
      <c r="K13" s="203"/>
      <c r="L13" s="204" t="e">
        <f t="shared" si="1"/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2"/>
        <v>0</v>
      </c>
      <c r="I14" s="648"/>
      <c r="J14" s="203"/>
      <c r="K14" s="203"/>
      <c r="L14" s="204" t="e">
        <f t="shared" si="1"/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424"/>
      <c r="F15" s="424"/>
      <c r="G15" s="425"/>
      <c r="H15" s="648">
        <f t="shared" si="2"/>
        <v>0</v>
      </c>
      <c r="I15" s="648"/>
      <c r="J15" s="203"/>
      <c r="K15" s="203"/>
      <c r="L15" s="204" t="e">
        <f t="shared" si="1"/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424"/>
      <c r="F16" s="424"/>
      <c r="G16" s="425"/>
      <c r="H16" s="648">
        <f t="shared" si="2"/>
        <v>0</v>
      </c>
      <c r="I16" s="648"/>
      <c r="J16" s="203"/>
      <c r="K16" s="203"/>
      <c r="L16" s="204" t="e">
        <f t="shared" si="1"/>
        <v>#DIV/0!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424"/>
      <c r="F17" s="424"/>
      <c r="G17" s="425"/>
      <c r="H17" s="648">
        <f t="shared" si="2"/>
        <v>0</v>
      </c>
      <c r="I17" s="648"/>
      <c r="J17" s="203"/>
      <c r="K17" s="203"/>
      <c r="L17" s="204" t="e">
        <f t="shared" si="1"/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2"/>
        <v>0</v>
      </c>
      <c r="I18" s="259"/>
      <c r="J18" s="205"/>
      <c r="K18" s="205"/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2"/>
        <v>0</v>
      </c>
      <c r="I19" s="648"/>
      <c r="J19" s="203"/>
      <c r="K19" s="203"/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2"/>
        <v>0</v>
      </c>
      <c r="I20" s="649"/>
      <c r="J20" s="207"/>
      <c r="K20" s="207"/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/>
      <c r="D21" s="435"/>
      <c r="E21" s="426"/>
      <c r="F21" s="426"/>
      <c r="G21" s="427"/>
      <c r="H21" s="649">
        <f t="shared" si="2"/>
        <v>0</v>
      </c>
      <c r="I21" s="649"/>
      <c r="J21" s="207"/>
      <c r="K21" s="207"/>
      <c r="L21" s="208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K22" si="3">SUM(D23:D25)</f>
        <v>0</v>
      </c>
      <c r="E22" s="91">
        <f t="shared" si="3"/>
        <v>662856</v>
      </c>
      <c r="F22" s="91">
        <f t="shared" si="3"/>
        <v>0</v>
      </c>
      <c r="G22" s="50">
        <f t="shared" si="3"/>
        <v>0</v>
      </c>
      <c r="H22" s="256">
        <f t="shared" si="2"/>
        <v>662856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 t="e">
        <f t="shared" si="1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2"/>
        <v>0</v>
      </c>
      <c r="I23" s="648"/>
      <c r="J23" s="203"/>
      <c r="K23" s="203"/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2"/>
        <v>0</v>
      </c>
      <c r="I24" s="648"/>
      <c r="J24" s="203"/>
      <c r="K24" s="203"/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424">
        <v>662856</v>
      </c>
      <c r="F25" s="424"/>
      <c r="G25" s="425"/>
      <c r="H25" s="648">
        <f t="shared" si="2"/>
        <v>662856</v>
      </c>
      <c r="I25" s="648"/>
      <c r="J25" s="203"/>
      <c r="K25" s="203"/>
      <c r="L25" s="204" t="e">
        <f t="shared" si="1"/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2"/>
        <v>0</v>
      </c>
      <c r="I26" s="648"/>
      <c r="J26" s="203"/>
      <c r="K26" s="203"/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2"/>
        <v>0</v>
      </c>
      <c r="I27" s="254"/>
      <c r="J27" s="209"/>
      <c r="K27" s="209"/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2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2"/>
        <v>0</v>
      </c>
      <c r="I29" s="260"/>
      <c r="J29" s="211"/>
      <c r="K29" s="211"/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2"/>
        <v>0</v>
      </c>
      <c r="I30" s="261"/>
      <c r="J30" s="213"/>
      <c r="K30" s="213"/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2"/>
        <v>0</v>
      </c>
      <c r="I31" s="262"/>
      <c r="J31" s="215"/>
      <c r="K31" s="215"/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5">+D33+D34+D35</f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2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1"/>
        <v>#DIV/0!</v>
      </c>
    </row>
    <row r="33" spans="1:16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2"/>
        <v>0</v>
      </c>
      <c r="I33" s="260"/>
      <c r="J33" s="211"/>
      <c r="K33" s="211"/>
      <c r="L33" s="212" t="e">
        <f t="shared" si="1"/>
        <v>#DIV/0!</v>
      </c>
    </row>
    <row r="34" spans="1:16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2"/>
        <v>0</v>
      </c>
      <c r="I34" s="261"/>
      <c r="J34" s="213"/>
      <c r="K34" s="213"/>
      <c r="L34" s="214" t="e">
        <f t="shared" si="1"/>
        <v>#DIV/0!</v>
      </c>
    </row>
    <row r="35" spans="1:16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2"/>
        <v>0</v>
      </c>
      <c r="I35" s="262"/>
      <c r="J35" s="215"/>
      <c r="K35" s="215"/>
      <c r="L35" s="216" t="e">
        <f t="shared" si="1"/>
        <v>#DIV/0!</v>
      </c>
    </row>
    <row r="36" spans="1:16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135"/>
      <c r="F36" s="135"/>
      <c r="G36" s="59"/>
      <c r="H36" s="254">
        <f t="shared" si="2"/>
        <v>0</v>
      </c>
      <c r="I36" s="254"/>
      <c r="J36" s="209"/>
      <c r="K36" s="209"/>
      <c r="L36" s="210" t="e">
        <f t="shared" si="1"/>
        <v>#DIV/0!</v>
      </c>
    </row>
    <row r="37" spans="1:16" s="26" customFormat="1" ht="12.2" customHeight="1" thickBot="1" x14ac:dyDescent="0.25">
      <c r="A37" s="1253" t="s">
        <v>104</v>
      </c>
      <c r="B37" s="430" t="s">
        <v>165</v>
      </c>
      <c r="C37" s="1247"/>
      <c r="D37" s="134"/>
      <c r="E37" s="135"/>
      <c r="F37" s="135"/>
      <c r="G37" s="59"/>
      <c r="H37" s="254">
        <f t="shared" si="2"/>
        <v>0</v>
      </c>
      <c r="I37" s="254"/>
      <c r="J37" s="209"/>
      <c r="K37" s="209"/>
      <c r="L37" s="210" t="e">
        <f t="shared" si="1"/>
        <v>#DIV/0!</v>
      </c>
    </row>
    <row r="38" spans="1:16" s="26" customFormat="1" ht="12.2" customHeight="1" thickBot="1" x14ac:dyDescent="0.25">
      <c r="A38" s="57" t="s">
        <v>18</v>
      </c>
      <c r="B38" s="58" t="s">
        <v>380</v>
      </c>
      <c r="C38" s="135"/>
      <c r="D38" s="134"/>
      <c r="E38" s="135"/>
      <c r="F38" s="135"/>
      <c r="G38" s="59"/>
      <c r="H38" s="254">
        <f t="shared" si="2"/>
        <v>0</v>
      </c>
      <c r="I38" s="254"/>
      <c r="J38" s="209"/>
      <c r="K38" s="209"/>
      <c r="L38" s="210" t="e">
        <f t="shared" si="1"/>
        <v>#DIV/0!</v>
      </c>
    </row>
    <row r="39" spans="1:16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2"/>
        <v>0</v>
      </c>
      <c r="I39" s="263"/>
      <c r="J39" s="217"/>
      <c r="K39" s="217"/>
      <c r="L39" s="218" t="e">
        <f t="shared" si="1"/>
        <v>#DIV/0!</v>
      </c>
    </row>
    <row r="40" spans="1:16" s="26" customFormat="1" ht="12.2" customHeight="1" x14ac:dyDescent="0.2">
      <c r="A40" s="1218" t="s">
        <v>108</v>
      </c>
      <c r="B40" s="440" t="s">
        <v>213</v>
      </c>
      <c r="C40" s="1248"/>
      <c r="D40" s="436"/>
      <c r="E40" s="431"/>
      <c r="F40" s="431"/>
      <c r="G40" s="432"/>
      <c r="H40" s="650">
        <f t="shared" si="2"/>
        <v>0</v>
      </c>
      <c r="I40" s="650"/>
      <c r="J40" s="219"/>
      <c r="K40" s="219"/>
      <c r="L40" s="220" t="e">
        <f t="shared" si="1"/>
        <v>#DIV/0!</v>
      </c>
    </row>
    <row r="41" spans="1:16" s="26" customFormat="1" ht="12.2" customHeight="1" thickBot="1" x14ac:dyDescent="0.25">
      <c r="A41" s="1218" t="s">
        <v>323</v>
      </c>
      <c r="B41" s="105" t="s">
        <v>165</v>
      </c>
      <c r="C41" s="94"/>
      <c r="D41" s="137"/>
      <c r="E41" s="138"/>
      <c r="F41" s="138"/>
      <c r="G41" s="109"/>
      <c r="H41" s="255">
        <f t="shared" si="2"/>
        <v>0</v>
      </c>
      <c r="I41" s="255"/>
      <c r="J41" s="221"/>
      <c r="K41" s="221"/>
      <c r="L41" s="222" t="e">
        <f t="shared" si="1"/>
        <v>#DIV/0!</v>
      </c>
    </row>
    <row r="42" spans="1:16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2">
        <f t="shared" ref="D42:K42" si="6">+D10+D22+D27+D28+D32+D36+D38</f>
        <v>0</v>
      </c>
      <c r="E42" s="91">
        <f t="shared" si="6"/>
        <v>662856</v>
      </c>
      <c r="F42" s="91">
        <f t="shared" si="6"/>
        <v>0</v>
      </c>
      <c r="G42" s="50">
        <f t="shared" si="6"/>
        <v>0</v>
      </c>
      <c r="H42" s="256">
        <f t="shared" si="2"/>
        <v>662856</v>
      </c>
      <c r="I42" s="256">
        <f t="shared" si="6"/>
        <v>0</v>
      </c>
      <c r="J42" s="141">
        <f t="shared" si="6"/>
        <v>0</v>
      </c>
      <c r="K42" s="141">
        <f t="shared" si="6"/>
        <v>0</v>
      </c>
      <c r="L42" s="200" t="e">
        <f t="shared" si="1"/>
        <v>#DIV/0!</v>
      </c>
    </row>
    <row r="43" spans="1:16" s="26" customFormat="1" ht="12.2" customHeight="1" thickBot="1" x14ac:dyDescent="0.25">
      <c r="A43" s="65" t="s">
        <v>20</v>
      </c>
      <c r="B43" s="58" t="s">
        <v>180</v>
      </c>
      <c r="C43" s="91">
        <f>SUM(C44:C47)</f>
        <v>426060000</v>
      </c>
      <c r="D43" s="132">
        <f t="shared" ref="D43:K43" si="7">SUM(D44:D47)</f>
        <v>433825293</v>
      </c>
      <c r="E43" s="91">
        <f t="shared" si="7"/>
        <v>539975267</v>
      </c>
      <c r="F43" s="91">
        <f t="shared" si="7"/>
        <v>0</v>
      </c>
      <c r="G43" s="50">
        <f t="shared" si="7"/>
        <v>0</v>
      </c>
      <c r="H43" s="256">
        <f t="shared" si="2"/>
        <v>106149974</v>
      </c>
      <c r="I43" s="256">
        <f t="shared" si="7"/>
        <v>0</v>
      </c>
      <c r="J43" s="141">
        <f t="shared" si="7"/>
        <v>0</v>
      </c>
      <c r="K43" s="141">
        <f t="shared" si="7"/>
        <v>0</v>
      </c>
      <c r="L43" s="200">
        <f t="shared" si="1"/>
        <v>0</v>
      </c>
    </row>
    <row r="44" spans="1:16" s="26" customFormat="1" ht="12.2" customHeight="1" x14ac:dyDescent="0.2">
      <c r="A44" s="60" t="s">
        <v>171</v>
      </c>
      <c r="B44" s="61" t="s">
        <v>131</v>
      </c>
      <c r="C44" s="126"/>
      <c r="D44" s="278">
        <f>1705912+1120484</f>
        <v>2826396</v>
      </c>
      <c r="E44" s="126">
        <v>2826396</v>
      </c>
      <c r="F44" s="126"/>
      <c r="G44" s="35"/>
      <c r="H44" s="260">
        <f t="shared" si="2"/>
        <v>0</v>
      </c>
      <c r="I44" s="260"/>
      <c r="J44" s="211"/>
      <c r="K44" s="211"/>
      <c r="L44" s="212">
        <f t="shared" si="1"/>
        <v>0</v>
      </c>
    </row>
    <row r="45" spans="1:16" s="26" customFormat="1" ht="12.2" customHeight="1" x14ac:dyDescent="0.2">
      <c r="A45" s="73" t="s">
        <v>172</v>
      </c>
      <c r="B45" s="61" t="s">
        <v>186</v>
      </c>
      <c r="C45" s="124"/>
      <c r="D45" s="285">
        <v>212781</v>
      </c>
      <c r="E45" s="124">
        <v>212781</v>
      </c>
      <c r="F45" s="124"/>
      <c r="G45" s="62"/>
      <c r="H45" s="261">
        <f t="shared" si="2"/>
        <v>0</v>
      </c>
      <c r="I45" s="261"/>
      <c r="J45" s="213"/>
      <c r="K45" s="213"/>
      <c r="L45" s="214">
        <f t="shared" si="1"/>
        <v>0</v>
      </c>
      <c r="P45" s="26" t="s">
        <v>385</v>
      </c>
    </row>
    <row r="46" spans="1:16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425760000</v>
      </c>
      <c r="D46" s="416">
        <f t="shared" ref="D46:K46" si="8">D70-D42-D44-D63-D65-D68+D38+D32+D28</f>
        <v>430187516</v>
      </c>
      <c r="E46" s="416">
        <f t="shared" si="8"/>
        <v>536343307</v>
      </c>
      <c r="F46" s="416">
        <f t="shared" si="8"/>
        <v>0</v>
      </c>
      <c r="G46" s="651">
        <f t="shared" si="8"/>
        <v>0</v>
      </c>
      <c r="H46" s="651">
        <f t="shared" si="2"/>
        <v>106155791</v>
      </c>
      <c r="I46" s="651">
        <f t="shared" si="8"/>
        <v>0</v>
      </c>
      <c r="J46" s="223">
        <f t="shared" si="8"/>
        <v>0</v>
      </c>
      <c r="K46" s="223">
        <f t="shared" si="8"/>
        <v>0</v>
      </c>
      <c r="L46" s="224">
        <f t="shared" si="1"/>
        <v>0</v>
      </c>
    </row>
    <row r="47" spans="1:16" s="56" customFormat="1" ht="12.2" customHeight="1" thickBot="1" x14ac:dyDescent="0.25">
      <c r="A47" s="60" t="s">
        <v>178</v>
      </c>
      <c r="B47" s="64" t="s">
        <v>179</v>
      </c>
      <c r="C47" s="1249">
        <f>C62-C38-C32-C45-C28</f>
        <v>300000</v>
      </c>
      <c r="D47" s="287">
        <f t="shared" ref="D47:K47" si="9">D62-D38-D32-D45-D28</f>
        <v>598600</v>
      </c>
      <c r="E47" s="287">
        <f t="shared" si="9"/>
        <v>592783</v>
      </c>
      <c r="F47" s="287">
        <f t="shared" si="9"/>
        <v>0</v>
      </c>
      <c r="G47" s="264">
        <f t="shared" si="9"/>
        <v>0</v>
      </c>
      <c r="H47" s="264">
        <f t="shared" si="2"/>
        <v>-5817</v>
      </c>
      <c r="I47" s="264">
        <f t="shared" si="9"/>
        <v>0</v>
      </c>
      <c r="J47" s="225">
        <f t="shared" si="9"/>
        <v>0</v>
      </c>
      <c r="K47" s="225">
        <f t="shared" si="9"/>
        <v>0</v>
      </c>
      <c r="L47" s="226">
        <f t="shared" si="1"/>
        <v>0</v>
      </c>
    </row>
    <row r="48" spans="1:16" s="56" customFormat="1" ht="15" customHeight="1" thickBot="1" x14ac:dyDescent="0.25">
      <c r="A48" s="65" t="s">
        <v>21</v>
      </c>
      <c r="B48" s="637" t="s">
        <v>174</v>
      </c>
      <c r="C48" s="140">
        <f>+C42+C43</f>
        <v>426060000</v>
      </c>
      <c r="D48" s="139">
        <f t="shared" ref="D48:K48" si="10">+D42+D43</f>
        <v>433825293</v>
      </c>
      <c r="E48" s="140">
        <f t="shared" si="10"/>
        <v>540638123</v>
      </c>
      <c r="F48" s="140">
        <f t="shared" si="10"/>
        <v>0</v>
      </c>
      <c r="G48" s="70">
        <f t="shared" si="10"/>
        <v>0</v>
      </c>
      <c r="H48" s="257">
        <f>+E48-D48</f>
        <v>106812830</v>
      </c>
      <c r="I48" s="257">
        <f t="shared" si="10"/>
        <v>0</v>
      </c>
      <c r="J48" s="227">
        <f t="shared" si="10"/>
        <v>0</v>
      </c>
      <c r="K48" s="227">
        <f t="shared" si="10"/>
        <v>0</v>
      </c>
      <c r="L48" s="228">
        <f t="shared" si="1"/>
        <v>0</v>
      </c>
    </row>
    <row r="49" spans="1:15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5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5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5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5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425760000</v>
      </c>
      <c r="D53" s="132">
        <f t="shared" ref="D53:K53" si="11">SUM(D54:D59)-D55</f>
        <v>433013912</v>
      </c>
      <c r="E53" s="91">
        <f t="shared" si="11"/>
        <v>539832559</v>
      </c>
      <c r="F53" s="91">
        <f t="shared" si="11"/>
        <v>0</v>
      </c>
      <c r="G53" s="91">
        <f t="shared" si="11"/>
        <v>0</v>
      </c>
      <c r="H53" s="256">
        <f t="shared" ref="H53:H72" si="12">+E53-D53</f>
        <v>106818647</v>
      </c>
      <c r="I53" s="141">
        <f t="shared" si="11"/>
        <v>0</v>
      </c>
      <c r="J53" s="141">
        <f t="shared" si="11"/>
        <v>0</v>
      </c>
      <c r="K53" s="141">
        <f t="shared" si="11"/>
        <v>0</v>
      </c>
      <c r="L53" s="200">
        <f t="shared" ref="L53:L70" si="13">I53/D53*100</f>
        <v>0</v>
      </c>
    </row>
    <row r="54" spans="1:15" ht="12.2" customHeight="1" x14ac:dyDescent="0.2">
      <c r="A54" s="810" t="s">
        <v>91</v>
      </c>
      <c r="B54" s="17" t="s">
        <v>68</v>
      </c>
      <c r="C54" s="126">
        <v>362890000</v>
      </c>
      <c r="D54" s="278">
        <f>362890000+4100000+752016</f>
        <v>367742016</v>
      </c>
      <c r="E54" s="126">
        <f>367742016+662856+12300000+17100000+1754844+59300000</f>
        <v>458859716</v>
      </c>
      <c r="F54" s="126"/>
      <c r="G54" s="126"/>
      <c r="H54" s="260">
        <f t="shared" si="12"/>
        <v>91117700</v>
      </c>
      <c r="I54" s="211"/>
      <c r="J54" s="211"/>
      <c r="K54" s="211"/>
      <c r="L54" s="212">
        <f t="shared" si="13"/>
        <v>0</v>
      </c>
    </row>
    <row r="55" spans="1:15" ht="12.2" customHeight="1" x14ac:dyDescent="0.2">
      <c r="A55" s="810" t="s">
        <v>305</v>
      </c>
      <c r="B55" s="428" t="s">
        <v>270</v>
      </c>
      <c r="C55" s="126">
        <v>20000000</v>
      </c>
      <c r="D55" s="278">
        <v>20000000</v>
      </c>
      <c r="E55" s="1552">
        <f>20000000+240000+17100000</f>
        <v>37340000</v>
      </c>
      <c r="F55" s="126"/>
      <c r="G55" s="126"/>
      <c r="H55" s="260">
        <f t="shared" si="12"/>
        <v>17340000</v>
      </c>
      <c r="I55" s="211"/>
      <c r="J55" s="211"/>
      <c r="K55" s="211"/>
      <c r="L55" s="212">
        <f t="shared" si="13"/>
        <v>0</v>
      </c>
      <c r="M55" s="25" t="s">
        <v>711</v>
      </c>
    </row>
    <row r="56" spans="1:15" ht="12.2" customHeight="1" x14ac:dyDescent="0.2">
      <c r="A56" s="810" t="s">
        <v>92</v>
      </c>
      <c r="B56" s="423" t="s">
        <v>87</v>
      </c>
      <c r="C56" s="433">
        <v>56520000</v>
      </c>
      <c r="D56" s="416">
        <f>56520000+1148000+87986</f>
        <v>57755986</v>
      </c>
      <c r="E56" s="433">
        <f>57755986+3444000+2223000+228130+9800000</f>
        <v>73451116</v>
      </c>
      <c r="F56" s="433"/>
      <c r="G56" s="433"/>
      <c r="H56" s="651">
        <f t="shared" si="12"/>
        <v>15695130</v>
      </c>
      <c r="I56" s="223"/>
      <c r="J56" s="223"/>
      <c r="K56" s="223"/>
      <c r="L56" s="224">
        <f t="shared" si="13"/>
        <v>0</v>
      </c>
    </row>
    <row r="57" spans="1:15" ht="12.2" customHeight="1" x14ac:dyDescent="0.2">
      <c r="A57" s="810" t="s">
        <v>93</v>
      </c>
      <c r="B57" s="423" t="s">
        <v>69</v>
      </c>
      <c r="C57" s="433">
        <v>6350000</v>
      </c>
      <c r="D57" s="416">
        <f>6350000+300000+865910</f>
        <v>7515910</v>
      </c>
      <c r="E57" s="433">
        <f>7515910-520</f>
        <v>7515390</v>
      </c>
      <c r="F57" s="433"/>
      <c r="G57" s="433"/>
      <c r="H57" s="651">
        <f t="shared" si="12"/>
        <v>-520</v>
      </c>
      <c r="I57" s="223"/>
      <c r="J57" s="223"/>
      <c r="K57" s="223"/>
      <c r="L57" s="224">
        <f t="shared" si="13"/>
        <v>0</v>
      </c>
    </row>
    <row r="58" spans="1:15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2"/>
        <v>0</v>
      </c>
      <c r="I58" s="223"/>
      <c r="J58" s="223"/>
      <c r="K58" s="223"/>
      <c r="L58" s="224" t="e">
        <f t="shared" si="13"/>
        <v>#DIV/0!</v>
      </c>
      <c r="O58" s="25" t="s">
        <v>385</v>
      </c>
    </row>
    <row r="59" spans="1:15" ht="12.2" customHeight="1" x14ac:dyDescent="0.2">
      <c r="A59" s="810" t="s">
        <v>147</v>
      </c>
      <c r="B59" s="423" t="s">
        <v>88</v>
      </c>
      <c r="C59" s="433">
        <f>SUM(C60:C61)</f>
        <v>0</v>
      </c>
      <c r="D59" s="416">
        <f t="shared" ref="D59:K59" si="14">SUM(D60:D61)</f>
        <v>0</v>
      </c>
      <c r="E59" s="433">
        <f t="shared" si="14"/>
        <v>6337</v>
      </c>
      <c r="F59" s="433">
        <f t="shared" si="14"/>
        <v>0</v>
      </c>
      <c r="G59" s="433">
        <f t="shared" si="14"/>
        <v>0</v>
      </c>
      <c r="H59" s="651">
        <f t="shared" si="12"/>
        <v>6337</v>
      </c>
      <c r="I59" s="223">
        <f t="shared" si="14"/>
        <v>0</v>
      </c>
      <c r="J59" s="223">
        <f t="shared" si="14"/>
        <v>0</v>
      </c>
      <c r="K59" s="223">
        <f t="shared" si="14"/>
        <v>0</v>
      </c>
      <c r="L59" s="224" t="e">
        <f t="shared" si="13"/>
        <v>#DIV/0!</v>
      </c>
    </row>
    <row r="60" spans="1:15" ht="12.2" customHeight="1" x14ac:dyDescent="0.2">
      <c r="A60" s="810" t="s">
        <v>306</v>
      </c>
      <c r="B60" s="669" t="s">
        <v>235</v>
      </c>
      <c r="C60" s="433"/>
      <c r="D60" s="416"/>
      <c r="E60" s="433">
        <f>'13.támogatás'!E77</f>
        <v>6337</v>
      </c>
      <c r="F60" s="433"/>
      <c r="G60" s="433"/>
      <c r="H60" s="651">
        <f t="shared" si="12"/>
        <v>6337</v>
      </c>
      <c r="I60" s="223"/>
      <c r="J60" s="223"/>
      <c r="K60" s="223"/>
      <c r="L60" s="224" t="e">
        <f t="shared" si="13"/>
        <v>#DIV/0!</v>
      </c>
    </row>
    <row r="61" spans="1:15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/>
      <c r="G61" s="94"/>
      <c r="H61" s="262">
        <f t="shared" si="12"/>
        <v>0</v>
      </c>
      <c r="I61" s="215"/>
      <c r="J61" s="215"/>
      <c r="K61" s="215"/>
      <c r="L61" s="216" t="e">
        <f t="shared" si="13"/>
        <v>#DIV/0!</v>
      </c>
    </row>
    <row r="62" spans="1:15" ht="12.2" customHeight="1" thickBot="1" x14ac:dyDescent="0.25">
      <c r="A62" s="289" t="s">
        <v>13</v>
      </c>
      <c r="B62" s="58" t="s">
        <v>548</v>
      </c>
      <c r="C62" s="91">
        <f>SUM(C63:C67)</f>
        <v>300000</v>
      </c>
      <c r="D62" s="132">
        <f t="shared" ref="D62:K62" si="15">SUM(D63:D67)</f>
        <v>811381</v>
      </c>
      <c r="E62" s="91">
        <f t="shared" si="15"/>
        <v>805564</v>
      </c>
      <c r="F62" s="91">
        <f t="shared" si="15"/>
        <v>0</v>
      </c>
      <c r="G62" s="91">
        <f t="shared" si="15"/>
        <v>0</v>
      </c>
      <c r="H62" s="256">
        <f t="shared" si="12"/>
        <v>-5817</v>
      </c>
      <c r="I62" s="141">
        <f t="shared" si="15"/>
        <v>0</v>
      </c>
      <c r="J62" s="141">
        <f t="shared" si="15"/>
        <v>0</v>
      </c>
      <c r="K62" s="141">
        <f t="shared" si="15"/>
        <v>0</v>
      </c>
      <c r="L62" s="200">
        <f t="shared" si="13"/>
        <v>0</v>
      </c>
    </row>
    <row r="63" spans="1:15" s="33" customFormat="1" ht="12.2" customHeight="1" x14ac:dyDescent="0.2">
      <c r="A63" s="810" t="s">
        <v>94</v>
      </c>
      <c r="B63" s="17" t="s">
        <v>119</v>
      </c>
      <c r="C63" s="126">
        <f>+'15.felh.felúj.'!C77</f>
        <v>300000</v>
      </c>
      <c r="D63" s="278">
        <f>+'15.felh.felúj.'!D77</f>
        <v>811381</v>
      </c>
      <c r="E63" s="126">
        <f>+'15.felh.felúj.'!E77</f>
        <v>805564</v>
      </c>
      <c r="F63" s="126">
        <f>+'15.felh.felúj.'!F77</f>
        <v>0</v>
      </c>
      <c r="G63" s="126">
        <f>+'15.felh.felúj.'!G77</f>
        <v>0</v>
      </c>
      <c r="H63" s="260">
        <f t="shared" si="12"/>
        <v>-5817</v>
      </c>
      <c r="I63" s="211">
        <f>+'15.felh.felúj.'!J77</f>
        <v>0</v>
      </c>
      <c r="J63" s="211">
        <f>+'15.felh.felúj.'!K77</f>
        <v>0</v>
      </c>
      <c r="K63" s="211">
        <f>+'15.felh.felúj.'!L77</f>
        <v>0</v>
      </c>
      <c r="L63" s="212">
        <f t="shared" si="13"/>
        <v>0</v>
      </c>
    </row>
    <row r="64" spans="1:15" s="33" customFormat="1" ht="12.2" customHeight="1" x14ac:dyDescent="0.2">
      <c r="A64" s="810" t="s">
        <v>316</v>
      </c>
      <c r="B64" s="670" t="s">
        <v>236</v>
      </c>
      <c r="C64" s="126"/>
      <c r="D64" s="278"/>
      <c r="E64" s="126"/>
      <c r="F64" s="126"/>
      <c r="G64" s="126"/>
      <c r="H64" s="260">
        <f t="shared" si="12"/>
        <v>0</v>
      </c>
      <c r="I64" s="211"/>
      <c r="J64" s="211"/>
      <c r="K64" s="211"/>
      <c r="L64" s="212" t="e">
        <f t="shared" si="13"/>
        <v>#DIV/0!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'15.felh.felúj.'!C82</f>
        <v>0</v>
      </c>
      <c r="D65" s="416">
        <f>'15.felh.felúj.'!D82</f>
        <v>0</v>
      </c>
      <c r="E65" s="433">
        <f>'15.felh.felúj.'!E82</f>
        <v>0</v>
      </c>
      <c r="F65" s="433">
        <f>'15.felh.felúj.'!F82</f>
        <v>0</v>
      </c>
      <c r="G65" s="433">
        <f>'15.felh.felúj.'!G82</f>
        <v>0</v>
      </c>
      <c r="H65" s="651">
        <f t="shared" si="12"/>
        <v>0</v>
      </c>
      <c r="I65" s="223">
        <f>'15.felh.felúj.'!J82</f>
        <v>0</v>
      </c>
      <c r="J65" s="223">
        <f>'15.felh.felúj.'!K82</f>
        <v>0</v>
      </c>
      <c r="K65" s="223">
        <f>'15.felh.felúj.'!L82</f>
        <v>0</v>
      </c>
      <c r="L65" s="224" t="e">
        <f t="shared" si="13"/>
        <v>#DIV/0!</v>
      </c>
    </row>
    <row r="66" spans="1:12" ht="12.2" customHeight="1" x14ac:dyDescent="0.2">
      <c r="A66" s="810" t="s">
        <v>342</v>
      </c>
      <c r="B66" s="671" t="s">
        <v>237</v>
      </c>
      <c r="C66" s="433"/>
      <c r="D66" s="416"/>
      <c r="E66" s="433"/>
      <c r="F66" s="433"/>
      <c r="G66" s="433"/>
      <c r="H66" s="651">
        <f t="shared" si="12"/>
        <v>0</v>
      </c>
      <c r="I66" s="223"/>
      <c r="J66" s="223"/>
      <c r="K66" s="223"/>
      <c r="L66" s="224" t="e">
        <f t="shared" si="13"/>
        <v>#DIV/0!</v>
      </c>
    </row>
    <row r="67" spans="1:12" ht="12.2" customHeight="1" x14ac:dyDescent="0.2">
      <c r="A67" s="810" t="s">
        <v>96</v>
      </c>
      <c r="B67" s="17" t="s">
        <v>175</v>
      </c>
      <c r="C67" s="433"/>
      <c r="D67" s="416"/>
      <c r="E67" s="433"/>
      <c r="F67" s="433"/>
      <c r="G67" s="433"/>
      <c r="H67" s="651">
        <f t="shared" si="12"/>
        <v>0</v>
      </c>
      <c r="I67" s="223"/>
      <c r="J67" s="223"/>
      <c r="K67" s="223"/>
      <c r="L67" s="224" t="e">
        <f t="shared" si="13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2"/>
        <v>0</v>
      </c>
      <c r="I68" s="223"/>
      <c r="J68" s="223"/>
      <c r="K68" s="223"/>
      <c r="L68" s="224" t="e">
        <f t="shared" si="13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2"/>
        <v>0</v>
      </c>
      <c r="I69" s="223"/>
      <c r="J69" s="223"/>
      <c r="K69" s="223"/>
      <c r="L69" s="224" t="e">
        <f t="shared" si="13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>+C53+C62</f>
        <v>426060000</v>
      </c>
      <c r="D70" s="139">
        <f t="shared" ref="D70:K70" si="16">+D53+D62</f>
        <v>433825293</v>
      </c>
      <c r="E70" s="140">
        <f t="shared" si="16"/>
        <v>540638123</v>
      </c>
      <c r="F70" s="140">
        <f t="shared" si="16"/>
        <v>0</v>
      </c>
      <c r="G70" s="140">
        <f t="shared" si="16"/>
        <v>0</v>
      </c>
      <c r="H70" s="257">
        <f>+E70-D70</f>
        <v>106812830</v>
      </c>
      <c r="I70" s="227">
        <f t="shared" si="16"/>
        <v>0</v>
      </c>
      <c r="J70" s="227">
        <f t="shared" si="16"/>
        <v>0</v>
      </c>
      <c r="K70" s="227">
        <f t="shared" si="16"/>
        <v>0</v>
      </c>
      <c r="L70" s="228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746">
        <v>82</v>
      </c>
      <c r="D72" s="747">
        <v>82</v>
      </c>
      <c r="E72" s="1556">
        <v>79</v>
      </c>
      <c r="F72" s="746"/>
      <c r="G72" s="746"/>
      <c r="H72" s="1235">
        <f t="shared" si="12"/>
        <v>-3</v>
      </c>
      <c r="I72" s="748"/>
      <c r="J72" s="748"/>
      <c r="K72" s="748"/>
      <c r="L72" s="749">
        <f>I72/D72*100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811"/>
      <c r="D73" s="760"/>
      <c r="E73" s="751"/>
      <c r="F73" s="751"/>
      <c r="G73" s="751"/>
      <c r="H73" s="787"/>
      <c r="I73" s="788"/>
      <c r="J73" s="786"/>
      <c r="K73" s="788"/>
      <c r="L73" s="749" t="e">
        <f>I73/D73*100</f>
        <v>#DIV/0!</v>
      </c>
    </row>
    <row r="74" spans="1:12" x14ac:dyDescent="0.2">
      <c r="H74" s="232" t="s">
        <v>742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2" orientation="portrait" r:id="rId1"/>
  <headerFooter alignWithMargins="0"/>
  <colBreaks count="1" manualBreakCount="1">
    <brk id="8" max="7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view="pageBreakPreview" topLeftCell="A47" zoomScale="118" zoomScaleNormal="130" zoomScaleSheetLayoutView="118" workbookViewId="0">
      <selection activeCell="E54" sqref="E54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5" style="25" customWidth="1"/>
    <col min="4" max="4" width="17.33203125" style="25" customWidth="1"/>
    <col min="5" max="5" width="17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711" t="s">
        <v>803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2" ht="12.75" customHeight="1" x14ac:dyDescent="0.2">
      <c r="A2" s="1711" t="s">
        <v>752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2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2" s="40" customFormat="1" ht="35.450000000000003" customHeight="1" x14ac:dyDescent="0.2">
      <c r="A4" s="38" t="s">
        <v>137</v>
      </c>
      <c r="B4" s="39" t="s">
        <v>387</v>
      </c>
      <c r="C4" s="1743" t="s">
        <v>182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2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2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</row>
    <row r="7" spans="1:12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2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6807200</v>
      </c>
      <c r="D10" s="132">
        <f t="shared" ref="D10:K10" si="0">SUM(D11:D21)</f>
        <v>6807200</v>
      </c>
      <c r="E10" s="91">
        <f t="shared" si="0"/>
        <v>6807200</v>
      </c>
      <c r="F10" s="91">
        <f t="shared" si="0"/>
        <v>0</v>
      </c>
      <c r="G10" s="50">
        <f t="shared" si="0"/>
        <v>0</v>
      </c>
      <c r="H10" s="256">
        <f>+E10-D10</f>
        <v>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>
        <f t="shared" ref="L10:L47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8" si="2">+E11-D11</f>
        <v>0</v>
      </c>
      <c r="I11" s="258"/>
      <c r="J11" s="201"/>
      <c r="K11" s="201"/>
      <c r="L11" s="202" t="e">
        <f t="shared" si="1"/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v>5360000</v>
      </c>
      <c r="D12" s="434">
        <v>5360000</v>
      </c>
      <c r="E12" s="424">
        <v>5360000</v>
      </c>
      <c r="F12" s="424"/>
      <c r="G12" s="425"/>
      <c r="H12" s="648">
        <f t="shared" si="2"/>
        <v>0</v>
      </c>
      <c r="I12" s="648"/>
      <c r="J12" s="203"/>
      <c r="K12" s="203"/>
      <c r="L12" s="204">
        <f t="shared" si="1"/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424"/>
      <c r="F13" s="424"/>
      <c r="G13" s="425"/>
      <c r="H13" s="648">
        <f t="shared" si="2"/>
        <v>0</v>
      </c>
      <c r="I13" s="648"/>
      <c r="J13" s="203"/>
      <c r="K13" s="203"/>
      <c r="L13" s="204" t="e">
        <f t="shared" si="1"/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2"/>
        <v>0</v>
      </c>
      <c r="I14" s="648"/>
      <c r="J14" s="203"/>
      <c r="K14" s="203"/>
      <c r="L14" s="204" t="e">
        <f t="shared" si="1"/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424"/>
      <c r="F15" s="424"/>
      <c r="G15" s="425"/>
      <c r="H15" s="648">
        <f t="shared" si="2"/>
        <v>0</v>
      </c>
      <c r="I15" s="648"/>
      <c r="J15" s="203"/>
      <c r="K15" s="203"/>
      <c r="L15" s="204" t="e">
        <f t="shared" si="1"/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v>1447200</v>
      </c>
      <c r="D16" s="434">
        <v>1447200</v>
      </c>
      <c r="E16" s="424">
        <v>1447200</v>
      </c>
      <c r="F16" s="424"/>
      <c r="G16" s="425"/>
      <c r="H16" s="648">
        <f t="shared" si="2"/>
        <v>0</v>
      </c>
      <c r="I16" s="648"/>
      <c r="J16" s="203"/>
      <c r="K16" s="203"/>
      <c r="L16" s="204">
        <f t="shared" si="1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424"/>
      <c r="F17" s="424"/>
      <c r="G17" s="425"/>
      <c r="H17" s="648">
        <f t="shared" si="2"/>
        <v>0</v>
      </c>
      <c r="I17" s="648"/>
      <c r="J17" s="203"/>
      <c r="K17" s="203"/>
      <c r="L17" s="204" t="e">
        <f t="shared" si="1"/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2"/>
        <v>0</v>
      </c>
      <c r="I18" s="259"/>
      <c r="J18" s="205"/>
      <c r="K18" s="205"/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2"/>
        <v>0</v>
      </c>
      <c r="I19" s="648"/>
      <c r="J19" s="203"/>
      <c r="K19" s="203"/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2"/>
        <v>0</v>
      </c>
      <c r="I20" s="649"/>
      <c r="J20" s="207"/>
      <c r="K20" s="207"/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/>
      <c r="D21" s="435"/>
      <c r="E21" s="426"/>
      <c r="F21" s="426"/>
      <c r="G21" s="427"/>
      <c r="H21" s="649">
        <f t="shared" si="2"/>
        <v>0</v>
      </c>
      <c r="I21" s="649"/>
      <c r="J21" s="207"/>
      <c r="K21" s="207"/>
      <c r="L21" s="208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K22" si="3">SUM(D23:D25)</f>
        <v>0</v>
      </c>
      <c r="E22" s="91">
        <f t="shared" si="3"/>
        <v>1162856</v>
      </c>
      <c r="F22" s="91">
        <f t="shared" si="3"/>
        <v>0</v>
      </c>
      <c r="G22" s="50">
        <f t="shared" si="3"/>
        <v>0</v>
      </c>
      <c r="H22" s="256">
        <f t="shared" si="2"/>
        <v>1162856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 t="e">
        <f t="shared" si="1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2"/>
        <v>0</v>
      </c>
      <c r="I23" s="648"/>
      <c r="J23" s="203"/>
      <c r="K23" s="203"/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2"/>
        <v>0</v>
      </c>
      <c r="I24" s="648"/>
      <c r="J24" s="203"/>
      <c r="K24" s="203"/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424">
        <f>662856+500000</f>
        <v>1162856</v>
      </c>
      <c r="F25" s="424"/>
      <c r="G25" s="425"/>
      <c r="H25" s="648">
        <f t="shared" si="2"/>
        <v>1162856</v>
      </c>
      <c r="I25" s="648"/>
      <c r="J25" s="203"/>
      <c r="K25" s="203"/>
      <c r="L25" s="204" t="e">
        <f t="shared" si="1"/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2"/>
        <v>0</v>
      </c>
      <c r="I26" s="648"/>
      <c r="J26" s="203"/>
      <c r="K26" s="203"/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2"/>
        <v>0</v>
      </c>
      <c r="I27" s="254"/>
      <c r="J27" s="209"/>
      <c r="K27" s="209"/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2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2"/>
        <v>0</v>
      </c>
      <c r="I29" s="260"/>
      <c r="J29" s="211"/>
      <c r="K29" s="211"/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2"/>
        <v>0</v>
      </c>
      <c r="I30" s="261"/>
      <c r="J30" s="213"/>
      <c r="K30" s="213"/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2"/>
        <v>0</v>
      </c>
      <c r="I31" s="262"/>
      <c r="J31" s="215"/>
      <c r="K31" s="215"/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5">+D33+D34+D35</f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2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1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2"/>
        <v>0</v>
      </c>
      <c r="I33" s="260"/>
      <c r="J33" s="211"/>
      <c r="K33" s="211"/>
      <c r="L33" s="212" t="e">
        <f t="shared" si="1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2"/>
        <v>0</v>
      </c>
      <c r="I34" s="261"/>
      <c r="J34" s="213"/>
      <c r="K34" s="213"/>
      <c r="L34" s="214" t="e">
        <f t="shared" si="1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2"/>
        <v>0</v>
      </c>
      <c r="I35" s="262"/>
      <c r="J35" s="215"/>
      <c r="K35" s="215"/>
      <c r="L35" s="216" t="e">
        <f t="shared" si="1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>
        <v>50000</v>
      </c>
      <c r="E36" s="135">
        <f>50000+1000000+1000000+1000000</f>
        <v>3050000</v>
      </c>
      <c r="F36" s="135"/>
      <c r="G36" s="59"/>
      <c r="H36" s="254">
        <f t="shared" si="2"/>
        <v>3000000</v>
      </c>
      <c r="I36" s="254"/>
      <c r="J36" s="209"/>
      <c r="K36" s="209"/>
      <c r="L36" s="210">
        <f t="shared" si="1"/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34"/>
      <c r="E37" s="135"/>
      <c r="F37" s="135"/>
      <c r="G37" s="59"/>
      <c r="H37" s="254">
        <f t="shared" si="2"/>
        <v>0</v>
      </c>
      <c r="I37" s="254"/>
      <c r="J37" s="209"/>
      <c r="K37" s="209"/>
      <c r="L37" s="210" t="e">
        <f t="shared" si="1"/>
        <v>#DIV/0!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>
        <f>+C39+C40</f>
        <v>0</v>
      </c>
      <c r="D38" s="134">
        <f t="shared" ref="D38:K38" si="6">+D39+D40</f>
        <v>0</v>
      </c>
      <c r="E38" s="135">
        <f t="shared" si="6"/>
        <v>0</v>
      </c>
      <c r="F38" s="135">
        <f t="shared" si="6"/>
        <v>0</v>
      </c>
      <c r="G38" s="59">
        <f t="shared" si="6"/>
        <v>0</v>
      </c>
      <c r="H38" s="254">
        <f t="shared" si="2"/>
        <v>0</v>
      </c>
      <c r="I38" s="254">
        <f t="shared" si="6"/>
        <v>0</v>
      </c>
      <c r="J38" s="209">
        <f t="shared" si="6"/>
        <v>0</v>
      </c>
      <c r="K38" s="209">
        <f t="shared" si="6"/>
        <v>0</v>
      </c>
      <c r="L38" s="210" t="e">
        <f t="shared" si="1"/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2"/>
        <v>0</v>
      </c>
      <c r="I39" s="263"/>
      <c r="J39" s="217"/>
      <c r="K39" s="217"/>
      <c r="L39" s="218" t="e">
        <f t="shared" si="1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436"/>
      <c r="E40" s="431"/>
      <c r="F40" s="431"/>
      <c r="G40" s="432"/>
      <c r="H40" s="650">
        <f t="shared" si="2"/>
        <v>0</v>
      </c>
      <c r="I40" s="650"/>
      <c r="J40" s="219"/>
      <c r="K40" s="219"/>
      <c r="L40" s="220" t="e">
        <f t="shared" si="1"/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37"/>
      <c r="E41" s="138"/>
      <c r="F41" s="138"/>
      <c r="G41" s="109"/>
      <c r="H41" s="255">
        <f t="shared" si="2"/>
        <v>0</v>
      </c>
      <c r="I41" s="255"/>
      <c r="J41" s="221"/>
      <c r="K41" s="221"/>
      <c r="L41" s="222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6807200</v>
      </c>
      <c r="D42" s="132">
        <f t="shared" ref="D42:K42" si="7">+D10+D22+D27+D28+D32+D36+D38</f>
        <v>6857200</v>
      </c>
      <c r="E42" s="91">
        <f t="shared" si="7"/>
        <v>11020056</v>
      </c>
      <c r="F42" s="91">
        <f t="shared" si="7"/>
        <v>0</v>
      </c>
      <c r="G42" s="50">
        <f t="shared" si="7"/>
        <v>0</v>
      </c>
      <c r="H42" s="256">
        <f t="shared" si="2"/>
        <v>4162856</v>
      </c>
      <c r="I42" s="256">
        <f t="shared" si="7"/>
        <v>0</v>
      </c>
      <c r="J42" s="141">
        <f t="shared" si="7"/>
        <v>0</v>
      </c>
      <c r="K42" s="141">
        <f t="shared" si="7"/>
        <v>0</v>
      </c>
      <c r="L42" s="200">
        <f t="shared" si="1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218098300</v>
      </c>
      <c r="D43" s="132">
        <f t="shared" ref="D43:K43" si="8">SUM(D44:D47)</f>
        <v>257615949</v>
      </c>
      <c r="E43" s="91">
        <f t="shared" si="8"/>
        <v>309532949</v>
      </c>
      <c r="F43" s="91">
        <f t="shared" si="8"/>
        <v>0</v>
      </c>
      <c r="G43" s="50">
        <f t="shared" si="8"/>
        <v>0</v>
      </c>
      <c r="H43" s="256">
        <f t="shared" si="2"/>
        <v>51917000</v>
      </c>
      <c r="I43" s="256">
        <f t="shared" si="8"/>
        <v>0</v>
      </c>
      <c r="J43" s="141">
        <f t="shared" si="8"/>
        <v>0</v>
      </c>
      <c r="K43" s="141">
        <f t="shared" si="8"/>
        <v>0</v>
      </c>
      <c r="L43" s="200">
        <f t="shared" si="1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v>1245500</v>
      </c>
      <c r="D44" s="278">
        <f>1245500+7580+3020521+606058+4047369</f>
        <v>8927028</v>
      </c>
      <c r="E44" s="126">
        <v>8927028</v>
      </c>
      <c r="F44" s="126"/>
      <c r="G44" s="35"/>
      <c r="H44" s="260">
        <f t="shared" si="2"/>
        <v>0</v>
      </c>
      <c r="I44" s="260"/>
      <c r="J44" s="211"/>
      <c r="K44" s="211"/>
      <c r="L44" s="212">
        <f t="shared" si="1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124"/>
      <c r="F45" s="124"/>
      <c r="G45" s="62"/>
      <c r="H45" s="261">
        <f t="shared" si="2"/>
        <v>0</v>
      </c>
      <c r="I45" s="261"/>
      <c r="J45" s="213"/>
      <c r="K45" s="213"/>
      <c r="L45" s="214" t="e">
        <f t="shared" si="1"/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213452800</v>
      </c>
      <c r="D46" s="416">
        <f t="shared" ref="D46:K46" si="9">D70-D42-D44-D63-D65-D68+D38+D32+D28</f>
        <v>243812921</v>
      </c>
      <c r="E46" s="416">
        <f t="shared" si="9"/>
        <v>292429921</v>
      </c>
      <c r="F46" s="416">
        <f t="shared" si="9"/>
        <v>0</v>
      </c>
      <c r="G46" s="651">
        <f t="shared" si="9"/>
        <v>0</v>
      </c>
      <c r="H46" s="651">
        <f t="shared" si="2"/>
        <v>48617000</v>
      </c>
      <c r="I46" s="651">
        <f t="shared" si="9"/>
        <v>0</v>
      </c>
      <c r="J46" s="223">
        <f t="shared" si="9"/>
        <v>0</v>
      </c>
      <c r="K46" s="223">
        <f t="shared" si="9"/>
        <v>0</v>
      </c>
      <c r="L46" s="224">
        <f t="shared" si="1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C62-C38-C32-C45-C28</f>
        <v>3400000</v>
      </c>
      <c r="D47" s="287">
        <f t="shared" ref="D47:K47" si="10">D62-D38-D32-D45-D28</f>
        <v>4876000</v>
      </c>
      <c r="E47" s="287">
        <f t="shared" si="10"/>
        <v>8176000</v>
      </c>
      <c r="F47" s="287">
        <f t="shared" si="10"/>
        <v>0</v>
      </c>
      <c r="G47" s="264">
        <f t="shared" si="10"/>
        <v>0</v>
      </c>
      <c r="H47" s="264">
        <f t="shared" si="2"/>
        <v>3300000</v>
      </c>
      <c r="I47" s="264">
        <f t="shared" si="10"/>
        <v>0</v>
      </c>
      <c r="J47" s="225">
        <f t="shared" si="10"/>
        <v>0</v>
      </c>
      <c r="K47" s="225">
        <f t="shared" si="10"/>
        <v>0</v>
      </c>
      <c r="L47" s="226">
        <f t="shared" si="1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>+C42+C43</f>
        <v>224905500</v>
      </c>
      <c r="D48" s="139">
        <f t="shared" ref="D48:K48" si="11">+D42+D43</f>
        <v>264473149</v>
      </c>
      <c r="E48" s="140">
        <f t="shared" si="11"/>
        <v>320553005</v>
      </c>
      <c r="F48" s="140">
        <f t="shared" si="11"/>
        <v>0</v>
      </c>
      <c r="G48" s="70">
        <f t="shared" si="11"/>
        <v>0</v>
      </c>
      <c r="H48" s="257">
        <f t="shared" si="2"/>
        <v>56079856</v>
      </c>
      <c r="I48" s="257">
        <f t="shared" si="11"/>
        <v>0</v>
      </c>
      <c r="J48" s="227">
        <f t="shared" si="11"/>
        <v>0</v>
      </c>
      <c r="K48" s="227">
        <f t="shared" si="11"/>
        <v>0</v>
      </c>
      <c r="L48" s="228"/>
    </row>
    <row r="49" spans="1:15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5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5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5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5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221505500</v>
      </c>
      <c r="D53" s="132">
        <f>SUM(D54:D59)-D55</f>
        <v>259597149</v>
      </c>
      <c r="E53" s="91">
        <f>SUM(E54:E59)-E55</f>
        <v>312377005</v>
      </c>
      <c r="F53" s="91">
        <f>SUM(F54:F59)-F55</f>
        <v>0</v>
      </c>
      <c r="G53" s="91">
        <f>SUM(G54:G59)-G55</f>
        <v>0</v>
      </c>
      <c r="H53" s="256">
        <f t="shared" ref="H53:H72" si="12">+E53-D53</f>
        <v>52779856</v>
      </c>
      <c r="I53" s="141">
        <f>SUM(I54:I59)-I55</f>
        <v>0</v>
      </c>
      <c r="J53" s="141">
        <f>SUM(J54:J59)-J55</f>
        <v>0</v>
      </c>
      <c r="K53" s="141">
        <f>SUM(K54:K59)-K55</f>
        <v>0</v>
      </c>
      <c r="L53" s="200">
        <f t="shared" ref="L53:L70" si="13">I53/D53*100</f>
        <v>0</v>
      </c>
    </row>
    <row r="54" spans="1:15" ht="12.2" customHeight="1" x14ac:dyDescent="0.2">
      <c r="A54" s="810" t="s">
        <v>91</v>
      </c>
      <c r="B54" s="17" t="s">
        <v>68</v>
      </c>
      <c r="C54" s="126">
        <v>144100000</v>
      </c>
      <c r="D54" s="278">
        <f>144100000+1750000</f>
        <v>145850000</v>
      </c>
      <c r="E54" s="126">
        <f>145850000+662856+1700000+5250000+6900000+29000000</f>
        <v>189362856</v>
      </c>
      <c r="F54" s="126"/>
      <c r="G54" s="126"/>
      <c r="H54" s="260">
        <f t="shared" si="12"/>
        <v>43512856</v>
      </c>
      <c r="I54" s="211"/>
      <c r="J54" s="211"/>
      <c r="K54" s="211"/>
      <c r="L54" s="212">
        <f t="shared" si="13"/>
        <v>0</v>
      </c>
    </row>
    <row r="55" spans="1:15" ht="12.2" customHeight="1" x14ac:dyDescent="0.2">
      <c r="A55" s="810" t="s">
        <v>305</v>
      </c>
      <c r="B55" s="428" t="s">
        <v>270</v>
      </c>
      <c r="C55" s="126"/>
      <c r="D55" s="278"/>
      <c r="E55" s="126">
        <v>6900000</v>
      </c>
      <c r="F55" s="126"/>
      <c r="G55" s="126"/>
      <c r="H55" s="260">
        <f t="shared" si="12"/>
        <v>6900000</v>
      </c>
      <c r="I55" s="211"/>
      <c r="J55" s="211"/>
      <c r="K55" s="211"/>
      <c r="L55" s="212" t="e">
        <f t="shared" si="13"/>
        <v>#DIV/0!</v>
      </c>
    </row>
    <row r="56" spans="1:15" ht="12.2" customHeight="1" x14ac:dyDescent="0.2">
      <c r="A56" s="810" t="s">
        <v>92</v>
      </c>
      <c r="B56" s="423" t="s">
        <v>87</v>
      </c>
      <c r="C56" s="433">
        <v>24030000</v>
      </c>
      <c r="D56" s="416">
        <f>24030000+490000</f>
        <v>24520000</v>
      </c>
      <c r="E56" s="433">
        <f>24520000+1470000+897000+1100000</f>
        <v>27987000</v>
      </c>
      <c r="F56" s="433"/>
      <c r="G56" s="433"/>
      <c r="H56" s="651">
        <f t="shared" si="12"/>
        <v>3467000</v>
      </c>
      <c r="I56" s="223"/>
      <c r="J56" s="223"/>
      <c r="K56" s="223"/>
      <c r="L56" s="224">
        <f t="shared" si="13"/>
        <v>0</v>
      </c>
    </row>
    <row r="57" spans="1:15" ht="12.2" customHeight="1" x14ac:dyDescent="0.2">
      <c r="A57" s="810" t="s">
        <v>93</v>
      </c>
      <c r="B57" s="423" t="s">
        <v>69</v>
      </c>
      <c r="C57" s="433">
        <v>52130000</v>
      </c>
      <c r="D57" s="416">
        <f>52130000+26667490+1000000+500000+3020521+606058+50000+4000000</f>
        <v>87974069</v>
      </c>
      <c r="E57" s="433">
        <f>87974069+800000-1700000+500000+1000000+1000000+1000000+3200000</f>
        <v>93774069</v>
      </c>
      <c r="F57" s="433"/>
      <c r="G57" s="433"/>
      <c r="H57" s="651">
        <f t="shared" si="12"/>
        <v>5800000</v>
      </c>
      <c r="I57" s="223"/>
      <c r="J57" s="223"/>
      <c r="K57" s="223"/>
      <c r="L57" s="224">
        <f t="shared" si="13"/>
        <v>0</v>
      </c>
    </row>
    <row r="58" spans="1:15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2"/>
        <v>0</v>
      </c>
      <c r="I58" s="223"/>
      <c r="J58" s="223"/>
      <c r="K58" s="223"/>
      <c r="L58" s="224" t="e">
        <f t="shared" si="13"/>
        <v>#DIV/0!</v>
      </c>
    </row>
    <row r="59" spans="1:15" ht="12.2" customHeight="1" x14ac:dyDescent="0.2">
      <c r="A59" s="810" t="s">
        <v>147</v>
      </c>
      <c r="B59" s="423" t="s">
        <v>88</v>
      </c>
      <c r="C59" s="433">
        <f>SUM(C60:C61)</f>
        <v>1245500</v>
      </c>
      <c r="D59" s="416">
        <f>SUM(D60:D61)</f>
        <v>1253080</v>
      </c>
      <c r="E59" s="433">
        <v>1253080</v>
      </c>
      <c r="F59" s="433">
        <f>SUM(F60:F61)</f>
        <v>0</v>
      </c>
      <c r="G59" s="433">
        <f>SUM(G60:G61)</f>
        <v>0</v>
      </c>
      <c r="H59" s="651">
        <f t="shared" si="12"/>
        <v>0</v>
      </c>
      <c r="I59" s="223">
        <f>SUM(I60:I61)</f>
        <v>0</v>
      </c>
      <c r="J59" s="223">
        <f>SUM(J60:J61)</f>
        <v>0</v>
      </c>
      <c r="K59" s="223">
        <f>SUM(K60:K61)</f>
        <v>0</v>
      </c>
      <c r="L59" s="224">
        <f t="shared" si="13"/>
        <v>0</v>
      </c>
    </row>
    <row r="60" spans="1:15" ht="12.2" customHeight="1" x14ac:dyDescent="0.2">
      <c r="A60" s="810" t="s">
        <v>306</v>
      </c>
      <c r="B60" s="669" t="s">
        <v>235</v>
      </c>
      <c r="C60" s="433">
        <f>'13.támogatás'!C81</f>
        <v>1245500</v>
      </c>
      <c r="D60" s="416">
        <f>'13.támogatás'!D81</f>
        <v>1253080</v>
      </c>
      <c r="E60" s="433">
        <v>1253080</v>
      </c>
      <c r="F60" s="433"/>
      <c r="G60" s="433"/>
      <c r="H60" s="651">
        <f t="shared" si="12"/>
        <v>0</v>
      </c>
      <c r="I60" s="223"/>
      <c r="J60" s="223"/>
      <c r="K60" s="223"/>
      <c r="L60" s="224">
        <f t="shared" si="13"/>
        <v>0</v>
      </c>
    </row>
    <row r="61" spans="1:15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/>
      <c r="G61" s="94"/>
      <c r="H61" s="262">
        <f t="shared" si="12"/>
        <v>0</v>
      </c>
      <c r="I61" s="215"/>
      <c r="J61" s="215"/>
      <c r="K61" s="215"/>
      <c r="L61" s="216" t="e">
        <f t="shared" si="13"/>
        <v>#DIV/0!</v>
      </c>
    </row>
    <row r="62" spans="1:15" ht="12.2" customHeight="1" thickBot="1" x14ac:dyDescent="0.25">
      <c r="A62" s="289" t="s">
        <v>13</v>
      </c>
      <c r="B62" s="58" t="s">
        <v>548</v>
      </c>
      <c r="C62" s="91">
        <f>SUM(C63:C67)</f>
        <v>3400000</v>
      </c>
      <c r="D62" s="132">
        <f>SUM(D63:D67)</f>
        <v>4876000</v>
      </c>
      <c r="E62" s="91">
        <f>SUM(E63:E67)</f>
        <v>8176000</v>
      </c>
      <c r="F62" s="91">
        <f>SUM(F63:F67)</f>
        <v>0</v>
      </c>
      <c r="G62" s="91">
        <f>SUM(G63:G67)</f>
        <v>0</v>
      </c>
      <c r="H62" s="256">
        <f t="shared" si="12"/>
        <v>3300000</v>
      </c>
      <c r="I62" s="141">
        <f>SUM(I63:I67)</f>
        <v>0</v>
      </c>
      <c r="J62" s="141">
        <f>SUM(J63:J67)</f>
        <v>0</v>
      </c>
      <c r="K62" s="141">
        <f>SUM(K63:K67)</f>
        <v>0</v>
      </c>
      <c r="L62" s="200">
        <f t="shared" si="13"/>
        <v>0</v>
      </c>
    </row>
    <row r="63" spans="1:15" s="33" customFormat="1" ht="12.2" customHeight="1" x14ac:dyDescent="0.2">
      <c r="A63" s="810" t="s">
        <v>94</v>
      </c>
      <c r="B63" s="17" t="s">
        <v>119</v>
      </c>
      <c r="C63" s="126">
        <f>+'15.felh.felúj.'!C86</f>
        <v>3400000</v>
      </c>
      <c r="D63" s="278">
        <f>+'15.felh.felúj.'!D86</f>
        <v>4876000</v>
      </c>
      <c r="E63" s="126">
        <f>'15.felh.felúj.'!E86</f>
        <v>8176000</v>
      </c>
      <c r="F63" s="126">
        <f>'15.felh.felúj.'!F86</f>
        <v>0</v>
      </c>
      <c r="G63" s="126">
        <f>'15.felh.felúj.'!G86</f>
        <v>0</v>
      </c>
      <c r="H63" s="260">
        <f t="shared" si="12"/>
        <v>3300000</v>
      </c>
      <c r="I63" s="211">
        <f>'15.felh.felúj.'!I86</f>
        <v>0</v>
      </c>
      <c r="J63" s="211">
        <f>'15.felh.felúj.'!J86</f>
        <v>0</v>
      </c>
      <c r="K63" s="211">
        <f>'15.felh.felúj.'!K86</f>
        <v>0</v>
      </c>
      <c r="L63" s="212">
        <f t="shared" si="13"/>
        <v>0</v>
      </c>
    </row>
    <row r="64" spans="1:15" s="33" customFormat="1" ht="12.2" customHeight="1" x14ac:dyDescent="0.2">
      <c r="A64" s="810" t="s">
        <v>316</v>
      </c>
      <c r="B64" s="670" t="s">
        <v>236</v>
      </c>
      <c r="C64" s="126"/>
      <c r="D64" s="278"/>
      <c r="E64" s="126"/>
      <c r="F64" s="126"/>
      <c r="G64" s="126"/>
      <c r="H64" s="260">
        <f t="shared" si="12"/>
        <v>0</v>
      </c>
      <c r="I64" s="211"/>
      <c r="J64" s="211"/>
      <c r="K64" s="211"/>
      <c r="L64" s="212" t="e">
        <f t="shared" si="13"/>
        <v>#DIV/0!</v>
      </c>
      <c r="O64" s="33" t="s">
        <v>385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'15.felh.felúj.'!C93</f>
        <v>0</v>
      </c>
      <c r="D65" s="416">
        <f>'15.felh.felúj.'!D93</f>
        <v>0</v>
      </c>
      <c r="E65" s="433">
        <f>'15.felh.felúj.'!E93</f>
        <v>0</v>
      </c>
      <c r="F65" s="433">
        <f>'15.felh.felúj.'!F93</f>
        <v>0</v>
      </c>
      <c r="G65" s="433">
        <f>'15.felh.felúj.'!G93</f>
        <v>0</v>
      </c>
      <c r="H65" s="651">
        <f t="shared" si="12"/>
        <v>0</v>
      </c>
      <c r="I65" s="223">
        <f>'15.felh.felúj.'!I93</f>
        <v>0</v>
      </c>
      <c r="J65" s="223">
        <f>'15.felh.felúj.'!J93</f>
        <v>0</v>
      </c>
      <c r="K65" s="223">
        <f>'15.felh.felúj.'!K93</f>
        <v>0</v>
      </c>
      <c r="L65" s="224" t="e">
        <f t="shared" si="13"/>
        <v>#DIV/0!</v>
      </c>
    </row>
    <row r="66" spans="1:12" ht="12.2" customHeight="1" x14ac:dyDescent="0.2">
      <c r="A66" s="810" t="s">
        <v>342</v>
      </c>
      <c r="B66" s="671" t="s">
        <v>237</v>
      </c>
      <c r="C66" s="433"/>
      <c r="D66" s="416"/>
      <c r="E66" s="433"/>
      <c r="F66" s="433"/>
      <c r="G66" s="433"/>
      <c r="H66" s="651">
        <f t="shared" si="12"/>
        <v>0</v>
      </c>
      <c r="I66" s="223"/>
      <c r="J66" s="223"/>
      <c r="K66" s="223"/>
      <c r="L66" s="224" t="e">
        <f t="shared" si="13"/>
        <v>#DIV/0!</v>
      </c>
    </row>
    <row r="67" spans="1:12" ht="12.2" customHeight="1" x14ac:dyDescent="0.2">
      <c r="A67" s="810" t="s">
        <v>96</v>
      </c>
      <c r="B67" s="17" t="s">
        <v>175</v>
      </c>
      <c r="C67" s="433"/>
      <c r="D67" s="416"/>
      <c r="E67" s="433"/>
      <c r="F67" s="433"/>
      <c r="G67" s="433"/>
      <c r="H67" s="651">
        <f t="shared" si="12"/>
        <v>0</v>
      </c>
      <c r="I67" s="223"/>
      <c r="J67" s="223"/>
      <c r="K67" s="223"/>
      <c r="L67" s="224" t="e">
        <f t="shared" si="13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2"/>
        <v>0</v>
      </c>
      <c r="I68" s="223"/>
      <c r="J68" s="223"/>
      <c r="K68" s="223"/>
      <c r="L68" s="224" t="e">
        <f t="shared" si="13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2"/>
        <v>0</v>
      </c>
      <c r="I69" s="223"/>
      <c r="J69" s="223"/>
      <c r="K69" s="223"/>
      <c r="L69" s="224" t="e">
        <f t="shared" si="13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>+C53+C62</f>
        <v>224905500</v>
      </c>
      <c r="D70" s="139">
        <f>+D53+D62</f>
        <v>264473149</v>
      </c>
      <c r="E70" s="140">
        <f>+E53+E62</f>
        <v>320553005</v>
      </c>
      <c r="F70" s="140">
        <f>+F53+F62</f>
        <v>0</v>
      </c>
      <c r="G70" s="140">
        <f>+G53+G62</f>
        <v>0</v>
      </c>
      <c r="H70" s="257">
        <f>+E70-D70</f>
        <v>56079856</v>
      </c>
      <c r="I70" s="227">
        <f>+I53+I62</f>
        <v>0</v>
      </c>
      <c r="J70" s="227">
        <f>+J53+J62</f>
        <v>0</v>
      </c>
      <c r="K70" s="227">
        <f>+K53+K62</f>
        <v>0</v>
      </c>
      <c r="L70" s="228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746">
        <v>35</v>
      </c>
      <c r="D72" s="747">
        <v>35</v>
      </c>
      <c r="E72" s="746">
        <v>35</v>
      </c>
      <c r="F72" s="746"/>
      <c r="G72" s="746"/>
      <c r="H72" s="1235">
        <f t="shared" si="12"/>
        <v>0</v>
      </c>
      <c r="I72" s="748"/>
      <c r="J72" s="748"/>
      <c r="K72" s="748"/>
      <c r="L72" s="749">
        <f>I72/D72*100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811"/>
      <c r="D73" s="760"/>
      <c r="E73" s="751"/>
      <c r="F73" s="751"/>
      <c r="G73" s="751"/>
      <c r="H73" s="787"/>
      <c r="I73" s="788"/>
      <c r="J73" s="786"/>
      <c r="K73" s="788"/>
      <c r="L73" s="749" t="e">
        <f>I73/D73*100</f>
        <v>#DIV/0!</v>
      </c>
    </row>
    <row r="74" spans="1:12" x14ac:dyDescent="0.2">
      <c r="H74" s="232" t="s">
        <v>742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5"/>
  <sheetViews>
    <sheetView topLeftCell="A41" zoomScale="142" zoomScaleNormal="142" zoomScaleSheetLayoutView="130" workbookViewId="0">
      <selection activeCell="N56" sqref="N56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4.1640625" style="25" customWidth="1"/>
    <col min="4" max="4" width="17.33203125" style="25" customWidth="1"/>
    <col min="5" max="5" width="15.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711" t="s">
        <v>804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2" ht="12.75" customHeight="1" x14ac:dyDescent="0.2">
      <c r="A2" s="1711" t="s">
        <v>753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2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2" s="40" customFormat="1" ht="35.450000000000003" customHeight="1" x14ac:dyDescent="0.2">
      <c r="A4" s="38" t="s">
        <v>137</v>
      </c>
      <c r="B4" s="39" t="s">
        <v>8</v>
      </c>
      <c r="C4" s="1743" t="s">
        <v>181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2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2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</row>
    <row r="7" spans="1:12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2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33797627</v>
      </c>
      <c r="D10" s="132">
        <f t="shared" ref="D10:K10" si="0">SUM(D11:D21)</f>
        <v>33797627</v>
      </c>
      <c r="E10" s="91">
        <f t="shared" si="0"/>
        <v>33797627</v>
      </c>
      <c r="F10" s="91">
        <f t="shared" si="0"/>
        <v>0</v>
      </c>
      <c r="G10" s="50">
        <f t="shared" si="0"/>
        <v>0</v>
      </c>
      <c r="H10" s="256">
        <f>+E10-D10</f>
        <v>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>
        <f t="shared" ref="L10:L48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8" si="2">+E11-D11</f>
        <v>0</v>
      </c>
      <c r="I11" s="258"/>
      <c r="J11" s="201"/>
      <c r="K11" s="201"/>
      <c r="L11" s="202" t="e">
        <f t="shared" si="1"/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v>32729783</v>
      </c>
      <c r="D12" s="434">
        <v>32729783</v>
      </c>
      <c r="E12" s="424">
        <v>32729783</v>
      </c>
      <c r="F12" s="424"/>
      <c r="G12" s="425"/>
      <c r="H12" s="648">
        <f t="shared" si="2"/>
        <v>0</v>
      </c>
      <c r="I12" s="648"/>
      <c r="J12" s="203"/>
      <c r="K12" s="203"/>
      <c r="L12" s="204">
        <f t="shared" si="1"/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v>58164</v>
      </c>
      <c r="D13" s="434">
        <v>58164</v>
      </c>
      <c r="E13" s="424">
        <v>58164</v>
      </c>
      <c r="F13" s="424"/>
      <c r="G13" s="425"/>
      <c r="H13" s="648">
        <f t="shared" si="2"/>
        <v>0</v>
      </c>
      <c r="I13" s="648"/>
      <c r="J13" s="203"/>
      <c r="K13" s="203"/>
      <c r="L13" s="204">
        <f t="shared" si="1"/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2"/>
        <v>0</v>
      </c>
      <c r="I14" s="648"/>
      <c r="J14" s="203"/>
      <c r="K14" s="203"/>
      <c r="L14" s="204" t="e">
        <f t="shared" si="1"/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424"/>
      <c r="F15" s="424"/>
      <c r="G15" s="425"/>
      <c r="H15" s="648">
        <f t="shared" si="2"/>
        <v>0</v>
      </c>
      <c r="I15" s="648"/>
      <c r="J15" s="203"/>
      <c r="K15" s="203"/>
      <c r="L15" s="204" t="e">
        <f t="shared" si="1"/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v>1009680</v>
      </c>
      <c r="D16" s="434">
        <v>1009680</v>
      </c>
      <c r="E16" s="424">
        <v>1009680</v>
      </c>
      <c r="F16" s="424"/>
      <c r="G16" s="425"/>
      <c r="H16" s="648">
        <f t="shared" si="2"/>
        <v>0</v>
      </c>
      <c r="I16" s="648"/>
      <c r="J16" s="203"/>
      <c r="K16" s="203"/>
      <c r="L16" s="204">
        <f t="shared" si="1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424"/>
      <c r="F17" s="424"/>
      <c r="G17" s="425"/>
      <c r="H17" s="648">
        <f t="shared" si="2"/>
        <v>0</v>
      </c>
      <c r="I17" s="648"/>
      <c r="J17" s="203"/>
      <c r="K17" s="203"/>
      <c r="L17" s="204" t="e">
        <f t="shared" si="1"/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2"/>
        <v>0</v>
      </c>
      <c r="I18" s="259"/>
      <c r="J18" s="205"/>
      <c r="K18" s="205"/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2"/>
        <v>0</v>
      </c>
      <c r="I19" s="648"/>
      <c r="J19" s="203"/>
      <c r="K19" s="203"/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2"/>
        <v>0</v>
      </c>
      <c r="I20" s="649"/>
      <c r="J20" s="207"/>
      <c r="K20" s="207"/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/>
      <c r="D21" s="435"/>
      <c r="E21" s="426"/>
      <c r="F21" s="426"/>
      <c r="G21" s="427"/>
      <c r="H21" s="649">
        <f t="shared" si="2"/>
        <v>0</v>
      </c>
      <c r="I21" s="649"/>
      <c r="J21" s="207"/>
      <c r="K21" s="207"/>
      <c r="L21" s="208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1169253914</v>
      </c>
      <c r="D22" s="132">
        <f t="shared" ref="D22:K22" si="3">SUM(D23:D25)</f>
        <v>1169253914</v>
      </c>
      <c r="E22" s="91">
        <f t="shared" si="3"/>
        <v>1169916770</v>
      </c>
      <c r="F22" s="91">
        <f t="shared" si="3"/>
        <v>0</v>
      </c>
      <c r="G22" s="50">
        <f t="shared" si="3"/>
        <v>0</v>
      </c>
      <c r="H22" s="256">
        <f t="shared" si="2"/>
        <v>662856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>
        <f t="shared" si="1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2"/>
        <v>0</v>
      </c>
      <c r="I23" s="648"/>
      <c r="J23" s="203"/>
      <c r="K23" s="203"/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2"/>
        <v>0</v>
      </c>
      <c r="I24" s="648"/>
      <c r="J24" s="203"/>
      <c r="K24" s="203"/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v>1169253914</v>
      </c>
      <c r="D25" s="434">
        <v>1169253914</v>
      </c>
      <c r="E25" s="424">
        <f>1169253914+662856</f>
        <v>1169916770</v>
      </c>
      <c r="F25" s="424"/>
      <c r="G25" s="425"/>
      <c r="H25" s="648">
        <f t="shared" si="2"/>
        <v>662856</v>
      </c>
      <c r="I25" s="648"/>
      <c r="J25" s="203"/>
      <c r="K25" s="203"/>
      <c r="L25" s="204">
        <f t="shared" si="1"/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2"/>
        <v>0</v>
      </c>
      <c r="I26" s="648"/>
      <c r="J26" s="203"/>
      <c r="K26" s="203"/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2"/>
        <v>0</v>
      </c>
      <c r="I27" s="254"/>
      <c r="J27" s="209"/>
      <c r="K27" s="209"/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2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2"/>
        <v>0</v>
      </c>
      <c r="I29" s="260"/>
      <c r="J29" s="211"/>
      <c r="K29" s="211"/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2"/>
        <v>0</v>
      </c>
      <c r="I30" s="261"/>
      <c r="J30" s="213"/>
      <c r="K30" s="213"/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2"/>
        <v>0</v>
      </c>
      <c r="I31" s="262"/>
      <c r="J31" s="215"/>
      <c r="K31" s="215"/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5">+D33+D34+D35</f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2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1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2"/>
        <v>0</v>
      </c>
      <c r="I33" s="260"/>
      <c r="J33" s="211"/>
      <c r="K33" s="211"/>
      <c r="L33" s="212" t="e">
        <f t="shared" si="1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2"/>
        <v>0</v>
      </c>
      <c r="I34" s="261"/>
      <c r="J34" s="213"/>
      <c r="K34" s="213"/>
      <c r="L34" s="214" t="e">
        <f t="shared" si="1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2"/>
        <v>0</v>
      </c>
      <c r="I35" s="262"/>
      <c r="J35" s="215"/>
      <c r="K35" s="215"/>
      <c r="L35" s="216" t="e">
        <f t="shared" si="1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v>5018250</v>
      </c>
      <c r="D36" s="134">
        <v>5018250</v>
      </c>
      <c r="E36" s="135">
        <f>5018250-4441987</f>
        <v>576263</v>
      </c>
      <c r="F36" s="135"/>
      <c r="G36" s="59"/>
      <c r="H36" s="254">
        <f>+E36-D36</f>
        <v>-4441987</v>
      </c>
      <c r="I36" s="254"/>
      <c r="J36" s="209"/>
      <c r="K36" s="209"/>
      <c r="L36" s="210">
        <f t="shared" si="1"/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v>5018250</v>
      </c>
      <c r="D37" s="1018">
        <v>5018250</v>
      </c>
      <c r="E37" s="1247">
        <f>5018250-4441987</f>
        <v>576263</v>
      </c>
      <c r="F37" s="1247"/>
      <c r="G37" s="1601"/>
      <c r="H37" s="1602">
        <f t="shared" si="2"/>
        <v>-4441987</v>
      </c>
      <c r="I37" s="254"/>
      <c r="J37" s="209"/>
      <c r="K37" s="209"/>
      <c r="L37" s="210">
        <f t="shared" si="1"/>
        <v>0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>
        <f>+C39+C40</f>
        <v>131957503</v>
      </c>
      <c r="D38" s="134">
        <f t="shared" ref="D38:K38" si="6">+D39+D40</f>
        <v>131957503</v>
      </c>
      <c r="E38" s="135">
        <f t="shared" si="6"/>
        <v>136399490</v>
      </c>
      <c r="F38" s="135">
        <f t="shared" si="6"/>
        <v>0</v>
      </c>
      <c r="G38" s="59">
        <f t="shared" si="6"/>
        <v>0</v>
      </c>
      <c r="H38" s="254">
        <f t="shared" si="2"/>
        <v>4441987</v>
      </c>
      <c r="I38" s="254">
        <f t="shared" si="6"/>
        <v>0</v>
      </c>
      <c r="J38" s="209">
        <f t="shared" si="6"/>
        <v>0</v>
      </c>
      <c r="K38" s="209">
        <f t="shared" si="6"/>
        <v>0</v>
      </c>
      <c r="L38" s="210">
        <f t="shared" si="1"/>
        <v>0</v>
      </c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2"/>
        <v>0</v>
      </c>
      <c r="I39" s="263"/>
      <c r="J39" s="217"/>
      <c r="K39" s="217"/>
      <c r="L39" s="218" t="e">
        <f t="shared" si="1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>
        <v>131957503</v>
      </c>
      <c r="D40" s="1020">
        <v>131957503</v>
      </c>
      <c r="E40" s="1248">
        <f>131957503+4441987</f>
        <v>136399490</v>
      </c>
      <c r="F40" s="431"/>
      <c r="G40" s="432"/>
      <c r="H40" s="1348">
        <f>+E40-D40</f>
        <v>4441987</v>
      </c>
      <c r="I40" s="650"/>
      <c r="J40" s="219"/>
      <c r="K40" s="219"/>
      <c r="L40" s="220">
        <f t="shared" si="1"/>
        <v>0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v>131957503</v>
      </c>
      <c r="D41" s="279">
        <v>131957503</v>
      </c>
      <c r="E41" s="94">
        <f>131957503+4441987</f>
        <v>136399490</v>
      </c>
      <c r="F41" s="138"/>
      <c r="G41" s="109"/>
      <c r="H41" s="262">
        <f t="shared" si="2"/>
        <v>4441987</v>
      </c>
      <c r="I41" s="255"/>
      <c r="J41" s="221"/>
      <c r="K41" s="221"/>
      <c r="L41" s="222">
        <f t="shared" si="1"/>
        <v>0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1340027294</v>
      </c>
      <c r="D42" s="132">
        <f t="shared" ref="D42:K42" si="7">+D10+D22+D27+D28+D32+D36+D38</f>
        <v>1340027294</v>
      </c>
      <c r="E42" s="91">
        <f t="shared" si="7"/>
        <v>1340690150</v>
      </c>
      <c r="F42" s="91">
        <f t="shared" si="7"/>
        <v>0</v>
      </c>
      <c r="G42" s="50">
        <f t="shared" si="7"/>
        <v>0</v>
      </c>
      <c r="H42" s="256">
        <f t="shared" si="2"/>
        <v>662856</v>
      </c>
      <c r="I42" s="256">
        <f t="shared" si="7"/>
        <v>0</v>
      </c>
      <c r="J42" s="141">
        <f t="shared" si="7"/>
        <v>0</v>
      </c>
      <c r="K42" s="141">
        <f t="shared" si="7"/>
        <v>0</v>
      </c>
      <c r="L42" s="200">
        <f t="shared" si="1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529463437</v>
      </c>
      <c r="D43" s="132">
        <f>SUM(D44:D47)</f>
        <v>576788260</v>
      </c>
      <c r="E43" s="91">
        <f t="shared" ref="E43:K43" si="8">SUM(E44:E47)</f>
        <v>731576260</v>
      </c>
      <c r="F43" s="91">
        <f t="shared" si="8"/>
        <v>0</v>
      </c>
      <c r="G43" s="50">
        <f t="shared" si="8"/>
        <v>0</v>
      </c>
      <c r="H43" s="256">
        <f t="shared" si="2"/>
        <v>154788000</v>
      </c>
      <c r="I43" s="256">
        <f t="shared" si="8"/>
        <v>0</v>
      </c>
      <c r="J43" s="141">
        <f t="shared" si="8"/>
        <v>0</v>
      </c>
      <c r="K43" s="141">
        <f t="shared" si="8"/>
        <v>0</v>
      </c>
      <c r="L43" s="200">
        <f t="shared" si="1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v>3550090</v>
      </c>
      <c r="D44" s="278">
        <f>3550090+19163389+211738479</f>
        <v>234451958</v>
      </c>
      <c r="E44" s="126">
        <v>234451958</v>
      </c>
      <c r="F44" s="126"/>
      <c r="G44" s="35"/>
      <c r="H44" s="260">
        <f t="shared" si="2"/>
        <v>0</v>
      </c>
      <c r="I44" s="260"/>
      <c r="J44" s="211"/>
      <c r="K44" s="211"/>
      <c r="L44" s="212">
        <f t="shared" si="1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>
        <v>297434</v>
      </c>
      <c r="E45" s="124">
        <v>297434</v>
      </c>
      <c r="F45" s="124"/>
      <c r="G45" s="62"/>
      <c r="H45" s="261">
        <f t="shared" si="2"/>
        <v>0</v>
      </c>
      <c r="I45" s="261"/>
      <c r="J45" s="213"/>
      <c r="K45" s="213"/>
      <c r="L45" s="214">
        <f t="shared" si="1"/>
        <v>0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499903700</v>
      </c>
      <c r="D46" s="416">
        <f>D70-D42-D44-D63-D65-D68+D38+D32+D28</f>
        <v>299497723</v>
      </c>
      <c r="E46" s="416">
        <f>E70-E42-E44-E63-E65-E68+E38+E32+E28</f>
        <v>449727710</v>
      </c>
      <c r="F46" s="416">
        <f t="shared" ref="F46:K46" si="9">F70-F42-F44-F63-F65-F68+F38+F32+F28</f>
        <v>0</v>
      </c>
      <c r="G46" s="651">
        <f t="shared" si="9"/>
        <v>0</v>
      </c>
      <c r="H46" s="651">
        <f>+E46-D46</f>
        <v>150229987</v>
      </c>
      <c r="I46" s="651">
        <f t="shared" si="9"/>
        <v>0</v>
      </c>
      <c r="J46" s="223">
        <f t="shared" si="9"/>
        <v>0</v>
      </c>
      <c r="K46" s="223">
        <f t="shared" si="9"/>
        <v>0</v>
      </c>
      <c r="L46" s="224">
        <f t="shared" si="1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C62-C38-C32-C45-C28</f>
        <v>26009647</v>
      </c>
      <c r="D47" s="287">
        <f t="shared" ref="D47:K47" si="10">D62-D38-D32-D45-D28</f>
        <v>42541145</v>
      </c>
      <c r="E47" s="287">
        <f t="shared" ref="E47" si="11">E62-E38-E32-E45-E28</f>
        <v>47099158</v>
      </c>
      <c r="F47" s="287">
        <f t="shared" si="10"/>
        <v>0</v>
      </c>
      <c r="G47" s="264">
        <f t="shared" si="10"/>
        <v>0</v>
      </c>
      <c r="H47" s="264">
        <f t="shared" si="2"/>
        <v>4558013</v>
      </c>
      <c r="I47" s="264">
        <f t="shared" si="10"/>
        <v>0</v>
      </c>
      <c r="J47" s="225">
        <f t="shared" si="10"/>
        <v>0</v>
      </c>
      <c r="K47" s="225">
        <f t="shared" si="10"/>
        <v>0</v>
      </c>
      <c r="L47" s="226">
        <f t="shared" si="1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>+C42+C43</f>
        <v>1869490731</v>
      </c>
      <c r="D48" s="139">
        <f t="shared" ref="D48:K48" si="12">+D42+D43</f>
        <v>1916815554</v>
      </c>
      <c r="E48" s="140">
        <f t="shared" si="12"/>
        <v>2072266410</v>
      </c>
      <c r="F48" s="140">
        <f t="shared" si="12"/>
        <v>0</v>
      </c>
      <c r="G48" s="70">
        <f t="shared" si="12"/>
        <v>0</v>
      </c>
      <c r="H48" s="257">
        <f t="shared" si="2"/>
        <v>155450856</v>
      </c>
      <c r="I48" s="257">
        <f t="shared" si="12"/>
        <v>0</v>
      </c>
      <c r="J48" s="227">
        <f t="shared" si="12"/>
        <v>0</v>
      </c>
      <c r="K48" s="227">
        <f t="shared" si="12"/>
        <v>0</v>
      </c>
      <c r="L48" s="228">
        <f t="shared" si="1"/>
        <v>0</v>
      </c>
    </row>
    <row r="49" spans="1:12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2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2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2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2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1711523581</v>
      </c>
      <c r="D53" s="132">
        <f t="shared" ref="D53:K53" si="13">SUM(D54:D59)-D55</f>
        <v>1742019472</v>
      </c>
      <c r="E53" s="91">
        <f t="shared" si="13"/>
        <v>1888470328</v>
      </c>
      <c r="F53" s="91">
        <f t="shared" si="13"/>
        <v>0</v>
      </c>
      <c r="G53" s="91">
        <f t="shared" si="13"/>
        <v>0</v>
      </c>
      <c r="H53" s="256">
        <f>+E53-D53</f>
        <v>146450856</v>
      </c>
      <c r="I53" s="141">
        <f t="shared" si="13"/>
        <v>0</v>
      </c>
      <c r="J53" s="141">
        <f t="shared" si="13"/>
        <v>0</v>
      </c>
      <c r="K53" s="141">
        <f t="shared" si="13"/>
        <v>0</v>
      </c>
      <c r="L53" s="200">
        <f t="shared" ref="L53:L70" si="14">I53/D53*100</f>
        <v>0</v>
      </c>
    </row>
    <row r="54" spans="1:12" ht="12.2" customHeight="1" x14ac:dyDescent="0.2">
      <c r="A54" s="810" t="s">
        <v>91</v>
      </c>
      <c r="B54" s="17" t="s">
        <v>68</v>
      </c>
      <c r="C54" s="126">
        <v>1200055444</v>
      </c>
      <c r="D54" s="278">
        <f>1200055444+7650000+2280626</f>
        <v>1209986070</v>
      </c>
      <c r="E54" s="126">
        <f>1209986070+662856+21600000+48000000</f>
        <v>1280248926</v>
      </c>
      <c r="F54" s="126"/>
      <c r="G54" s="126"/>
      <c r="H54" s="260">
        <f t="shared" ref="H54:H69" si="15">+E54-D54</f>
        <v>70262856</v>
      </c>
      <c r="I54" s="211"/>
      <c r="J54" s="211"/>
      <c r="K54" s="211"/>
      <c r="L54" s="212">
        <f t="shared" si="14"/>
        <v>0</v>
      </c>
    </row>
    <row r="55" spans="1:12" ht="12.2" customHeight="1" x14ac:dyDescent="0.2">
      <c r="A55" s="810" t="s">
        <v>305</v>
      </c>
      <c r="B55" s="428" t="s">
        <v>270</v>
      </c>
      <c r="C55" s="126"/>
      <c r="D55" s="278"/>
      <c r="E55" s="126">
        <v>48000000</v>
      </c>
      <c r="F55" s="126"/>
      <c r="G55" s="126"/>
      <c r="H55" s="260">
        <f t="shared" si="15"/>
        <v>48000000</v>
      </c>
      <c r="I55" s="211"/>
      <c r="J55" s="211"/>
      <c r="K55" s="211"/>
      <c r="L55" s="212" t="e">
        <f t="shared" si="14"/>
        <v>#DIV/0!</v>
      </c>
    </row>
    <row r="56" spans="1:12" ht="12.2" customHeight="1" x14ac:dyDescent="0.2">
      <c r="A56" s="810" t="s">
        <v>92</v>
      </c>
      <c r="B56" s="423" t="s">
        <v>87</v>
      </c>
      <c r="C56" s="433">
        <v>161783700</v>
      </c>
      <c r="D56" s="416">
        <f>161783700+2142000+948158</f>
        <v>164873858</v>
      </c>
      <c r="E56" s="433">
        <f>164873858+6048000+6240000+3200000</f>
        <v>180361858</v>
      </c>
      <c r="F56" s="433"/>
      <c r="G56" s="433"/>
      <c r="H56" s="651">
        <f t="shared" si="15"/>
        <v>15488000</v>
      </c>
      <c r="I56" s="223"/>
      <c r="J56" s="223"/>
      <c r="K56" s="223"/>
      <c r="L56" s="224">
        <f t="shared" si="14"/>
        <v>0</v>
      </c>
    </row>
    <row r="57" spans="1:12" ht="12.2" customHeight="1" x14ac:dyDescent="0.2">
      <c r="A57" s="810" t="s">
        <v>93</v>
      </c>
      <c r="B57" s="423" t="s">
        <v>69</v>
      </c>
      <c r="C57" s="433">
        <v>349684437</v>
      </c>
      <c r="D57" s="416">
        <f>349684437+241300+180848-1465646+15934605+684000+1500000+400000</f>
        <v>367159544</v>
      </c>
      <c r="E57" s="433">
        <f>367159544+60700000</f>
        <v>427859544</v>
      </c>
      <c r="F57" s="433"/>
      <c r="G57" s="433"/>
      <c r="H57" s="651">
        <f t="shared" si="15"/>
        <v>60700000</v>
      </c>
      <c r="I57" s="223"/>
      <c r="J57" s="223"/>
      <c r="K57" s="223"/>
      <c r="L57" s="224">
        <f t="shared" si="14"/>
        <v>0</v>
      </c>
    </row>
    <row r="58" spans="1:12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5"/>
        <v>0</v>
      </c>
      <c r="I58" s="223"/>
      <c r="J58" s="223"/>
      <c r="K58" s="223"/>
      <c r="L58" s="224" t="e">
        <f t="shared" si="14"/>
        <v>#DIV/0!</v>
      </c>
    </row>
    <row r="59" spans="1:12" ht="12.2" customHeight="1" x14ac:dyDescent="0.2">
      <c r="A59" s="810" t="s">
        <v>147</v>
      </c>
      <c r="B59" s="423" t="s">
        <v>88</v>
      </c>
      <c r="C59" s="433">
        <f>SUM(C60:C61)</f>
        <v>0</v>
      </c>
      <c r="D59" s="416">
        <f t="shared" ref="D59:K59" si="16">SUM(D60:D61)</f>
        <v>0</v>
      </c>
      <c r="E59" s="433">
        <f t="shared" si="16"/>
        <v>0</v>
      </c>
      <c r="F59" s="433">
        <f t="shared" si="16"/>
        <v>0</v>
      </c>
      <c r="G59" s="433">
        <f t="shared" si="16"/>
        <v>0</v>
      </c>
      <c r="H59" s="651">
        <f t="shared" si="15"/>
        <v>0</v>
      </c>
      <c r="I59" s="223">
        <f t="shared" si="16"/>
        <v>0</v>
      </c>
      <c r="J59" s="223">
        <f t="shared" si="16"/>
        <v>0</v>
      </c>
      <c r="K59" s="223">
        <f t="shared" si="16"/>
        <v>0</v>
      </c>
      <c r="L59" s="224" t="e">
        <f t="shared" si="14"/>
        <v>#DIV/0!</v>
      </c>
    </row>
    <row r="60" spans="1:12" ht="12.2" customHeight="1" x14ac:dyDescent="0.2">
      <c r="A60" s="810" t="s">
        <v>306</v>
      </c>
      <c r="B60" s="669" t="s">
        <v>235</v>
      </c>
      <c r="C60" s="433"/>
      <c r="D60" s="416"/>
      <c r="E60" s="433"/>
      <c r="F60" s="433"/>
      <c r="G60" s="433"/>
      <c r="H60" s="651">
        <f t="shared" si="15"/>
        <v>0</v>
      </c>
      <c r="I60" s="223"/>
      <c r="J60" s="223"/>
      <c r="K60" s="223"/>
      <c r="L60" s="224" t="e">
        <f t="shared" si="14"/>
        <v>#DIV/0!</v>
      </c>
    </row>
    <row r="61" spans="1:12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/>
      <c r="G61" s="94"/>
      <c r="H61" s="262">
        <f t="shared" si="15"/>
        <v>0</v>
      </c>
      <c r="I61" s="215"/>
      <c r="J61" s="215"/>
      <c r="K61" s="215"/>
      <c r="L61" s="216" t="e">
        <f t="shared" si="14"/>
        <v>#DIV/0!</v>
      </c>
    </row>
    <row r="62" spans="1:12" ht="12.2" customHeight="1" thickBot="1" x14ac:dyDescent="0.25">
      <c r="A62" s="289" t="s">
        <v>13</v>
      </c>
      <c r="B62" s="58" t="s">
        <v>548</v>
      </c>
      <c r="C62" s="91">
        <f>+C63+C65+C67</f>
        <v>157967150</v>
      </c>
      <c r="D62" s="132">
        <f>+D63+D65+D67</f>
        <v>174796082</v>
      </c>
      <c r="E62" s="91">
        <f>+E63+E65+E67</f>
        <v>183796082</v>
      </c>
      <c r="F62" s="91">
        <f t="shared" ref="F62:K62" si="17">SUM(F63:F67)</f>
        <v>0</v>
      </c>
      <c r="G62" s="91">
        <f t="shared" si="17"/>
        <v>0</v>
      </c>
      <c r="H62" s="256">
        <f t="shared" si="15"/>
        <v>9000000</v>
      </c>
      <c r="I62" s="141">
        <f t="shared" si="17"/>
        <v>0</v>
      </c>
      <c r="J62" s="141">
        <f t="shared" si="17"/>
        <v>0</v>
      </c>
      <c r="K62" s="141">
        <f t="shared" si="17"/>
        <v>0</v>
      </c>
      <c r="L62" s="200">
        <f t="shared" si="14"/>
        <v>0</v>
      </c>
    </row>
    <row r="63" spans="1:12" s="33" customFormat="1" ht="12.2" customHeight="1" x14ac:dyDescent="0.2">
      <c r="A63" s="810" t="s">
        <v>94</v>
      </c>
      <c r="B63" s="17" t="s">
        <v>119</v>
      </c>
      <c r="C63" s="126">
        <f>'15.felh.felúj.'!C97</f>
        <v>157967150</v>
      </c>
      <c r="D63" s="278">
        <f>'15.felh.felúj.'!D97</f>
        <v>174796082</v>
      </c>
      <c r="E63" s="126">
        <f>'15.felh.felúj.'!E97</f>
        <v>183796082</v>
      </c>
      <c r="F63" s="126">
        <f>'15.felh.felúj.'!F97</f>
        <v>0</v>
      </c>
      <c r="G63" s="126">
        <f>'15.felh.felúj.'!G97</f>
        <v>0</v>
      </c>
      <c r="H63" s="260">
        <f t="shared" si="15"/>
        <v>9000000</v>
      </c>
      <c r="I63" s="211">
        <f>'15.felh.felúj.'!J97</f>
        <v>0</v>
      </c>
      <c r="J63" s="211">
        <f>'15.felh.felúj.'!K97</f>
        <v>0</v>
      </c>
      <c r="K63" s="211">
        <f>'15.felh.felúj.'!L97</f>
        <v>0</v>
      </c>
      <c r="L63" s="212">
        <f t="shared" si="14"/>
        <v>0</v>
      </c>
    </row>
    <row r="64" spans="1:12" s="33" customFormat="1" ht="12.2" customHeight="1" x14ac:dyDescent="0.2">
      <c r="A64" s="810" t="s">
        <v>316</v>
      </c>
      <c r="B64" s="670" t="s">
        <v>236</v>
      </c>
      <c r="C64" s="126">
        <v>131957503</v>
      </c>
      <c r="D64" s="278">
        <v>131957503</v>
      </c>
      <c r="E64" s="126">
        <v>131957503</v>
      </c>
      <c r="F64" s="126"/>
      <c r="G64" s="126"/>
      <c r="H64" s="260">
        <f t="shared" si="15"/>
        <v>0</v>
      </c>
      <c r="I64" s="211"/>
      <c r="J64" s="211"/>
      <c r="K64" s="211"/>
      <c r="L64" s="212">
        <f t="shared" si="14"/>
        <v>0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'15.felh.felúj.'!C107</f>
        <v>0</v>
      </c>
      <c r="D65" s="416">
        <f>'15.felh.felúj.'!D107</f>
        <v>0</v>
      </c>
      <c r="E65" s="433">
        <f>'15.felh.felúj.'!E107</f>
        <v>0</v>
      </c>
      <c r="F65" s="433">
        <f>'15.felh.felúj.'!F107</f>
        <v>0</v>
      </c>
      <c r="G65" s="433">
        <f>'15.felh.felúj.'!G107</f>
        <v>0</v>
      </c>
      <c r="H65" s="651">
        <f t="shared" si="15"/>
        <v>0</v>
      </c>
      <c r="I65" s="223">
        <f>'15.felh.felúj.'!J107</f>
        <v>0</v>
      </c>
      <c r="J65" s="223">
        <f>'15.felh.felúj.'!K107</f>
        <v>0</v>
      </c>
      <c r="K65" s="223">
        <f>'15.felh.felúj.'!L107</f>
        <v>0</v>
      </c>
      <c r="L65" s="224" t="e">
        <f t="shared" si="14"/>
        <v>#DIV/0!</v>
      </c>
    </row>
    <row r="66" spans="1:12" ht="12.2" customHeight="1" x14ac:dyDescent="0.2">
      <c r="A66" s="810" t="s">
        <v>342</v>
      </c>
      <c r="B66" s="671" t="s">
        <v>237</v>
      </c>
      <c r="C66" s="433"/>
      <c r="D66" s="416"/>
      <c r="E66" s="433"/>
      <c r="F66" s="433"/>
      <c r="G66" s="433"/>
      <c r="H66" s="651">
        <f t="shared" si="15"/>
        <v>0</v>
      </c>
      <c r="I66" s="223"/>
      <c r="J66" s="223"/>
      <c r="K66" s="223"/>
      <c r="L66" s="224" t="e">
        <f t="shared" si="14"/>
        <v>#DIV/0!</v>
      </c>
    </row>
    <row r="67" spans="1:12" ht="12.2" customHeight="1" x14ac:dyDescent="0.2">
      <c r="A67" s="810" t="s">
        <v>96</v>
      </c>
      <c r="B67" s="17" t="s">
        <v>175</v>
      </c>
      <c r="C67" s="433"/>
      <c r="D67" s="416"/>
      <c r="E67" s="433"/>
      <c r="F67" s="433"/>
      <c r="G67" s="433"/>
      <c r="H67" s="651">
        <f t="shared" si="15"/>
        <v>0</v>
      </c>
      <c r="I67" s="223"/>
      <c r="J67" s="223"/>
      <c r="K67" s="223"/>
      <c r="L67" s="224" t="e">
        <f t="shared" si="14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5"/>
        <v>0</v>
      </c>
      <c r="I68" s="223"/>
      <c r="J68" s="223"/>
      <c r="K68" s="223"/>
      <c r="L68" s="224" t="e">
        <f t="shared" si="14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5"/>
        <v>0</v>
      </c>
      <c r="I69" s="223"/>
      <c r="J69" s="223"/>
      <c r="K69" s="223"/>
      <c r="L69" s="224" t="e">
        <f t="shared" si="14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>+C53+C62</f>
        <v>1869490731</v>
      </c>
      <c r="D70" s="139">
        <f>+D53+D62</f>
        <v>1916815554</v>
      </c>
      <c r="E70" s="140">
        <f t="shared" ref="E70:K70" si="18">+E53+E62</f>
        <v>2072266410</v>
      </c>
      <c r="F70" s="140">
        <f t="shared" si="18"/>
        <v>0</v>
      </c>
      <c r="G70" s="140">
        <f t="shared" si="18"/>
        <v>0</v>
      </c>
      <c r="H70" s="257">
        <f>+E70-D70</f>
        <v>155450856</v>
      </c>
      <c r="I70" s="227">
        <f t="shared" si="18"/>
        <v>0</v>
      </c>
      <c r="J70" s="227">
        <f t="shared" si="18"/>
        <v>0</v>
      </c>
      <c r="K70" s="227">
        <f t="shared" si="18"/>
        <v>0</v>
      </c>
      <c r="L70" s="228">
        <f t="shared" si="14"/>
        <v>0</v>
      </c>
    </row>
    <row r="71" spans="1:12" ht="13.5" thickBot="1" x14ac:dyDescent="0.25">
      <c r="C71" s="1412"/>
      <c r="D71" s="1412"/>
      <c r="E71" s="1412"/>
      <c r="F71" s="1412"/>
      <c r="G71" s="1412"/>
      <c r="H71" s="1412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1556">
        <v>153</v>
      </c>
      <c r="D72" s="1557">
        <f>153-3</f>
        <v>150</v>
      </c>
      <c r="E72" s="1556">
        <f>150-6</f>
        <v>144</v>
      </c>
      <c r="F72" s="1556"/>
      <c r="G72" s="1556"/>
      <c r="H72" s="1558">
        <f>+E72-D72</f>
        <v>-6</v>
      </c>
      <c r="I72" s="748"/>
      <c r="J72" s="748"/>
      <c r="K72" s="748"/>
      <c r="L72" s="749">
        <f>I72/D72*100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1559"/>
      <c r="D73" s="1560"/>
      <c r="E73" s="1350"/>
      <c r="F73" s="1350"/>
      <c r="G73" s="1350"/>
      <c r="H73" s="1561"/>
      <c r="I73" s="788"/>
      <c r="J73" s="786"/>
      <c r="K73" s="788"/>
      <c r="L73" s="749" t="e">
        <f>I73/D73*100</f>
        <v>#DIV/0!</v>
      </c>
    </row>
    <row r="74" spans="1:12" x14ac:dyDescent="0.2">
      <c r="C74" s="1416"/>
      <c r="D74" s="1416"/>
      <c r="E74" s="1416"/>
      <c r="F74" s="1416"/>
      <c r="G74" s="1416"/>
      <c r="H74" s="1415" t="s">
        <v>742</v>
      </c>
    </row>
    <row r="75" spans="1:12" x14ac:dyDescent="0.2">
      <c r="C75" s="1416"/>
      <c r="D75" s="1416"/>
      <c r="E75" s="1416"/>
      <c r="F75" s="1416"/>
      <c r="G75" s="1416"/>
      <c r="H75" s="1416"/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3"/>
  <dimension ref="A1:T23"/>
  <sheetViews>
    <sheetView tabSelected="1" view="pageBreakPreview" topLeftCell="B1" zoomScaleNormal="100" zoomScaleSheetLayoutView="100" workbookViewId="0">
      <selection activeCell="E18" sqref="E18"/>
    </sheetView>
  </sheetViews>
  <sheetFormatPr defaultColWidth="8.6640625" defaultRowHeight="15.75" x14ac:dyDescent="0.2"/>
  <cols>
    <col min="1" max="1" width="12.83203125" style="451" hidden="1" customWidth="1"/>
    <col min="2" max="2" width="64.1640625" style="452" customWidth="1"/>
    <col min="3" max="3" width="17.33203125" style="885" customWidth="1"/>
    <col min="4" max="5" width="18.83203125" style="885" customWidth="1"/>
    <col min="6" max="7" width="18.83203125" style="885" hidden="1" customWidth="1"/>
    <col min="8" max="8" width="21.1640625" style="885" customWidth="1"/>
    <col min="9" max="11" width="18.83203125" style="885" hidden="1" customWidth="1"/>
    <col min="12" max="12" width="18.83203125" style="886" hidden="1" customWidth="1"/>
    <col min="13" max="13" width="8.6640625" style="452" customWidth="1"/>
    <col min="14" max="14" width="18.83203125" style="452" customWidth="1"/>
    <col min="15" max="15" width="8.6640625" style="452"/>
    <col min="16" max="16" width="13.33203125" style="452" bestFit="1" customWidth="1"/>
    <col min="17" max="17" width="14.6640625" style="452" bestFit="1" customWidth="1"/>
    <col min="18" max="16384" width="8.6640625" style="452"/>
  </cols>
  <sheetData>
    <row r="1" spans="1:20" x14ac:dyDescent="0.2">
      <c r="A1" s="1711" t="s">
        <v>805</v>
      </c>
      <c r="B1" s="1711"/>
      <c r="C1" s="1711"/>
      <c r="D1" s="1711"/>
      <c r="E1" s="1711"/>
      <c r="F1" s="1711"/>
      <c r="G1" s="1711"/>
      <c r="H1" s="1711"/>
    </row>
    <row r="2" spans="1:20" s="888" customFormat="1" x14ac:dyDescent="0.2">
      <c r="A2" s="1711" t="s">
        <v>754</v>
      </c>
      <c r="B2" s="1711"/>
      <c r="C2" s="1711"/>
      <c r="D2" s="1711"/>
      <c r="E2" s="1711"/>
      <c r="F2" s="1711"/>
      <c r="G2" s="1711"/>
      <c r="H2" s="1711"/>
    </row>
    <row r="3" spans="1:20" ht="12.95" customHeight="1" x14ac:dyDescent="0.2">
      <c r="D3" s="887"/>
      <c r="E3" s="887"/>
      <c r="F3" s="887"/>
      <c r="G3" s="887"/>
      <c r="H3" s="887"/>
      <c r="I3" s="887"/>
      <c r="J3" s="887"/>
      <c r="K3" s="887"/>
      <c r="L3" s="889"/>
    </row>
    <row r="4" spans="1:20" ht="12.95" customHeight="1" x14ac:dyDescent="0.2"/>
    <row r="5" spans="1:20" s="885" customFormat="1" ht="12.95" customHeight="1" x14ac:dyDescent="0.2">
      <c r="A5" s="890"/>
      <c r="B5" s="1760" t="s">
        <v>385</v>
      </c>
      <c r="C5" s="1760"/>
      <c r="D5" s="1760"/>
      <c r="E5" s="1760"/>
      <c r="F5" s="1760"/>
      <c r="G5" s="1760"/>
      <c r="H5" s="453"/>
      <c r="L5" s="886"/>
    </row>
    <row r="6" spans="1:20" s="885" customFormat="1" ht="28.5" customHeight="1" x14ac:dyDescent="0.2">
      <c r="B6" s="1760" t="s">
        <v>671</v>
      </c>
      <c r="C6" s="1760"/>
      <c r="D6" s="1760"/>
      <c r="E6" s="1760"/>
      <c r="F6" s="1760"/>
      <c r="G6" s="1760"/>
      <c r="H6" s="1760"/>
      <c r="I6" s="453"/>
      <c r="J6" s="453"/>
      <c r="K6" s="453"/>
      <c r="L6" s="891"/>
    </row>
    <row r="7" spans="1:20" s="885" customFormat="1" ht="12.95" customHeight="1" x14ac:dyDescent="0.2">
      <c r="A7" s="453"/>
      <c r="B7" s="453"/>
      <c r="L7" s="886"/>
    </row>
    <row r="8" spans="1:20" s="885" customFormat="1" ht="12.95" customHeight="1" x14ac:dyDescent="0.2">
      <c r="A8" s="453"/>
      <c r="B8" s="453"/>
      <c r="L8" s="886"/>
    </row>
    <row r="9" spans="1:20" s="885" customFormat="1" ht="22.7" customHeight="1" thickBot="1" x14ac:dyDescent="0.25">
      <c r="A9" s="1761" t="s">
        <v>362</v>
      </c>
      <c r="B9" s="1761"/>
      <c r="C9" s="1761"/>
      <c r="D9" s="1761"/>
      <c r="E9" s="1761"/>
      <c r="F9" s="1761"/>
      <c r="G9" s="1761"/>
      <c r="H9" s="1761"/>
      <c r="L9" s="886"/>
    </row>
    <row r="10" spans="1:20" s="885" customFormat="1" ht="81.75" customHeight="1" thickBot="1" x14ac:dyDescent="0.25">
      <c r="A10" s="914" t="s">
        <v>638</v>
      </c>
      <c r="B10" s="845" t="s">
        <v>44</v>
      </c>
      <c r="C10" s="893" t="str">
        <f>'1. mell.bevétel_össz'!C8</f>
        <v>2023. évi eredeti előirányzat
2/2023. (II.14.)</v>
      </c>
      <c r="D10" s="892" t="str">
        <f>'1. mell.bevétel_össz'!D8</f>
        <v>Módosított előirányzat a 14/2023.  (VI.29.)  rendelet szerint</v>
      </c>
      <c r="E10" s="893" t="str">
        <f>'1. mell.bevétel_össz'!E8</f>
        <v>Módosított előirányzat a …./2023. (IX…..)  rendelet szerint</v>
      </c>
      <c r="F10" s="893" t="str">
        <f>'1. mell.bevétel_össz'!F8</f>
        <v>Módosított előirányzat a .../2023. (XII…...)  rendelet szerint</v>
      </c>
      <c r="G10" s="893" t="str">
        <f>'1. mell.bevétel_össz'!G8</f>
        <v>Módosított előirányzat a …../2023. (II…..)  rendelet szerint</v>
      </c>
      <c r="H10" s="846" t="str">
        <f>'1. mell.bevétel_össz'!H8</f>
        <v>Változás a 14/2023. (VI.29.) rendelethez képest</v>
      </c>
      <c r="I10" s="892" t="str">
        <f>'1. mell.bevétel_össz'!I8</f>
        <v>2023. évi teljesítés              2023.06.30-ig</v>
      </c>
      <c r="J10" s="893" t="str">
        <f>'1. mell.bevétel_össz'!J8</f>
        <v>2023. évi teljesítés              2023.09.30-ig</v>
      </c>
      <c r="K10" s="893" t="str">
        <f>'1. mell.bevétel_össz'!K8</f>
        <v>2023. évi teljesítés              2023.12.31-ig</v>
      </c>
      <c r="L10" s="894" t="str">
        <f>'1. mell.bevétel_össz'!L8</f>
        <v>Teljesítés %-a</v>
      </c>
    </row>
    <row r="11" spans="1:20" s="885" customFormat="1" ht="30.2" customHeight="1" thickBot="1" x14ac:dyDescent="0.25">
      <c r="A11" s="915">
        <v>123206</v>
      </c>
      <c r="B11" s="1257" t="s">
        <v>381</v>
      </c>
      <c r="C11" s="1261">
        <v>10000000</v>
      </c>
      <c r="D11" s="1261">
        <v>10000000</v>
      </c>
      <c r="E11" s="1261">
        <v>10000000</v>
      </c>
      <c r="F11" s="457"/>
      <c r="G11" s="457"/>
      <c r="H11" s="1347">
        <f>+E11-D11</f>
        <v>0</v>
      </c>
      <c r="I11" s="456"/>
      <c r="J11" s="457"/>
      <c r="K11" s="457"/>
      <c r="L11" s="895"/>
    </row>
    <row r="12" spans="1:20" s="885" customFormat="1" ht="30.2" customHeight="1" x14ac:dyDescent="0.2">
      <c r="A12" s="414">
        <v>123207</v>
      </c>
      <c r="B12" s="1258" t="s">
        <v>269</v>
      </c>
      <c r="C12" s="1261">
        <v>872000</v>
      </c>
      <c r="D12" s="896">
        <v>872000</v>
      </c>
      <c r="E12" s="1261">
        <v>872000</v>
      </c>
      <c r="F12" s="897"/>
      <c r="G12" s="897"/>
      <c r="H12" s="1044">
        <f t="shared" ref="H12:H21" si="0">+E12-D12</f>
        <v>0</v>
      </c>
      <c r="I12" s="898"/>
      <c r="J12" s="897"/>
      <c r="K12" s="897"/>
      <c r="L12" s="899">
        <f t="shared" ref="L12:L18" si="1">I12/D12*100</f>
        <v>0</v>
      </c>
    </row>
    <row r="13" spans="1:20" s="885" customFormat="1" ht="30.2" customHeight="1" x14ac:dyDescent="0.2">
      <c r="A13" s="414">
        <v>123209</v>
      </c>
      <c r="B13" s="1259" t="s">
        <v>39</v>
      </c>
      <c r="C13" s="1570">
        <v>130000000</v>
      </c>
      <c r="D13" s="1571">
        <f>130000000+13084382</f>
        <v>143084382</v>
      </c>
      <c r="E13" s="1570">
        <v>143084382</v>
      </c>
      <c r="F13" s="1570"/>
      <c r="G13" s="1570"/>
      <c r="H13" s="1572">
        <f t="shared" si="0"/>
        <v>0</v>
      </c>
      <c r="I13" s="900"/>
      <c r="J13" s="901"/>
      <c r="K13" s="901"/>
      <c r="L13" s="902">
        <f t="shared" si="1"/>
        <v>0</v>
      </c>
    </row>
    <row r="14" spans="1:20" s="885" customFormat="1" ht="30.2" customHeight="1" x14ac:dyDescent="0.2">
      <c r="A14" s="414">
        <v>123210</v>
      </c>
      <c r="B14" s="1259" t="s">
        <v>45</v>
      </c>
      <c r="C14" s="1570">
        <v>1000000</v>
      </c>
      <c r="D14" s="1571">
        <v>1000000</v>
      </c>
      <c r="E14" s="1570">
        <v>1000000</v>
      </c>
      <c r="F14" s="1570"/>
      <c r="G14" s="1570"/>
      <c r="H14" s="1572">
        <f t="shared" si="0"/>
        <v>0</v>
      </c>
      <c r="I14" s="900"/>
      <c r="J14" s="901"/>
      <c r="K14" s="901"/>
      <c r="L14" s="902">
        <f t="shared" si="1"/>
        <v>0</v>
      </c>
    </row>
    <row r="15" spans="1:20" s="885" customFormat="1" ht="30.2" customHeight="1" x14ac:dyDescent="0.2">
      <c r="A15" s="414">
        <v>123216</v>
      </c>
      <c r="B15" s="1259" t="s">
        <v>694</v>
      </c>
      <c r="C15" s="976">
        <v>2500000</v>
      </c>
      <c r="D15" s="900">
        <v>2500000</v>
      </c>
      <c r="E15" s="976">
        <v>2500000</v>
      </c>
      <c r="F15" s="976"/>
      <c r="G15" s="976"/>
      <c r="H15" s="1045">
        <f t="shared" si="0"/>
        <v>0</v>
      </c>
      <c r="I15" s="900"/>
      <c r="J15" s="901"/>
      <c r="K15" s="901"/>
      <c r="L15" s="902">
        <f t="shared" si="1"/>
        <v>0</v>
      </c>
      <c r="T15" s="885" t="s">
        <v>385</v>
      </c>
    </row>
    <row r="16" spans="1:20" s="885" customFormat="1" ht="30.2" customHeight="1" x14ac:dyDescent="0.2">
      <c r="A16" s="414">
        <v>123217</v>
      </c>
      <c r="B16" s="1259" t="s">
        <v>695</v>
      </c>
      <c r="C16" s="991">
        <v>600000</v>
      </c>
      <c r="D16" s="903">
        <v>600000</v>
      </c>
      <c r="E16" s="991">
        <v>600000</v>
      </c>
      <c r="F16" s="991"/>
      <c r="G16" s="991"/>
      <c r="H16" s="1046">
        <f t="shared" si="0"/>
        <v>0</v>
      </c>
      <c r="I16" s="903"/>
      <c r="J16" s="904"/>
      <c r="K16" s="904"/>
      <c r="L16" s="905">
        <f t="shared" si="1"/>
        <v>0</v>
      </c>
    </row>
    <row r="17" spans="1:17" s="885" customFormat="1" ht="30.2" customHeight="1" x14ac:dyDescent="0.2">
      <c r="A17" s="414">
        <v>123219</v>
      </c>
      <c r="B17" s="1259" t="s">
        <v>40</v>
      </c>
      <c r="C17" s="991">
        <v>800000</v>
      </c>
      <c r="D17" s="903">
        <v>800000</v>
      </c>
      <c r="E17" s="991">
        <v>800000</v>
      </c>
      <c r="F17" s="991"/>
      <c r="G17" s="991"/>
      <c r="H17" s="1046">
        <f t="shared" si="0"/>
        <v>0</v>
      </c>
      <c r="I17" s="903"/>
      <c r="J17" s="904"/>
      <c r="K17" s="904"/>
      <c r="L17" s="905">
        <f t="shared" si="1"/>
        <v>0</v>
      </c>
    </row>
    <row r="18" spans="1:17" s="885" customFormat="1" ht="30.75" customHeight="1" x14ac:dyDescent="0.2">
      <c r="A18" s="916">
        <v>123228</v>
      </c>
      <c r="B18" s="1259" t="s">
        <v>86</v>
      </c>
      <c r="C18" s="976">
        <v>10000000</v>
      </c>
      <c r="D18" s="903">
        <f>10000000+5000000</f>
        <v>15000000</v>
      </c>
      <c r="E18" s="976">
        <f>15000000+2000000+5000000</f>
        <v>22000000</v>
      </c>
      <c r="F18" s="976"/>
      <c r="G18" s="976"/>
      <c r="H18" s="1045">
        <f t="shared" si="0"/>
        <v>7000000</v>
      </c>
      <c r="I18" s="900"/>
      <c r="J18" s="901"/>
      <c r="K18" s="901"/>
      <c r="L18" s="902">
        <f t="shared" si="1"/>
        <v>0</v>
      </c>
    </row>
    <row r="19" spans="1:17" s="885" customFormat="1" ht="30.2" customHeight="1" thickBot="1" x14ac:dyDescent="0.25">
      <c r="A19" s="917"/>
      <c r="B19" s="1260"/>
      <c r="C19" s="907"/>
      <c r="D19" s="906"/>
      <c r="E19" s="907"/>
      <c r="F19" s="907"/>
      <c r="G19" s="907"/>
      <c r="H19" s="1047"/>
      <c r="I19" s="906"/>
      <c r="J19" s="907"/>
      <c r="K19" s="907"/>
      <c r="L19" s="908"/>
    </row>
    <row r="20" spans="1:17" s="40" customFormat="1" ht="30.2" customHeight="1" thickBot="1" x14ac:dyDescent="0.25">
      <c r="A20" s="918"/>
      <c r="B20" s="918" t="s">
        <v>35</v>
      </c>
      <c r="C20" s="911">
        <f>SUM(C11:C19)</f>
        <v>155772000</v>
      </c>
      <c r="D20" s="910">
        <f t="shared" ref="D20:G20" si="2">SUM(D11:D19)</f>
        <v>173856382</v>
      </c>
      <c r="E20" s="911">
        <f>SUM(E11:E19)</f>
        <v>180856382</v>
      </c>
      <c r="F20" s="911">
        <f t="shared" si="2"/>
        <v>0</v>
      </c>
      <c r="G20" s="911">
        <f t="shared" si="2"/>
        <v>0</v>
      </c>
      <c r="H20" s="909">
        <f t="shared" si="0"/>
        <v>7000000</v>
      </c>
      <c r="I20" s="910">
        <f t="shared" ref="I20:L20" si="3">SUM(I12:I19)</f>
        <v>0</v>
      </c>
      <c r="J20" s="911">
        <f t="shared" si="3"/>
        <v>0</v>
      </c>
      <c r="K20" s="911">
        <f t="shared" si="3"/>
        <v>0</v>
      </c>
      <c r="L20" s="912">
        <f t="shared" si="3"/>
        <v>0</v>
      </c>
    </row>
    <row r="21" spans="1:17" s="40" customFormat="1" ht="30.2" hidden="1" customHeight="1" thickBot="1" x14ac:dyDescent="0.25">
      <c r="A21" s="918"/>
      <c r="B21" s="1048" t="s">
        <v>112</v>
      </c>
      <c r="C21" s="1420">
        <v>582205472</v>
      </c>
      <c r="D21" s="911">
        <f>582205472+63969+3641842+6350000+150000+37974169+2000000+3334300+7085584-5000000-13084382</f>
        <v>624720954</v>
      </c>
      <c r="E21" s="1663">
        <f>624720954+55381-222000-150000-2000000-150000+195000</f>
        <v>622449335</v>
      </c>
      <c r="F21" s="911"/>
      <c r="G21" s="911"/>
      <c r="H21" s="911">
        <f t="shared" si="0"/>
        <v>-2271619</v>
      </c>
      <c r="I21" s="911"/>
      <c r="J21" s="911"/>
      <c r="K21" s="911"/>
      <c r="L21" s="912">
        <f>SUM(L13:L20)</f>
        <v>0</v>
      </c>
      <c r="Q21" s="1097"/>
    </row>
    <row r="22" spans="1:17" s="40" customFormat="1" ht="30.2" hidden="1" customHeight="1" thickBot="1" x14ac:dyDescent="0.25">
      <c r="A22" s="918"/>
      <c r="B22" s="1048" t="s">
        <v>113</v>
      </c>
      <c r="C22" s="1356">
        <f>SUM(C20:C21)</f>
        <v>737977472</v>
      </c>
      <c r="D22" s="911">
        <f t="shared" ref="D22:K22" si="4">SUM(D20:D21)</f>
        <v>798577336</v>
      </c>
      <c r="E22" s="911">
        <f t="shared" si="4"/>
        <v>803305717</v>
      </c>
      <c r="F22" s="911">
        <f t="shared" si="4"/>
        <v>0</v>
      </c>
      <c r="G22" s="911">
        <f t="shared" si="4"/>
        <v>0</v>
      </c>
      <c r="H22" s="911">
        <f>+E22-D22</f>
        <v>4728381</v>
      </c>
      <c r="I22" s="911">
        <f t="shared" si="4"/>
        <v>0</v>
      </c>
      <c r="J22" s="911">
        <f t="shared" si="4"/>
        <v>0</v>
      </c>
      <c r="K22" s="911">
        <f t="shared" si="4"/>
        <v>0</v>
      </c>
      <c r="L22" s="912">
        <f>SUM(L14:L21)</f>
        <v>0</v>
      </c>
    </row>
    <row r="23" spans="1:17" x14ac:dyDescent="0.2">
      <c r="D23" s="48"/>
      <c r="E23" s="48"/>
      <c r="F23" s="48"/>
      <c r="G23" s="48"/>
      <c r="H23" s="1256" t="s">
        <v>742</v>
      </c>
      <c r="I23" s="48"/>
      <c r="J23" s="48"/>
      <c r="K23" s="48"/>
      <c r="L23" s="913"/>
      <c r="N23" s="40"/>
    </row>
  </sheetData>
  <mergeCells count="5">
    <mergeCell ref="B5:G5"/>
    <mergeCell ref="B6:H6"/>
    <mergeCell ref="A1:H1"/>
    <mergeCell ref="A2:H2"/>
    <mergeCell ref="A9:H9"/>
  </mergeCells>
  <phoneticPr fontId="0" type="noConversion"/>
  <printOptions horizontalCentered="1"/>
  <pageMargins left="0.39370078740157483" right="0.39370078740157483" top="0.78740157480314965" bottom="0.98425196850393704" header="0.47244094488188981" footer="0.51181102362204722"/>
  <pageSetup paperSize="9" scale="69" orientation="portrait" r:id="rId1"/>
  <headerFooter alignWithMargins="0">
    <oddHeader xml:space="preserve">&amp;C
&amp;13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4"/>
  <dimension ref="A1:XFD102"/>
  <sheetViews>
    <sheetView view="pageBreakPreview" topLeftCell="B43" zoomScale="105" zoomScaleNormal="130" zoomScaleSheetLayoutView="105" workbookViewId="0">
      <selection activeCell="H10" sqref="H10"/>
    </sheetView>
  </sheetViews>
  <sheetFormatPr defaultColWidth="18.5" defaultRowHeight="15.75" x14ac:dyDescent="0.2"/>
  <cols>
    <col min="1" max="1" width="12.83203125" style="452" hidden="1" customWidth="1"/>
    <col min="2" max="2" width="86" style="452" customWidth="1"/>
    <col min="3" max="3" width="20" style="452" customWidth="1"/>
    <col min="4" max="4" width="22.33203125" style="452" customWidth="1"/>
    <col min="5" max="5" width="20.83203125" style="452" customWidth="1"/>
    <col min="6" max="6" width="20.83203125" style="452" hidden="1" customWidth="1"/>
    <col min="7" max="7" width="19" style="452" hidden="1" customWidth="1"/>
    <col min="8" max="8" width="22.5" style="452" customWidth="1"/>
    <col min="9" max="11" width="18.33203125" style="452" hidden="1" customWidth="1"/>
    <col min="12" max="12" width="15.1640625" style="452" hidden="1" customWidth="1"/>
    <col min="13" max="15" width="18.5" style="452" customWidth="1"/>
    <col min="16" max="16384" width="18.5" style="452"/>
  </cols>
  <sheetData>
    <row r="1" spans="1:16384" ht="15" customHeight="1" x14ac:dyDescent="0.2">
      <c r="B1" s="1756" t="s">
        <v>806</v>
      </c>
      <c r="C1" s="1756"/>
      <c r="D1" s="1756"/>
      <c r="E1" s="1756"/>
      <c r="F1" s="1756"/>
      <c r="G1" s="1756"/>
      <c r="H1" s="1756"/>
    </row>
    <row r="2" spans="1:16384" ht="15" customHeight="1" x14ac:dyDescent="0.2">
      <c r="A2" s="1756" t="s">
        <v>755</v>
      </c>
      <c r="B2" s="1756"/>
      <c r="C2" s="1756"/>
      <c r="D2" s="1756"/>
      <c r="E2" s="1756"/>
      <c r="F2" s="1756"/>
      <c r="G2" s="1756"/>
      <c r="H2" s="1756"/>
      <c r="O2" s="1750"/>
      <c r="P2" s="1750"/>
      <c r="Q2" s="1750"/>
      <c r="R2" s="1750"/>
      <c r="S2" s="1750"/>
      <c r="T2" s="1750"/>
      <c r="U2" s="1750"/>
      <c r="V2" s="1750"/>
      <c r="W2" s="1750"/>
      <c r="X2" s="1750"/>
      <c r="Y2" s="1750"/>
      <c r="Z2" s="1750"/>
      <c r="AA2" s="1750"/>
      <c r="AB2" s="1750"/>
      <c r="AC2" s="1750"/>
      <c r="AD2" s="1750"/>
      <c r="AE2" s="1750"/>
      <c r="AF2" s="1750"/>
      <c r="AG2" s="1750"/>
      <c r="AH2" s="1750"/>
      <c r="AI2" s="1750"/>
      <c r="AJ2" s="1750"/>
      <c r="AK2" s="1750"/>
      <c r="AL2" s="1750"/>
      <c r="AM2" s="1750"/>
      <c r="AN2" s="1750"/>
      <c r="AO2" s="1750"/>
      <c r="AP2" s="1750"/>
      <c r="AQ2" s="1750"/>
      <c r="AR2" s="1750"/>
      <c r="AS2" s="1750"/>
      <c r="AT2" s="1750"/>
      <c r="AU2" s="1750"/>
      <c r="AV2" s="1750"/>
      <c r="AW2" s="1750"/>
      <c r="AX2" s="1750"/>
      <c r="AY2" s="1750"/>
      <c r="AZ2" s="1750"/>
      <c r="BA2" s="1750"/>
      <c r="BB2" s="1750"/>
      <c r="BC2" s="1750"/>
      <c r="BD2" s="1750"/>
      <c r="BE2" s="1750"/>
      <c r="BF2" s="1750"/>
      <c r="BG2" s="1750"/>
      <c r="BH2" s="1750"/>
      <c r="BI2" s="1750"/>
      <c r="BJ2" s="1750"/>
      <c r="BK2" s="1750"/>
      <c r="BL2" s="1750"/>
      <c r="BM2" s="1750"/>
      <c r="BN2" s="1750"/>
      <c r="BO2" s="1750"/>
      <c r="BP2" s="1750"/>
      <c r="BQ2" s="1750"/>
      <c r="BR2" s="1750"/>
      <c r="BS2" s="1750"/>
      <c r="BT2" s="1750"/>
      <c r="BU2" s="1750"/>
      <c r="BV2" s="1750"/>
      <c r="BW2" s="1750"/>
      <c r="BX2" s="1750"/>
      <c r="BY2" s="1750"/>
      <c r="BZ2" s="1750"/>
      <c r="CA2" s="1750"/>
      <c r="CB2" s="1750"/>
      <c r="CC2" s="1750"/>
      <c r="CD2" s="1750"/>
      <c r="CE2" s="1750"/>
      <c r="CF2" s="1750"/>
      <c r="CG2" s="1750"/>
      <c r="CH2" s="1750"/>
      <c r="CI2" s="1750"/>
      <c r="CJ2" s="1750"/>
      <c r="CK2" s="1750"/>
      <c r="CL2" s="1750"/>
      <c r="CM2" s="1750"/>
      <c r="CN2" s="1750"/>
      <c r="CO2" s="1750"/>
      <c r="CP2" s="1750"/>
      <c r="CQ2" s="1750"/>
      <c r="CR2" s="1750"/>
      <c r="CS2" s="1750"/>
      <c r="CT2" s="1750"/>
      <c r="CU2" s="1750"/>
      <c r="CV2" s="1750"/>
      <c r="CW2" s="1750"/>
      <c r="CX2" s="1750"/>
      <c r="CY2" s="1750"/>
      <c r="CZ2" s="1750"/>
      <c r="DA2" s="1750"/>
      <c r="DB2" s="1750"/>
      <c r="DC2" s="1750"/>
      <c r="DD2" s="1750"/>
      <c r="DE2" s="1750"/>
      <c r="DF2" s="1750"/>
      <c r="DG2" s="1750"/>
      <c r="DH2" s="1750"/>
      <c r="DI2" s="1750"/>
      <c r="DJ2" s="1750"/>
      <c r="DK2" s="1750"/>
      <c r="DL2" s="1750"/>
      <c r="DM2" s="1750"/>
      <c r="DN2" s="1750"/>
      <c r="DO2" s="1750"/>
      <c r="DP2" s="1750"/>
      <c r="DQ2" s="1750"/>
      <c r="DR2" s="1750"/>
      <c r="DS2" s="1750"/>
      <c r="DT2" s="1750"/>
      <c r="DU2" s="1750"/>
      <c r="DV2" s="1750"/>
      <c r="DW2" s="1750"/>
      <c r="DX2" s="1750"/>
      <c r="DY2" s="1750"/>
      <c r="DZ2" s="1750"/>
      <c r="EA2" s="1750"/>
      <c r="EB2" s="1750"/>
      <c r="EC2" s="1750"/>
      <c r="ED2" s="1750"/>
      <c r="EE2" s="1750"/>
      <c r="EF2" s="1750"/>
      <c r="EG2" s="1750"/>
      <c r="EH2" s="1750"/>
      <c r="EI2" s="1750"/>
      <c r="EJ2" s="1750"/>
      <c r="EK2" s="1750"/>
      <c r="EL2" s="1750"/>
      <c r="EM2" s="1750"/>
      <c r="EN2" s="1750"/>
      <c r="EO2" s="1750"/>
      <c r="EP2" s="1750"/>
      <c r="EQ2" s="1750"/>
      <c r="ER2" s="1750"/>
      <c r="ES2" s="1750"/>
      <c r="ET2" s="1750"/>
      <c r="EU2" s="1750"/>
      <c r="EV2" s="1750"/>
      <c r="EW2" s="1750"/>
      <c r="EX2" s="1750"/>
      <c r="EY2" s="1750"/>
      <c r="EZ2" s="1750"/>
      <c r="FA2" s="1750"/>
      <c r="FB2" s="1750"/>
      <c r="FC2" s="1750"/>
      <c r="FD2" s="1750"/>
      <c r="FE2" s="1750"/>
      <c r="FF2" s="1750"/>
      <c r="FG2" s="1750"/>
      <c r="FH2" s="1750"/>
      <c r="FI2" s="1750"/>
      <c r="FJ2" s="1750"/>
      <c r="FK2" s="1750"/>
      <c r="FL2" s="1750"/>
      <c r="FM2" s="1750"/>
      <c r="FN2" s="1750"/>
      <c r="FO2" s="1750"/>
      <c r="FP2" s="1750"/>
      <c r="FQ2" s="1750"/>
      <c r="FR2" s="1750"/>
      <c r="FS2" s="1750"/>
      <c r="FT2" s="1750"/>
      <c r="FU2" s="1750"/>
      <c r="FV2" s="1750"/>
      <c r="FW2" s="1750"/>
      <c r="FX2" s="1750"/>
      <c r="FY2" s="1750"/>
      <c r="FZ2" s="1750"/>
      <c r="GA2" s="1750"/>
      <c r="GB2" s="1750"/>
      <c r="GC2" s="1750"/>
      <c r="GD2" s="1750"/>
      <c r="GE2" s="1750"/>
      <c r="GF2" s="1750"/>
      <c r="GG2" s="1750"/>
      <c r="GH2" s="1750"/>
      <c r="GI2" s="1750"/>
      <c r="GJ2" s="1750"/>
      <c r="GK2" s="1750"/>
      <c r="GL2" s="1750"/>
      <c r="GM2" s="1750"/>
      <c r="GN2" s="1750"/>
      <c r="GO2" s="1750"/>
      <c r="GP2" s="1750"/>
      <c r="GQ2" s="1750"/>
      <c r="GR2" s="1750"/>
      <c r="GS2" s="1750"/>
      <c r="GT2" s="1750"/>
      <c r="GU2" s="1750"/>
      <c r="GV2" s="1750"/>
      <c r="GW2" s="1750"/>
      <c r="GX2" s="1750"/>
      <c r="GY2" s="1750"/>
      <c r="GZ2" s="1750"/>
      <c r="HA2" s="1750"/>
      <c r="HB2" s="1750"/>
      <c r="HC2" s="1750"/>
      <c r="HD2" s="1750"/>
      <c r="HE2" s="1750"/>
      <c r="HF2" s="1750"/>
      <c r="HG2" s="1750"/>
      <c r="HH2" s="1750"/>
      <c r="HI2" s="1750"/>
      <c r="HJ2" s="1750"/>
      <c r="HK2" s="1750"/>
      <c r="HL2" s="1750"/>
      <c r="HM2" s="1750"/>
      <c r="HN2" s="1750"/>
      <c r="HO2" s="1750"/>
      <c r="HP2" s="1750"/>
      <c r="HQ2" s="1750"/>
      <c r="HR2" s="1750"/>
      <c r="HS2" s="1750"/>
      <c r="HT2" s="1750"/>
      <c r="HU2" s="1750"/>
      <c r="HV2" s="1750"/>
      <c r="HW2" s="1750"/>
      <c r="HX2" s="1750"/>
      <c r="HY2" s="1750"/>
      <c r="HZ2" s="1750"/>
      <c r="IA2" s="1750"/>
      <c r="IB2" s="1750"/>
      <c r="IC2" s="1750"/>
      <c r="ID2" s="1750"/>
      <c r="IE2" s="1750"/>
      <c r="IF2" s="1750"/>
      <c r="IG2" s="1750"/>
      <c r="IH2" s="1750"/>
      <c r="II2" s="1750"/>
      <c r="IJ2" s="1750"/>
      <c r="IK2" s="1750"/>
      <c r="IL2" s="1750"/>
      <c r="IM2" s="1750"/>
      <c r="IN2" s="1750"/>
      <c r="IO2" s="1750"/>
      <c r="IP2" s="1750"/>
      <c r="IQ2" s="1750"/>
      <c r="IR2" s="1750"/>
      <c r="IS2" s="1750"/>
      <c r="IT2" s="1750"/>
      <c r="IU2" s="1750"/>
      <c r="IV2" s="1750"/>
      <c r="IW2" s="1750"/>
      <c r="IX2" s="1750"/>
      <c r="IY2" s="1750"/>
      <c r="IZ2" s="1750"/>
      <c r="JA2" s="1750"/>
      <c r="JB2" s="1750"/>
      <c r="JC2" s="1750"/>
      <c r="JD2" s="1750"/>
      <c r="JE2" s="1750"/>
      <c r="JF2" s="1750"/>
      <c r="JG2" s="1750"/>
      <c r="JH2" s="1750"/>
      <c r="JI2" s="1750"/>
      <c r="JJ2" s="1750"/>
      <c r="JK2" s="1750"/>
      <c r="JL2" s="1750"/>
      <c r="JM2" s="1750"/>
      <c r="JN2" s="1750"/>
      <c r="JO2" s="1750"/>
      <c r="JP2" s="1750"/>
      <c r="JQ2" s="1750"/>
      <c r="JR2" s="1750"/>
      <c r="JS2" s="1750"/>
      <c r="JT2" s="1750"/>
      <c r="JU2" s="1750"/>
      <c r="JV2" s="1750"/>
      <c r="JW2" s="1750"/>
      <c r="JX2" s="1750"/>
      <c r="JY2" s="1750"/>
      <c r="JZ2" s="1750"/>
      <c r="KA2" s="1750"/>
      <c r="KB2" s="1750"/>
      <c r="KC2" s="1750"/>
      <c r="KD2" s="1750"/>
      <c r="KE2" s="1750"/>
      <c r="KF2" s="1750"/>
      <c r="KG2" s="1750"/>
      <c r="KH2" s="1750"/>
      <c r="KI2" s="1750"/>
      <c r="KJ2" s="1750"/>
      <c r="KK2" s="1750"/>
      <c r="KL2" s="1750"/>
      <c r="KM2" s="1750"/>
      <c r="KN2" s="1750"/>
      <c r="KO2" s="1750"/>
      <c r="KP2" s="1750"/>
      <c r="KQ2" s="1750"/>
      <c r="KR2" s="1750"/>
      <c r="KS2" s="1750"/>
      <c r="KT2" s="1750"/>
      <c r="KU2" s="1750"/>
      <c r="KV2" s="1750"/>
      <c r="KW2" s="1750"/>
      <c r="KX2" s="1750"/>
      <c r="KY2" s="1750"/>
      <c r="KZ2" s="1750"/>
      <c r="LA2" s="1750"/>
      <c r="LB2" s="1750"/>
      <c r="LC2" s="1750"/>
      <c r="LD2" s="1750"/>
      <c r="LE2" s="1750"/>
      <c r="LF2" s="1750"/>
      <c r="LG2" s="1750"/>
      <c r="LH2" s="1750"/>
      <c r="LI2" s="1750"/>
      <c r="LJ2" s="1750"/>
      <c r="LK2" s="1750"/>
      <c r="LL2" s="1750"/>
      <c r="LM2" s="1750"/>
      <c r="LN2" s="1750"/>
      <c r="LO2" s="1750"/>
      <c r="LP2" s="1750"/>
      <c r="LQ2" s="1750"/>
      <c r="LR2" s="1750"/>
      <c r="LS2" s="1750"/>
      <c r="LT2" s="1750"/>
      <c r="LU2" s="1750"/>
      <c r="LV2" s="1750"/>
      <c r="LW2" s="1750"/>
      <c r="LX2" s="1750"/>
      <c r="LY2" s="1750"/>
      <c r="LZ2" s="1750"/>
      <c r="MA2" s="1750"/>
      <c r="MB2" s="1750"/>
      <c r="MC2" s="1750"/>
      <c r="MD2" s="1750"/>
      <c r="ME2" s="1750"/>
      <c r="MF2" s="1750"/>
      <c r="MG2" s="1750"/>
      <c r="MH2" s="1750"/>
      <c r="MI2" s="1750"/>
      <c r="MJ2" s="1750"/>
      <c r="MK2" s="1750"/>
      <c r="ML2" s="1750"/>
      <c r="MM2" s="1750"/>
      <c r="MN2" s="1750"/>
      <c r="MO2" s="1750"/>
      <c r="MP2" s="1750"/>
      <c r="MQ2" s="1750"/>
      <c r="MR2" s="1750"/>
      <c r="MS2" s="1750"/>
      <c r="MT2" s="1750"/>
      <c r="MU2" s="1750"/>
      <c r="MV2" s="1750"/>
      <c r="MW2" s="1750"/>
      <c r="MX2" s="1750"/>
      <c r="MY2" s="1750"/>
      <c r="MZ2" s="1750"/>
      <c r="NA2" s="1750"/>
      <c r="NB2" s="1750"/>
      <c r="NC2" s="1750"/>
      <c r="ND2" s="1750"/>
      <c r="NE2" s="1750"/>
      <c r="NF2" s="1750"/>
      <c r="NG2" s="1750"/>
      <c r="NH2" s="1750"/>
      <c r="NI2" s="1750"/>
      <c r="NJ2" s="1750"/>
      <c r="NK2" s="1750"/>
      <c r="NL2" s="1750"/>
      <c r="NM2" s="1750"/>
      <c r="NN2" s="1750"/>
      <c r="NO2" s="1750"/>
      <c r="NP2" s="1750"/>
      <c r="NQ2" s="1750"/>
      <c r="NR2" s="1750"/>
      <c r="NS2" s="1750"/>
      <c r="NT2" s="1750"/>
      <c r="NU2" s="1750"/>
      <c r="NV2" s="1750"/>
      <c r="NW2" s="1750"/>
      <c r="NX2" s="1750"/>
      <c r="NY2" s="1750"/>
      <c r="NZ2" s="1750"/>
      <c r="OA2" s="1750"/>
      <c r="OB2" s="1750"/>
      <c r="OC2" s="1750"/>
      <c r="OD2" s="1750"/>
      <c r="OE2" s="1750"/>
      <c r="OF2" s="1750"/>
      <c r="OG2" s="1750"/>
      <c r="OH2" s="1750"/>
      <c r="OI2" s="1750"/>
      <c r="OJ2" s="1750"/>
      <c r="OK2" s="1750"/>
      <c r="OL2" s="1750"/>
      <c r="OM2" s="1750"/>
      <c r="ON2" s="1750"/>
      <c r="OO2" s="1750"/>
      <c r="OP2" s="1750"/>
      <c r="OQ2" s="1750"/>
      <c r="OR2" s="1750"/>
      <c r="OS2" s="1750"/>
      <c r="OT2" s="1750"/>
      <c r="OU2" s="1750"/>
      <c r="OV2" s="1750"/>
      <c r="OW2" s="1750"/>
      <c r="OX2" s="1750"/>
      <c r="OY2" s="1750"/>
      <c r="OZ2" s="1750"/>
      <c r="PA2" s="1750"/>
      <c r="PB2" s="1750"/>
      <c r="PC2" s="1750"/>
      <c r="PD2" s="1750"/>
      <c r="PE2" s="1750"/>
      <c r="PF2" s="1750"/>
      <c r="PG2" s="1750"/>
      <c r="PH2" s="1750"/>
      <c r="PI2" s="1750"/>
      <c r="PJ2" s="1750"/>
      <c r="PK2" s="1750"/>
      <c r="PL2" s="1750"/>
      <c r="PM2" s="1750"/>
      <c r="PN2" s="1750"/>
      <c r="PO2" s="1750"/>
      <c r="PP2" s="1750"/>
      <c r="PQ2" s="1750"/>
      <c r="PR2" s="1750"/>
      <c r="PS2" s="1750"/>
      <c r="PT2" s="1750"/>
      <c r="PU2" s="1750"/>
      <c r="PV2" s="1750"/>
      <c r="PW2" s="1750"/>
      <c r="PX2" s="1750"/>
      <c r="PY2" s="1750"/>
      <c r="PZ2" s="1750"/>
      <c r="QA2" s="1750"/>
      <c r="QB2" s="1750"/>
      <c r="QC2" s="1750"/>
      <c r="QD2" s="1750"/>
      <c r="QE2" s="1750"/>
      <c r="QF2" s="1750"/>
      <c r="QG2" s="1750"/>
      <c r="QH2" s="1750"/>
      <c r="QI2" s="1750"/>
      <c r="QJ2" s="1750"/>
      <c r="QK2" s="1750"/>
      <c r="QL2" s="1750"/>
      <c r="QM2" s="1750"/>
      <c r="QN2" s="1750"/>
      <c r="QO2" s="1750"/>
      <c r="QP2" s="1750"/>
      <c r="QQ2" s="1750"/>
      <c r="QR2" s="1750"/>
      <c r="QS2" s="1750"/>
      <c r="QT2" s="1750"/>
      <c r="QU2" s="1750"/>
      <c r="QV2" s="1750"/>
      <c r="QW2" s="1750"/>
      <c r="QX2" s="1750"/>
      <c r="QY2" s="1750"/>
      <c r="QZ2" s="1750"/>
      <c r="RA2" s="1750"/>
      <c r="RB2" s="1750"/>
      <c r="RC2" s="1750"/>
      <c r="RD2" s="1750"/>
      <c r="RE2" s="1750"/>
      <c r="RF2" s="1750"/>
      <c r="RG2" s="1750"/>
      <c r="RH2" s="1750"/>
      <c r="RI2" s="1750"/>
      <c r="RJ2" s="1750"/>
      <c r="RK2" s="1750"/>
      <c r="RL2" s="1750"/>
      <c r="RM2" s="1750"/>
      <c r="RN2" s="1750"/>
      <c r="RO2" s="1750"/>
      <c r="RP2" s="1750"/>
      <c r="RQ2" s="1750"/>
      <c r="RR2" s="1750"/>
      <c r="RS2" s="1750"/>
      <c r="RT2" s="1750"/>
      <c r="RU2" s="1750"/>
      <c r="RV2" s="1750"/>
      <c r="RW2" s="1750"/>
      <c r="RX2" s="1750"/>
      <c r="RY2" s="1750"/>
      <c r="RZ2" s="1750"/>
      <c r="SA2" s="1750"/>
      <c r="SB2" s="1750"/>
      <c r="SC2" s="1750"/>
      <c r="SD2" s="1750"/>
      <c r="SE2" s="1750"/>
      <c r="SF2" s="1750"/>
      <c r="SG2" s="1750"/>
      <c r="SH2" s="1750"/>
      <c r="SI2" s="1750"/>
      <c r="SJ2" s="1750"/>
      <c r="SK2" s="1750"/>
      <c r="SL2" s="1750"/>
      <c r="SM2" s="1750"/>
      <c r="SN2" s="1750"/>
      <c r="SO2" s="1750"/>
      <c r="SP2" s="1750"/>
      <c r="SQ2" s="1750"/>
      <c r="SR2" s="1750"/>
      <c r="SS2" s="1750"/>
      <c r="ST2" s="1750"/>
      <c r="SU2" s="1750"/>
      <c r="SV2" s="1750"/>
      <c r="SW2" s="1750"/>
      <c r="SX2" s="1750"/>
      <c r="SY2" s="1750"/>
      <c r="SZ2" s="1750"/>
      <c r="TA2" s="1750"/>
      <c r="TB2" s="1750"/>
      <c r="TC2" s="1750"/>
      <c r="TD2" s="1750"/>
      <c r="TE2" s="1750"/>
      <c r="TF2" s="1750"/>
      <c r="TG2" s="1750"/>
      <c r="TH2" s="1750"/>
      <c r="TI2" s="1750"/>
      <c r="TJ2" s="1750"/>
      <c r="TK2" s="1750"/>
      <c r="TL2" s="1750"/>
      <c r="TM2" s="1750"/>
      <c r="TN2" s="1750"/>
      <c r="TO2" s="1750"/>
      <c r="TP2" s="1750"/>
      <c r="TQ2" s="1750"/>
      <c r="TR2" s="1750"/>
      <c r="TS2" s="1750"/>
      <c r="TT2" s="1750"/>
      <c r="TU2" s="1750"/>
      <c r="TV2" s="1750"/>
      <c r="TW2" s="1750"/>
      <c r="TX2" s="1750"/>
      <c r="TY2" s="1750"/>
      <c r="TZ2" s="1750"/>
      <c r="UA2" s="1750"/>
      <c r="UB2" s="1750"/>
      <c r="UC2" s="1750"/>
      <c r="UD2" s="1750"/>
      <c r="UE2" s="1750"/>
      <c r="UF2" s="1750"/>
      <c r="UG2" s="1750"/>
      <c r="UH2" s="1750"/>
      <c r="UI2" s="1750"/>
      <c r="UJ2" s="1750"/>
      <c r="UK2" s="1750"/>
      <c r="UL2" s="1750"/>
      <c r="UM2" s="1750"/>
      <c r="UN2" s="1750"/>
      <c r="UO2" s="1750"/>
      <c r="UP2" s="1750"/>
      <c r="UQ2" s="1750"/>
      <c r="UR2" s="1750"/>
      <c r="US2" s="1750"/>
      <c r="UT2" s="1750"/>
      <c r="UU2" s="1750"/>
      <c r="UV2" s="1750"/>
      <c r="UW2" s="1750"/>
      <c r="UX2" s="1750"/>
      <c r="UY2" s="1750"/>
      <c r="UZ2" s="1750"/>
      <c r="VA2" s="1750"/>
      <c r="VB2" s="1750"/>
      <c r="VC2" s="1750"/>
      <c r="VD2" s="1750"/>
      <c r="VE2" s="1750"/>
      <c r="VF2" s="1750"/>
      <c r="VG2" s="1750"/>
      <c r="VH2" s="1750"/>
      <c r="VI2" s="1750"/>
      <c r="VJ2" s="1750"/>
      <c r="VK2" s="1750"/>
      <c r="VL2" s="1750"/>
      <c r="VM2" s="1750"/>
      <c r="VN2" s="1750"/>
      <c r="VO2" s="1750"/>
      <c r="VP2" s="1750"/>
      <c r="VQ2" s="1750"/>
      <c r="VR2" s="1750"/>
      <c r="VS2" s="1750"/>
      <c r="VT2" s="1750"/>
      <c r="VU2" s="1750"/>
      <c r="VV2" s="1750"/>
      <c r="VW2" s="1750"/>
      <c r="VX2" s="1750"/>
      <c r="VY2" s="1750"/>
      <c r="VZ2" s="1750"/>
      <c r="WA2" s="1750"/>
      <c r="WB2" s="1750"/>
      <c r="WC2" s="1750"/>
      <c r="WD2" s="1750"/>
      <c r="WE2" s="1750"/>
      <c r="WF2" s="1750"/>
      <c r="WG2" s="1750"/>
      <c r="WH2" s="1750"/>
      <c r="WI2" s="1750"/>
      <c r="WJ2" s="1750"/>
      <c r="WK2" s="1750"/>
      <c r="WL2" s="1750"/>
      <c r="WM2" s="1750"/>
      <c r="WN2" s="1750"/>
      <c r="WO2" s="1750"/>
      <c r="WP2" s="1750"/>
      <c r="WQ2" s="1750"/>
      <c r="WR2" s="1750"/>
      <c r="WS2" s="1750"/>
      <c r="WT2" s="1750"/>
      <c r="WU2" s="1750"/>
      <c r="WV2" s="1750"/>
      <c r="WW2" s="1750"/>
      <c r="WX2" s="1750"/>
      <c r="WY2" s="1750"/>
      <c r="WZ2" s="1750"/>
      <c r="XA2" s="1750"/>
      <c r="XB2" s="1750"/>
      <c r="XC2" s="1750"/>
      <c r="XD2" s="1750"/>
      <c r="XE2" s="1750"/>
      <c r="XF2" s="1750"/>
      <c r="XG2" s="1750"/>
      <c r="XH2" s="1750"/>
      <c r="XI2" s="1750"/>
      <c r="XJ2" s="1750"/>
      <c r="XK2" s="1750"/>
      <c r="XL2" s="1750"/>
      <c r="XM2" s="1750"/>
      <c r="XN2" s="1750"/>
      <c r="XO2" s="1750"/>
      <c r="XP2" s="1750"/>
      <c r="XQ2" s="1750"/>
      <c r="XR2" s="1750"/>
      <c r="XS2" s="1750"/>
      <c r="XT2" s="1750"/>
      <c r="XU2" s="1750"/>
      <c r="XV2" s="1750"/>
      <c r="XW2" s="1750"/>
      <c r="XX2" s="1750"/>
      <c r="XY2" s="1750"/>
      <c r="XZ2" s="1750"/>
      <c r="YA2" s="1750"/>
      <c r="YB2" s="1750"/>
      <c r="YC2" s="1750"/>
      <c r="YD2" s="1750"/>
      <c r="YE2" s="1750"/>
      <c r="YF2" s="1750"/>
      <c r="YG2" s="1750"/>
      <c r="YH2" s="1750"/>
      <c r="YI2" s="1750"/>
      <c r="YJ2" s="1750"/>
      <c r="YK2" s="1750"/>
      <c r="YL2" s="1750"/>
      <c r="YM2" s="1750"/>
      <c r="YN2" s="1750"/>
      <c r="YO2" s="1750"/>
      <c r="YP2" s="1750"/>
      <c r="YQ2" s="1750"/>
      <c r="YR2" s="1750"/>
      <c r="YS2" s="1750"/>
      <c r="YT2" s="1750"/>
      <c r="YU2" s="1750"/>
      <c r="YV2" s="1750"/>
      <c r="YW2" s="1750"/>
      <c r="YX2" s="1750"/>
      <c r="YY2" s="1750"/>
      <c r="YZ2" s="1750"/>
      <c r="ZA2" s="1750"/>
      <c r="ZB2" s="1750"/>
      <c r="ZC2" s="1750"/>
      <c r="ZD2" s="1750"/>
      <c r="ZE2" s="1750"/>
      <c r="ZF2" s="1750"/>
      <c r="ZG2" s="1750"/>
      <c r="ZH2" s="1750"/>
      <c r="ZI2" s="1750"/>
      <c r="ZJ2" s="1750"/>
      <c r="ZK2" s="1750"/>
      <c r="ZL2" s="1750"/>
      <c r="ZM2" s="1750"/>
      <c r="ZN2" s="1750"/>
      <c r="ZO2" s="1750"/>
      <c r="ZP2" s="1750"/>
      <c r="ZQ2" s="1750"/>
      <c r="ZR2" s="1750"/>
      <c r="ZS2" s="1750"/>
      <c r="ZT2" s="1750"/>
      <c r="ZU2" s="1750"/>
      <c r="ZV2" s="1750"/>
      <c r="ZW2" s="1750"/>
      <c r="ZX2" s="1750"/>
      <c r="ZY2" s="1750"/>
      <c r="ZZ2" s="1750"/>
      <c r="AAA2" s="1750"/>
      <c r="AAB2" s="1750"/>
      <c r="AAC2" s="1750"/>
      <c r="AAD2" s="1750"/>
      <c r="AAE2" s="1750"/>
      <c r="AAF2" s="1750"/>
      <c r="AAG2" s="1750"/>
      <c r="AAH2" s="1750"/>
      <c r="AAI2" s="1750"/>
      <c r="AAJ2" s="1750"/>
      <c r="AAK2" s="1750"/>
      <c r="AAL2" s="1750"/>
      <c r="AAM2" s="1750"/>
      <c r="AAN2" s="1750"/>
      <c r="AAO2" s="1750"/>
      <c r="AAP2" s="1750"/>
      <c r="AAQ2" s="1750"/>
      <c r="AAR2" s="1750"/>
      <c r="AAS2" s="1750"/>
      <c r="AAT2" s="1750"/>
      <c r="AAU2" s="1750"/>
      <c r="AAV2" s="1750"/>
      <c r="AAW2" s="1750"/>
      <c r="AAX2" s="1750"/>
      <c r="AAY2" s="1750"/>
      <c r="AAZ2" s="1750"/>
      <c r="ABA2" s="1750"/>
      <c r="ABB2" s="1750"/>
      <c r="ABC2" s="1750"/>
      <c r="ABD2" s="1750"/>
      <c r="ABE2" s="1750"/>
      <c r="ABF2" s="1750"/>
      <c r="ABG2" s="1750"/>
      <c r="ABH2" s="1750"/>
      <c r="ABI2" s="1750"/>
      <c r="ABJ2" s="1750"/>
      <c r="ABK2" s="1750"/>
      <c r="ABL2" s="1750"/>
      <c r="ABM2" s="1750"/>
      <c r="ABN2" s="1750"/>
      <c r="ABO2" s="1750"/>
      <c r="ABP2" s="1750"/>
      <c r="ABQ2" s="1750"/>
      <c r="ABR2" s="1750"/>
      <c r="ABS2" s="1750"/>
      <c r="ABT2" s="1750"/>
      <c r="ABU2" s="1750"/>
      <c r="ABV2" s="1750"/>
      <c r="ABW2" s="1750"/>
      <c r="ABX2" s="1750"/>
      <c r="ABY2" s="1750"/>
      <c r="ABZ2" s="1750"/>
      <c r="ACA2" s="1750"/>
      <c r="ACB2" s="1750"/>
      <c r="ACC2" s="1750"/>
      <c r="ACD2" s="1750"/>
      <c r="ACE2" s="1750"/>
      <c r="ACF2" s="1750"/>
      <c r="ACG2" s="1750"/>
      <c r="ACH2" s="1750"/>
      <c r="ACI2" s="1750"/>
      <c r="ACJ2" s="1750"/>
      <c r="ACK2" s="1750"/>
      <c r="ACL2" s="1750"/>
      <c r="ACM2" s="1750"/>
      <c r="ACN2" s="1750"/>
      <c r="ACO2" s="1750"/>
      <c r="ACP2" s="1750"/>
      <c r="ACQ2" s="1750"/>
      <c r="ACR2" s="1750"/>
      <c r="ACS2" s="1750"/>
      <c r="ACT2" s="1750"/>
      <c r="ACU2" s="1750"/>
      <c r="ACV2" s="1750"/>
      <c r="ACW2" s="1750"/>
      <c r="ACX2" s="1750"/>
      <c r="ACY2" s="1750"/>
      <c r="ACZ2" s="1750"/>
      <c r="ADA2" s="1750"/>
      <c r="ADB2" s="1750"/>
      <c r="ADC2" s="1750"/>
      <c r="ADD2" s="1750"/>
      <c r="ADE2" s="1750"/>
      <c r="ADF2" s="1750"/>
      <c r="ADG2" s="1750"/>
      <c r="ADH2" s="1750"/>
      <c r="ADI2" s="1750"/>
      <c r="ADJ2" s="1750"/>
      <c r="ADK2" s="1750"/>
      <c r="ADL2" s="1750"/>
      <c r="ADM2" s="1750"/>
      <c r="ADN2" s="1750"/>
      <c r="ADO2" s="1750"/>
      <c r="ADP2" s="1750"/>
      <c r="ADQ2" s="1750"/>
      <c r="ADR2" s="1750"/>
      <c r="ADS2" s="1750"/>
      <c r="ADT2" s="1750"/>
      <c r="ADU2" s="1750"/>
      <c r="ADV2" s="1750"/>
      <c r="ADW2" s="1750"/>
      <c r="ADX2" s="1750"/>
      <c r="ADY2" s="1750"/>
      <c r="ADZ2" s="1750"/>
      <c r="AEA2" s="1750"/>
      <c r="AEB2" s="1750"/>
      <c r="AEC2" s="1750"/>
      <c r="AED2" s="1750"/>
      <c r="AEE2" s="1750"/>
      <c r="AEF2" s="1750"/>
      <c r="AEG2" s="1750"/>
      <c r="AEH2" s="1750"/>
      <c r="AEI2" s="1750"/>
      <c r="AEJ2" s="1750"/>
      <c r="AEK2" s="1750"/>
      <c r="AEL2" s="1750"/>
      <c r="AEM2" s="1750"/>
      <c r="AEN2" s="1750"/>
      <c r="AEO2" s="1750"/>
      <c r="AEP2" s="1750"/>
      <c r="AEQ2" s="1750"/>
      <c r="AER2" s="1750"/>
      <c r="AES2" s="1750"/>
      <c r="AET2" s="1750"/>
      <c r="AEU2" s="1750"/>
      <c r="AEV2" s="1750"/>
      <c r="AEW2" s="1750"/>
      <c r="AEX2" s="1750"/>
      <c r="AEY2" s="1750"/>
      <c r="AEZ2" s="1750"/>
      <c r="AFA2" s="1750"/>
      <c r="AFB2" s="1750"/>
      <c r="AFC2" s="1750"/>
      <c r="AFD2" s="1750"/>
      <c r="AFE2" s="1750"/>
      <c r="AFF2" s="1750"/>
      <c r="AFG2" s="1750"/>
      <c r="AFH2" s="1750"/>
      <c r="AFI2" s="1750"/>
      <c r="AFJ2" s="1750"/>
      <c r="AFK2" s="1750"/>
      <c r="AFL2" s="1750"/>
      <c r="AFM2" s="1750"/>
      <c r="AFN2" s="1750"/>
      <c r="AFO2" s="1750"/>
      <c r="AFP2" s="1750"/>
      <c r="AFQ2" s="1750"/>
      <c r="AFR2" s="1750"/>
      <c r="AFS2" s="1750"/>
      <c r="AFT2" s="1750"/>
      <c r="AFU2" s="1750"/>
      <c r="AFV2" s="1750"/>
      <c r="AFW2" s="1750"/>
      <c r="AFX2" s="1750"/>
      <c r="AFY2" s="1750"/>
      <c r="AFZ2" s="1750"/>
      <c r="AGA2" s="1750"/>
      <c r="AGB2" s="1750"/>
      <c r="AGC2" s="1750"/>
      <c r="AGD2" s="1750"/>
      <c r="AGE2" s="1750"/>
      <c r="AGF2" s="1750"/>
      <c r="AGG2" s="1750"/>
      <c r="AGH2" s="1750"/>
      <c r="AGI2" s="1750"/>
      <c r="AGJ2" s="1750"/>
      <c r="AGK2" s="1750"/>
      <c r="AGL2" s="1750"/>
      <c r="AGM2" s="1750"/>
      <c r="AGN2" s="1750"/>
      <c r="AGO2" s="1750"/>
      <c r="AGP2" s="1750"/>
      <c r="AGQ2" s="1750"/>
      <c r="AGR2" s="1750"/>
      <c r="AGS2" s="1750"/>
      <c r="AGT2" s="1750"/>
      <c r="AGU2" s="1750"/>
      <c r="AGV2" s="1750"/>
      <c r="AGW2" s="1750"/>
      <c r="AGX2" s="1750"/>
      <c r="AGY2" s="1750"/>
      <c r="AGZ2" s="1750"/>
      <c r="AHA2" s="1750"/>
      <c r="AHB2" s="1750"/>
      <c r="AHC2" s="1750"/>
      <c r="AHD2" s="1750"/>
      <c r="AHE2" s="1750"/>
      <c r="AHF2" s="1750"/>
      <c r="AHG2" s="1750"/>
      <c r="AHH2" s="1750"/>
      <c r="AHI2" s="1750"/>
      <c r="AHJ2" s="1750"/>
      <c r="AHK2" s="1750"/>
      <c r="AHL2" s="1750"/>
      <c r="AHM2" s="1750"/>
      <c r="AHN2" s="1750"/>
      <c r="AHO2" s="1750"/>
      <c r="AHP2" s="1750"/>
      <c r="AHQ2" s="1750"/>
      <c r="AHR2" s="1750"/>
      <c r="AHS2" s="1750"/>
      <c r="AHT2" s="1750"/>
      <c r="AHU2" s="1750"/>
      <c r="AHV2" s="1750"/>
      <c r="AHW2" s="1750"/>
      <c r="AHX2" s="1750"/>
      <c r="AHY2" s="1750"/>
      <c r="AHZ2" s="1750"/>
      <c r="AIA2" s="1750"/>
      <c r="AIB2" s="1750"/>
      <c r="AIC2" s="1750"/>
      <c r="AID2" s="1750"/>
      <c r="AIE2" s="1750"/>
      <c r="AIF2" s="1750"/>
      <c r="AIG2" s="1750"/>
      <c r="AIH2" s="1750"/>
      <c r="AII2" s="1750"/>
      <c r="AIJ2" s="1750"/>
      <c r="AIK2" s="1750"/>
      <c r="AIL2" s="1750"/>
      <c r="AIM2" s="1750"/>
      <c r="AIN2" s="1750"/>
      <c r="AIO2" s="1750"/>
      <c r="AIP2" s="1750"/>
      <c r="AIQ2" s="1750"/>
      <c r="AIR2" s="1750"/>
      <c r="AIS2" s="1750"/>
      <c r="AIT2" s="1750"/>
      <c r="AIU2" s="1750"/>
      <c r="AIV2" s="1750"/>
      <c r="AIW2" s="1750"/>
      <c r="AIX2" s="1750"/>
      <c r="AIY2" s="1750"/>
      <c r="AIZ2" s="1750"/>
      <c r="AJA2" s="1750"/>
      <c r="AJB2" s="1750"/>
      <c r="AJC2" s="1750"/>
      <c r="AJD2" s="1750"/>
      <c r="AJE2" s="1750"/>
      <c r="AJF2" s="1750"/>
      <c r="AJG2" s="1750"/>
      <c r="AJH2" s="1750"/>
      <c r="AJI2" s="1750"/>
      <c r="AJJ2" s="1750"/>
      <c r="AJK2" s="1750"/>
      <c r="AJL2" s="1750"/>
      <c r="AJM2" s="1750"/>
      <c r="AJN2" s="1750"/>
      <c r="AJO2" s="1750"/>
      <c r="AJP2" s="1750"/>
      <c r="AJQ2" s="1750"/>
      <c r="AJR2" s="1750"/>
      <c r="AJS2" s="1750"/>
      <c r="AJT2" s="1750"/>
      <c r="AJU2" s="1750"/>
      <c r="AJV2" s="1750"/>
      <c r="AJW2" s="1750"/>
      <c r="AJX2" s="1750"/>
      <c r="AJY2" s="1750"/>
      <c r="AJZ2" s="1750"/>
      <c r="AKA2" s="1750"/>
      <c r="AKB2" s="1750"/>
      <c r="AKC2" s="1750"/>
      <c r="AKD2" s="1750"/>
      <c r="AKE2" s="1750"/>
      <c r="AKF2" s="1750"/>
      <c r="AKG2" s="1750"/>
      <c r="AKH2" s="1750"/>
      <c r="AKI2" s="1750"/>
      <c r="AKJ2" s="1750"/>
      <c r="AKK2" s="1750"/>
      <c r="AKL2" s="1750"/>
      <c r="AKM2" s="1750"/>
      <c r="AKN2" s="1750"/>
      <c r="AKO2" s="1750"/>
      <c r="AKP2" s="1750"/>
      <c r="AKQ2" s="1750"/>
      <c r="AKR2" s="1750"/>
      <c r="AKS2" s="1750"/>
      <c r="AKT2" s="1750"/>
      <c r="AKU2" s="1750"/>
      <c r="AKV2" s="1750"/>
      <c r="AKW2" s="1750"/>
      <c r="AKX2" s="1750"/>
      <c r="AKY2" s="1750"/>
      <c r="AKZ2" s="1750"/>
      <c r="ALA2" s="1750"/>
      <c r="ALB2" s="1750"/>
      <c r="ALC2" s="1750"/>
      <c r="ALD2" s="1750"/>
      <c r="ALE2" s="1750"/>
      <c r="ALF2" s="1750"/>
      <c r="ALG2" s="1750"/>
      <c r="ALH2" s="1750"/>
      <c r="ALI2" s="1750"/>
      <c r="ALJ2" s="1750"/>
      <c r="ALK2" s="1750"/>
      <c r="ALL2" s="1750"/>
      <c r="ALM2" s="1750"/>
      <c r="ALN2" s="1750"/>
      <c r="ALO2" s="1750"/>
      <c r="ALP2" s="1750"/>
      <c r="ALQ2" s="1750"/>
      <c r="ALR2" s="1750"/>
      <c r="ALS2" s="1750"/>
      <c r="ALT2" s="1750"/>
      <c r="ALU2" s="1750"/>
      <c r="ALV2" s="1750"/>
      <c r="ALW2" s="1750"/>
      <c r="ALX2" s="1750"/>
      <c r="ALY2" s="1750"/>
      <c r="ALZ2" s="1750"/>
      <c r="AMA2" s="1750"/>
      <c r="AMB2" s="1750"/>
      <c r="AMC2" s="1750"/>
      <c r="AMD2" s="1750"/>
      <c r="AME2" s="1750"/>
      <c r="AMF2" s="1750"/>
      <c r="AMG2" s="1750"/>
      <c r="AMH2" s="1750"/>
      <c r="AMI2" s="1750"/>
      <c r="AMJ2" s="1750"/>
      <c r="AMK2" s="1750"/>
      <c r="AML2" s="1750"/>
      <c r="AMM2" s="1750"/>
      <c r="AMN2" s="1750"/>
      <c r="AMO2" s="1750"/>
      <c r="AMP2" s="1750"/>
      <c r="AMQ2" s="1750"/>
      <c r="AMR2" s="1750"/>
      <c r="AMS2" s="1750"/>
      <c r="AMT2" s="1750"/>
      <c r="AMU2" s="1750"/>
      <c r="AMV2" s="1750"/>
      <c r="AMW2" s="1750"/>
      <c r="AMX2" s="1750"/>
      <c r="AMY2" s="1750"/>
      <c r="AMZ2" s="1750"/>
      <c r="ANA2" s="1750"/>
      <c r="ANB2" s="1750"/>
      <c r="ANC2" s="1750"/>
      <c r="AND2" s="1750"/>
      <c r="ANE2" s="1750"/>
      <c r="ANF2" s="1750"/>
      <c r="ANG2" s="1750"/>
      <c r="ANH2" s="1750"/>
      <c r="ANI2" s="1750"/>
      <c r="ANJ2" s="1750"/>
      <c r="ANK2" s="1750"/>
      <c r="ANL2" s="1750"/>
      <c r="ANM2" s="1750"/>
      <c r="ANN2" s="1750"/>
      <c r="ANO2" s="1750"/>
      <c r="ANP2" s="1750"/>
      <c r="ANQ2" s="1750"/>
      <c r="ANR2" s="1750"/>
      <c r="ANS2" s="1750"/>
      <c r="ANT2" s="1750"/>
      <c r="ANU2" s="1750"/>
      <c r="ANV2" s="1750"/>
      <c r="ANW2" s="1750"/>
      <c r="ANX2" s="1750"/>
      <c r="ANY2" s="1750"/>
      <c r="ANZ2" s="1750"/>
      <c r="AOA2" s="1750"/>
      <c r="AOB2" s="1750"/>
      <c r="AOC2" s="1750"/>
      <c r="AOD2" s="1750"/>
      <c r="AOE2" s="1750"/>
      <c r="AOF2" s="1750"/>
      <c r="AOG2" s="1750"/>
      <c r="AOH2" s="1750"/>
      <c r="AOI2" s="1750"/>
      <c r="AOJ2" s="1750"/>
      <c r="AOK2" s="1750"/>
      <c r="AOL2" s="1750"/>
      <c r="AOM2" s="1750"/>
      <c r="AON2" s="1750"/>
      <c r="AOO2" s="1750"/>
      <c r="AOP2" s="1750"/>
      <c r="AOQ2" s="1750"/>
      <c r="AOR2" s="1750"/>
      <c r="AOS2" s="1750"/>
      <c r="AOT2" s="1750"/>
      <c r="AOU2" s="1750"/>
      <c r="AOV2" s="1750"/>
      <c r="AOW2" s="1750"/>
      <c r="AOX2" s="1750"/>
      <c r="AOY2" s="1750"/>
      <c r="AOZ2" s="1750"/>
      <c r="APA2" s="1750"/>
      <c r="APB2" s="1750"/>
      <c r="APC2" s="1750"/>
      <c r="APD2" s="1750"/>
      <c r="APE2" s="1750"/>
      <c r="APF2" s="1750"/>
      <c r="APG2" s="1750"/>
      <c r="APH2" s="1750"/>
      <c r="API2" s="1750"/>
      <c r="APJ2" s="1750"/>
      <c r="APK2" s="1750"/>
      <c r="APL2" s="1750"/>
      <c r="APM2" s="1750"/>
      <c r="APN2" s="1750"/>
      <c r="APO2" s="1750"/>
      <c r="APP2" s="1750"/>
      <c r="APQ2" s="1750"/>
      <c r="APR2" s="1750"/>
      <c r="APS2" s="1750"/>
      <c r="APT2" s="1750"/>
      <c r="APU2" s="1750"/>
      <c r="APV2" s="1750"/>
      <c r="APW2" s="1750"/>
      <c r="APX2" s="1750"/>
      <c r="APY2" s="1750"/>
      <c r="APZ2" s="1750"/>
      <c r="AQA2" s="1750"/>
      <c r="AQB2" s="1750"/>
      <c r="AQC2" s="1750"/>
      <c r="AQD2" s="1750"/>
      <c r="AQE2" s="1750"/>
      <c r="AQF2" s="1750"/>
      <c r="AQG2" s="1750"/>
      <c r="AQH2" s="1750"/>
      <c r="AQI2" s="1750"/>
      <c r="AQJ2" s="1750"/>
      <c r="AQK2" s="1750"/>
      <c r="AQL2" s="1750"/>
      <c r="AQM2" s="1750"/>
      <c r="AQN2" s="1750"/>
      <c r="AQO2" s="1750"/>
      <c r="AQP2" s="1750"/>
      <c r="AQQ2" s="1750"/>
      <c r="AQR2" s="1750"/>
      <c r="AQS2" s="1750"/>
      <c r="AQT2" s="1750"/>
      <c r="AQU2" s="1750"/>
      <c r="AQV2" s="1750"/>
      <c r="AQW2" s="1750"/>
      <c r="AQX2" s="1750"/>
      <c r="AQY2" s="1750"/>
      <c r="AQZ2" s="1750"/>
      <c r="ARA2" s="1750"/>
      <c r="ARB2" s="1750"/>
      <c r="ARC2" s="1750"/>
      <c r="ARD2" s="1750"/>
      <c r="ARE2" s="1750"/>
      <c r="ARF2" s="1750"/>
      <c r="ARG2" s="1750"/>
      <c r="ARH2" s="1750"/>
      <c r="ARI2" s="1750"/>
      <c r="ARJ2" s="1750"/>
      <c r="ARK2" s="1750"/>
      <c r="ARL2" s="1750"/>
      <c r="ARM2" s="1750"/>
      <c r="ARN2" s="1750"/>
      <c r="ARO2" s="1750"/>
      <c r="ARP2" s="1750"/>
      <c r="ARQ2" s="1750"/>
      <c r="ARR2" s="1750"/>
      <c r="ARS2" s="1750"/>
      <c r="ART2" s="1750"/>
      <c r="ARU2" s="1750"/>
      <c r="ARV2" s="1750"/>
      <c r="ARW2" s="1750"/>
      <c r="ARX2" s="1750"/>
      <c r="ARY2" s="1750"/>
      <c r="ARZ2" s="1750"/>
      <c r="ASA2" s="1750"/>
      <c r="ASB2" s="1750"/>
      <c r="ASC2" s="1750"/>
      <c r="ASD2" s="1750"/>
      <c r="ASE2" s="1750"/>
      <c r="ASF2" s="1750"/>
      <c r="ASG2" s="1750"/>
      <c r="ASH2" s="1750"/>
      <c r="ASI2" s="1750"/>
      <c r="ASJ2" s="1750"/>
      <c r="ASK2" s="1750"/>
      <c r="ASL2" s="1750"/>
      <c r="ASM2" s="1750"/>
      <c r="ASN2" s="1750"/>
      <c r="ASO2" s="1750"/>
      <c r="ASP2" s="1750"/>
      <c r="ASQ2" s="1750"/>
      <c r="ASR2" s="1750"/>
      <c r="ASS2" s="1750"/>
      <c r="AST2" s="1750"/>
      <c r="ASU2" s="1750"/>
      <c r="ASV2" s="1750"/>
      <c r="ASW2" s="1750"/>
      <c r="ASX2" s="1750"/>
      <c r="ASY2" s="1750"/>
      <c r="ASZ2" s="1750"/>
      <c r="ATA2" s="1750"/>
      <c r="ATB2" s="1750"/>
      <c r="ATC2" s="1750"/>
      <c r="ATD2" s="1750"/>
      <c r="ATE2" s="1750"/>
      <c r="ATF2" s="1750"/>
      <c r="ATG2" s="1750"/>
      <c r="ATH2" s="1750"/>
      <c r="ATI2" s="1750"/>
      <c r="ATJ2" s="1750"/>
      <c r="ATK2" s="1750"/>
      <c r="ATL2" s="1750"/>
      <c r="ATM2" s="1750"/>
      <c r="ATN2" s="1750"/>
      <c r="ATO2" s="1750"/>
      <c r="ATP2" s="1750"/>
      <c r="ATQ2" s="1750"/>
      <c r="ATR2" s="1750"/>
      <c r="ATS2" s="1750"/>
      <c r="ATT2" s="1750"/>
      <c r="ATU2" s="1750"/>
      <c r="ATV2" s="1750"/>
      <c r="ATW2" s="1750"/>
      <c r="ATX2" s="1750"/>
      <c r="ATY2" s="1750"/>
      <c r="ATZ2" s="1750"/>
      <c r="AUA2" s="1750"/>
      <c r="AUB2" s="1750"/>
      <c r="AUC2" s="1750"/>
      <c r="AUD2" s="1750"/>
      <c r="AUE2" s="1750"/>
      <c r="AUF2" s="1750"/>
      <c r="AUG2" s="1750"/>
      <c r="AUH2" s="1750"/>
      <c r="AUI2" s="1750"/>
      <c r="AUJ2" s="1750"/>
      <c r="AUK2" s="1750"/>
      <c r="AUL2" s="1750"/>
      <c r="AUM2" s="1750"/>
      <c r="AUN2" s="1750"/>
      <c r="AUO2" s="1750"/>
      <c r="AUP2" s="1750"/>
      <c r="AUQ2" s="1750"/>
      <c r="AUR2" s="1750"/>
      <c r="AUS2" s="1750"/>
      <c r="AUT2" s="1750"/>
      <c r="AUU2" s="1750"/>
      <c r="AUV2" s="1750"/>
      <c r="AUW2" s="1750"/>
      <c r="AUX2" s="1750"/>
      <c r="AUY2" s="1750"/>
      <c r="AUZ2" s="1750"/>
      <c r="AVA2" s="1750"/>
      <c r="AVB2" s="1750"/>
      <c r="AVC2" s="1750"/>
      <c r="AVD2" s="1750"/>
      <c r="AVE2" s="1750"/>
      <c r="AVF2" s="1750"/>
      <c r="AVG2" s="1750"/>
      <c r="AVH2" s="1750"/>
      <c r="AVI2" s="1750"/>
      <c r="AVJ2" s="1750"/>
      <c r="AVK2" s="1750"/>
      <c r="AVL2" s="1750"/>
      <c r="AVM2" s="1750"/>
      <c r="AVN2" s="1750"/>
      <c r="AVO2" s="1750"/>
      <c r="AVP2" s="1750"/>
      <c r="AVQ2" s="1750"/>
      <c r="AVR2" s="1750"/>
      <c r="AVS2" s="1750"/>
      <c r="AVT2" s="1750"/>
      <c r="AVU2" s="1750"/>
      <c r="AVV2" s="1750"/>
      <c r="AVW2" s="1750"/>
      <c r="AVX2" s="1750"/>
      <c r="AVY2" s="1750"/>
      <c r="AVZ2" s="1750"/>
      <c r="AWA2" s="1750"/>
      <c r="AWB2" s="1750"/>
      <c r="AWC2" s="1750"/>
      <c r="AWD2" s="1750"/>
      <c r="AWE2" s="1750"/>
      <c r="AWF2" s="1750"/>
      <c r="AWG2" s="1750"/>
      <c r="AWH2" s="1750"/>
      <c r="AWI2" s="1750"/>
      <c r="AWJ2" s="1750"/>
      <c r="AWK2" s="1750"/>
      <c r="AWL2" s="1750"/>
      <c r="AWM2" s="1750"/>
      <c r="AWN2" s="1750"/>
      <c r="AWO2" s="1750"/>
      <c r="AWP2" s="1750"/>
      <c r="AWQ2" s="1750"/>
      <c r="AWR2" s="1750"/>
      <c r="AWS2" s="1750"/>
      <c r="AWT2" s="1750"/>
      <c r="AWU2" s="1750"/>
      <c r="AWV2" s="1750"/>
      <c r="AWW2" s="1750"/>
      <c r="AWX2" s="1750"/>
      <c r="AWY2" s="1750"/>
      <c r="AWZ2" s="1750"/>
      <c r="AXA2" s="1750"/>
      <c r="AXB2" s="1750"/>
      <c r="AXC2" s="1750"/>
      <c r="AXD2" s="1750"/>
      <c r="AXE2" s="1750"/>
      <c r="AXF2" s="1750"/>
      <c r="AXG2" s="1750"/>
      <c r="AXH2" s="1750"/>
      <c r="AXI2" s="1750"/>
      <c r="AXJ2" s="1750"/>
      <c r="AXK2" s="1750"/>
      <c r="AXL2" s="1750"/>
      <c r="AXM2" s="1750"/>
      <c r="AXN2" s="1750"/>
      <c r="AXO2" s="1750"/>
      <c r="AXP2" s="1750"/>
      <c r="AXQ2" s="1750"/>
      <c r="AXR2" s="1750"/>
      <c r="AXS2" s="1750"/>
      <c r="AXT2" s="1750"/>
      <c r="AXU2" s="1750"/>
      <c r="AXV2" s="1750"/>
      <c r="AXW2" s="1750"/>
      <c r="AXX2" s="1750"/>
      <c r="AXY2" s="1750"/>
      <c r="AXZ2" s="1750"/>
      <c r="AYA2" s="1750"/>
      <c r="AYB2" s="1750"/>
      <c r="AYC2" s="1750"/>
      <c r="AYD2" s="1750"/>
      <c r="AYE2" s="1750"/>
      <c r="AYF2" s="1750"/>
      <c r="AYG2" s="1750"/>
      <c r="AYH2" s="1750"/>
      <c r="AYI2" s="1750"/>
      <c r="AYJ2" s="1750"/>
      <c r="AYK2" s="1750"/>
      <c r="AYL2" s="1750"/>
      <c r="AYM2" s="1750"/>
      <c r="AYN2" s="1750"/>
      <c r="AYO2" s="1750"/>
      <c r="AYP2" s="1750"/>
      <c r="AYQ2" s="1750"/>
      <c r="AYR2" s="1750"/>
      <c r="AYS2" s="1750"/>
      <c r="AYT2" s="1750"/>
      <c r="AYU2" s="1750"/>
      <c r="AYV2" s="1750"/>
      <c r="AYW2" s="1750"/>
      <c r="AYX2" s="1750"/>
      <c r="AYY2" s="1750"/>
      <c r="AYZ2" s="1750"/>
      <c r="AZA2" s="1750"/>
      <c r="AZB2" s="1750"/>
      <c r="AZC2" s="1750"/>
      <c r="AZD2" s="1750"/>
      <c r="AZE2" s="1750"/>
      <c r="AZF2" s="1750"/>
      <c r="AZG2" s="1750"/>
      <c r="AZH2" s="1750"/>
      <c r="AZI2" s="1750"/>
      <c r="AZJ2" s="1750"/>
      <c r="AZK2" s="1750"/>
      <c r="AZL2" s="1750"/>
      <c r="AZM2" s="1750"/>
      <c r="AZN2" s="1750"/>
      <c r="AZO2" s="1750"/>
      <c r="AZP2" s="1750"/>
      <c r="AZQ2" s="1750"/>
      <c r="AZR2" s="1750"/>
      <c r="AZS2" s="1750"/>
      <c r="AZT2" s="1750"/>
      <c r="AZU2" s="1750"/>
      <c r="AZV2" s="1750"/>
      <c r="AZW2" s="1750"/>
      <c r="AZX2" s="1750"/>
      <c r="AZY2" s="1750"/>
      <c r="AZZ2" s="1750"/>
      <c r="BAA2" s="1750"/>
      <c r="BAB2" s="1750"/>
      <c r="BAC2" s="1750"/>
      <c r="BAD2" s="1750"/>
      <c r="BAE2" s="1750"/>
      <c r="BAF2" s="1750"/>
      <c r="BAG2" s="1750"/>
      <c r="BAH2" s="1750"/>
      <c r="BAI2" s="1750"/>
      <c r="BAJ2" s="1750"/>
      <c r="BAK2" s="1750"/>
      <c r="BAL2" s="1750"/>
      <c r="BAM2" s="1750"/>
      <c r="BAN2" s="1750"/>
      <c r="BAO2" s="1750"/>
      <c r="BAP2" s="1750"/>
      <c r="BAQ2" s="1750"/>
      <c r="BAR2" s="1750"/>
      <c r="BAS2" s="1750"/>
      <c r="BAT2" s="1750"/>
      <c r="BAU2" s="1750"/>
      <c r="BAV2" s="1750"/>
      <c r="BAW2" s="1750"/>
      <c r="BAX2" s="1750"/>
      <c r="BAY2" s="1750"/>
      <c r="BAZ2" s="1750"/>
      <c r="BBA2" s="1750"/>
      <c r="BBB2" s="1750"/>
      <c r="BBC2" s="1750"/>
      <c r="BBD2" s="1750"/>
      <c r="BBE2" s="1750"/>
      <c r="BBF2" s="1750"/>
      <c r="BBG2" s="1750"/>
      <c r="BBH2" s="1750"/>
      <c r="BBI2" s="1750"/>
      <c r="BBJ2" s="1750"/>
      <c r="BBK2" s="1750"/>
      <c r="BBL2" s="1750"/>
      <c r="BBM2" s="1750"/>
      <c r="BBN2" s="1750"/>
      <c r="BBO2" s="1750"/>
      <c r="BBP2" s="1750"/>
      <c r="BBQ2" s="1750"/>
      <c r="BBR2" s="1750"/>
      <c r="BBS2" s="1750"/>
      <c r="BBT2" s="1750"/>
      <c r="BBU2" s="1750"/>
      <c r="BBV2" s="1750"/>
      <c r="BBW2" s="1750"/>
      <c r="BBX2" s="1750"/>
      <c r="BBY2" s="1750"/>
      <c r="BBZ2" s="1750"/>
      <c r="BCA2" s="1750"/>
      <c r="BCB2" s="1750"/>
      <c r="BCC2" s="1750"/>
      <c r="BCD2" s="1750"/>
      <c r="BCE2" s="1750"/>
      <c r="BCF2" s="1750"/>
      <c r="BCG2" s="1750"/>
      <c r="BCH2" s="1750"/>
      <c r="BCI2" s="1750"/>
      <c r="BCJ2" s="1750"/>
      <c r="BCK2" s="1750"/>
      <c r="BCL2" s="1750"/>
      <c r="BCM2" s="1750"/>
      <c r="BCN2" s="1750"/>
      <c r="BCO2" s="1750"/>
      <c r="BCP2" s="1750"/>
      <c r="BCQ2" s="1750"/>
      <c r="BCR2" s="1750"/>
      <c r="BCS2" s="1750"/>
      <c r="BCT2" s="1750"/>
      <c r="BCU2" s="1750"/>
      <c r="BCV2" s="1750"/>
      <c r="BCW2" s="1750"/>
      <c r="BCX2" s="1750"/>
      <c r="BCY2" s="1750"/>
      <c r="BCZ2" s="1750"/>
      <c r="BDA2" s="1750"/>
      <c r="BDB2" s="1750"/>
      <c r="BDC2" s="1750"/>
      <c r="BDD2" s="1750"/>
      <c r="BDE2" s="1750"/>
      <c r="BDF2" s="1750"/>
      <c r="BDG2" s="1750"/>
      <c r="BDH2" s="1750"/>
      <c r="BDI2" s="1750"/>
      <c r="BDJ2" s="1750"/>
      <c r="BDK2" s="1750"/>
      <c r="BDL2" s="1750"/>
      <c r="BDM2" s="1750"/>
      <c r="BDN2" s="1750"/>
      <c r="BDO2" s="1750"/>
      <c r="BDP2" s="1750"/>
      <c r="BDQ2" s="1750"/>
      <c r="BDR2" s="1750"/>
      <c r="BDS2" s="1750"/>
      <c r="BDT2" s="1750"/>
      <c r="BDU2" s="1750"/>
      <c r="BDV2" s="1750"/>
      <c r="BDW2" s="1750"/>
      <c r="BDX2" s="1750"/>
      <c r="BDY2" s="1750"/>
      <c r="BDZ2" s="1750"/>
      <c r="BEA2" s="1750"/>
      <c r="BEB2" s="1750"/>
      <c r="BEC2" s="1750"/>
      <c r="BED2" s="1750"/>
      <c r="BEE2" s="1750"/>
      <c r="BEF2" s="1750"/>
      <c r="BEG2" s="1750"/>
      <c r="BEH2" s="1750"/>
      <c r="BEI2" s="1750"/>
      <c r="BEJ2" s="1750"/>
      <c r="BEK2" s="1750"/>
      <c r="BEL2" s="1750"/>
      <c r="BEM2" s="1750"/>
      <c r="BEN2" s="1750"/>
      <c r="BEO2" s="1750"/>
      <c r="BEP2" s="1750"/>
      <c r="BEQ2" s="1750"/>
      <c r="BER2" s="1750"/>
      <c r="BES2" s="1750"/>
      <c r="BET2" s="1750"/>
      <c r="BEU2" s="1750"/>
      <c r="BEV2" s="1750"/>
      <c r="BEW2" s="1750"/>
      <c r="BEX2" s="1750"/>
      <c r="BEY2" s="1750"/>
      <c r="BEZ2" s="1750"/>
      <c r="BFA2" s="1750"/>
      <c r="BFB2" s="1750"/>
      <c r="BFC2" s="1750"/>
      <c r="BFD2" s="1750"/>
      <c r="BFE2" s="1750"/>
      <c r="BFF2" s="1750"/>
      <c r="BFG2" s="1750"/>
      <c r="BFH2" s="1750"/>
      <c r="BFI2" s="1750"/>
      <c r="BFJ2" s="1750"/>
      <c r="BFK2" s="1750"/>
      <c r="BFL2" s="1750"/>
      <c r="BFM2" s="1750"/>
      <c r="BFN2" s="1750"/>
      <c r="BFO2" s="1750"/>
      <c r="BFP2" s="1750"/>
      <c r="BFQ2" s="1750"/>
      <c r="BFR2" s="1750"/>
      <c r="BFS2" s="1750"/>
      <c r="BFT2" s="1750"/>
      <c r="BFU2" s="1750"/>
      <c r="BFV2" s="1750"/>
      <c r="BFW2" s="1750"/>
      <c r="BFX2" s="1750"/>
      <c r="BFY2" s="1750"/>
      <c r="BFZ2" s="1750"/>
      <c r="BGA2" s="1750"/>
      <c r="BGB2" s="1750"/>
      <c r="BGC2" s="1750"/>
      <c r="BGD2" s="1750"/>
      <c r="BGE2" s="1750"/>
      <c r="BGF2" s="1750"/>
      <c r="BGG2" s="1750"/>
      <c r="BGH2" s="1750"/>
      <c r="BGI2" s="1750"/>
      <c r="BGJ2" s="1750"/>
      <c r="BGK2" s="1750"/>
      <c r="BGL2" s="1750"/>
      <c r="BGM2" s="1750"/>
      <c r="BGN2" s="1750"/>
      <c r="BGO2" s="1750"/>
      <c r="BGP2" s="1750"/>
      <c r="BGQ2" s="1750"/>
      <c r="BGR2" s="1750"/>
      <c r="BGS2" s="1750"/>
      <c r="BGT2" s="1750"/>
      <c r="BGU2" s="1750"/>
      <c r="BGV2" s="1750"/>
      <c r="BGW2" s="1750"/>
      <c r="BGX2" s="1750"/>
      <c r="BGY2" s="1750"/>
      <c r="BGZ2" s="1750"/>
      <c r="BHA2" s="1750"/>
      <c r="BHB2" s="1750"/>
      <c r="BHC2" s="1750"/>
      <c r="BHD2" s="1750"/>
      <c r="BHE2" s="1750"/>
      <c r="BHF2" s="1750"/>
      <c r="BHG2" s="1750"/>
      <c r="BHH2" s="1750"/>
      <c r="BHI2" s="1750"/>
      <c r="BHJ2" s="1750"/>
      <c r="BHK2" s="1750"/>
      <c r="BHL2" s="1750"/>
      <c r="BHM2" s="1750"/>
      <c r="BHN2" s="1750"/>
      <c r="BHO2" s="1750"/>
      <c r="BHP2" s="1750"/>
      <c r="BHQ2" s="1750"/>
      <c r="BHR2" s="1750"/>
      <c r="BHS2" s="1750"/>
      <c r="BHT2" s="1750"/>
      <c r="BHU2" s="1750"/>
      <c r="BHV2" s="1750"/>
      <c r="BHW2" s="1750"/>
      <c r="BHX2" s="1750"/>
      <c r="BHY2" s="1750"/>
      <c r="BHZ2" s="1750"/>
      <c r="BIA2" s="1750"/>
      <c r="BIB2" s="1750"/>
      <c r="BIC2" s="1750"/>
      <c r="BID2" s="1750"/>
      <c r="BIE2" s="1750"/>
      <c r="BIF2" s="1750"/>
      <c r="BIG2" s="1750"/>
      <c r="BIH2" s="1750"/>
      <c r="BII2" s="1750"/>
      <c r="BIJ2" s="1750"/>
      <c r="BIK2" s="1750"/>
      <c r="BIL2" s="1750"/>
      <c r="BIM2" s="1750"/>
      <c r="BIN2" s="1750"/>
      <c r="BIO2" s="1750"/>
      <c r="BIP2" s="1750"/>
      <c r="BIQ2" s="1750"/>
      <c r="BIR2" s="1750"/>
      <c r="BIS2" s="1750"/>
      <c r="BIT2" s="1750"/>
      <c r="BIU2" s="1750"/>
      <c r="BIV2" s="1750"/>
      <c r="BIW2" s="1750"/>
      <c r="BIX2" s="1750"/>
      <c r="BIY2" s="1750"/>
      <c r="BIZ2" s="1750"/>
      <c r="BJA2" s="1750"/>
      <c r="BJB2" s="1750"/>
      <c r="BJC2" s="1750"/>
      <c r="BJD2" s="1750"/>
      <c r="BJE2" s="1750"/>
      <c r="BJF2" s="1750"/>
      <c r="BJG2" s="1750"/>
      <c r="BJH2" s="1750"/>
      <c r="BJI2" s="1750"/>
      <c r="BJJ2" s="1750"/>
      <c r="BJK2" s="1750"/>
      <c r="BJL2" s="1750"/>
      <c r="BJM2" s="1750"/>
      <c r="BJN2" s="1750"/>
      <c r="BJO2" s="1750"/>
      <c r="BJP2" s="1750"/>
      <c r="BJQ2" s="1750"/>
      <c r="BJR2" s="1750"/>
      <c r="BJS2" s="1750"/>
      <c r="BJT2" s="1750"/>
      <c r="BJU2" s="1750"/>
      <c r="BJV2" s="1750"/>
      <c r="BJW2" s="1750"/>
      <c r="BJX2" s="1750"/>
      <c r="BJY2" s="1750"/>
      <c r="BJZ2" s="1750"/>
      <c r="BKA2" s="1750"/>
      <c r="BKB2" s="1750"/>
      <c r="BKC2" s="1750"/>
      <c r="BKD2" s="1750"/>
      <c r="BKE2" s="1750"/>
      <c r="BKF2" s="1750"/>
      <c r="BKG2" s="1750"/>
      <c r="BKH2" s="1750"/>
      <c r="BKI2" s="1750"/>
      <c r="BKJ2" s="1750"/>
      <c r="BKK2" s="1750"/>
      <c r="BKL2" s="1750"/>
      <c r="BKM2" s="1750"/>
      <c r="BKN2" s="1750"/>
      <c r="BKO2" s="1750"/>
      <c r="BKP2" s="1750"/>
      <c r="BKQ2" s="1750"/>
      <c r="BKR2" s="1750"/>
      <c r="BKS2" s="1750"/>
      <c r="BKT2" s="1750"/>
      <c r="BKU2" s="1750"/>
      <c r="BKV2" s="1750"/>
      <c r="BKW2" s="1750"/>
      <c r="BKX2" s="1750"/>
      <c r="BKY2" s="1750"/>
      <c r="BKZ2" s="1750"/>
      <c r="BLA2" s="1750"/>
      <c r="BLB2" s="1750"/>
      <c r="BLC2" s="1750"/>
      <c r="BLD2" s="1750"/>
      <c r="BLE2" s="1750"/>
      <c r="BLF2" s="1750"/>
      <c r="BLG2" s="1750"/>
      <c r="BLH2" s="1750"/>
      <c r="BLI2" s="1750"/>
      <c r="BLJ2" s="1750"/>
      <c r="BLK2" s="1750"/>
      <c r="BLL2" s="1750"/>
      <c r="BLM2" s="1750"/>
      <c r="BLN2" s="1750"/>
      <c r="BLO2" s="1750"/>
      <c r="BLP2" s="1750"/>
      <c r="BLQ2" s="1750"/>
      <c r="BLR2" s="1750"/>
      <c r="BLS2" s="1750"/>
      <c r="BLT2" s="1750"/>
      <c r="BLU2" s="1750"/>
      <c r="BLV2" s="1750"/>
      <c r="BLW2" s="1750"/>
      <c r="BLX2" s="1750"/>
      <c r="BLY2" s="1750"/>
      <c r="BLZ2" s="1750"/>
      <c r="BMA2" s="1750"/>
      <c r="BMB2" s="1750"/>
      <c r="BMC2" s="1750"/>
      <c r="BMD2" s="1750"/>
      <c r="BME2" s="1750"/>
      <c r="BMF2" s="1750"/>
      <c r="BMG2" s="1750"/>
      <c r="BMH2" s="1750"/>
      <c r="BMI2" s="1750"/>
      <c r="BMJ2" s="1750"/>
      <c r="BMK2" s="1750"/>
      <c r="BML2" s="1750"/>
      <c r="BMM2" s="1750"/>
      <c r="BMN2" s="1750"/>
      <c r="BMO2" s="1750"/>
      <c r="BMP2" s="1750"/>
      <c r="BMQ2" s="1750"/>
      <c r="BMR2" s="1750"/>
      <c r="BMS2" s="1750"/>
      <c r="BMT2" s="1750"/>
      <c r="BMU2" s="1750"/>
      <c r="BMV2" s="1750"/>
      <c r="BMW2" s="1750"/>
      <c r="BMX2" s="1750"/>
      <c r="BMY2" s="1750"/>
      <c r="BMZ2" s="1750"/>
      <c r="BNA2" s="1750"/>
      <c r="BNB2" s="1750"/>
      <c r="BNC2" s="1750"/>
      <c r="BND2" s="1750"/>
      <c r="BNE2" s="1750"/>
      <c r="BNF2" s="1750"/>
      <c r="BNG2" s="1750"/>
      <c r="BNH2" s="1750"/>
      <c r="BNI2" s="1750"/>
      <c r="BNJ2" s="1750"/>
      <c r="BNK2" s="1750"/>
      <c r="BNL2" s="1750"/>
      <c r="BNM2" s="1750"/>
      <c r="BNN2" s="1750"/>
      <c r="BNO2" s="1750"/>
      <c r="BNP2" s="1750"/>
      <c r="BNQ2" s="1750"/>
      <c r="BNR2" s="1750"/>
      <c r="BNS2" s="1750"/>
      <c r="BNT2" s="1750"/>
      <c r="BNU2" s="1750"/>
      <c r="BNV2" s="1750"/>
      <c r="BNW2" s="1750"/>
      <c r="BNX2" s="1750"/>
      <c r="BNY2" s="1750"/>
      <c r="BNZ2" s="1750"/>
      <c r="BOA2" s="1750"/>
      <c r="BOB2" s="1750"/>
      <c r="BOC2" s="1750"/>
      <c r="BOD2" s="1750"/>
      <c r="BOE2" s="1750"/>
      <c r="BOF2" s="1750"/>
      <c r="BOG2" s="1750"/>
      <c r="BOH2" s="1750"/>
      <c r="BOI2" s="1750"/>
      <c r="BOJ2" s="1750"/>
      <c r="BOK2" s="1750"/>
      <c r="BOL2" s="1750"/>
      <c r="BOM2" s="1750"/>
      <c r="BON2" s="1750"/>
      <c r="BOO2" s="1750"/>
      <c r="BOP2" s="1750"/>
      <c r="BOQ2" s="1750"/>
      <c r="BOR2" s="1750"/>
      <c r="BOS2" s="1750"/>
      <c r="BOT2" s="1750"/>
      <c r="BOU2" s="1750"/>
      <c r="BOV2" s="1750"/>
      <c r="BOW2" s="1750"/>
      <c r="BOX2" s="1750"/>
      <c r="BOY2" s="1750"/>
      <c r="BOZ2" s="1750"/>
      <c r="BPA2" s="1750"/>
      <c r="BPB2" s="1750"/>
      <c r="BPC2" s="1750"/>
      <c r="BPD2" s="1750"/>
      <c r="BPE2" s="1750"/>
      <c r="BPF2" s="1750"/>
      <c r="BPG2" s="1750"/>
      <c r="BPH2" s="1750"/>
      <c r="BPI2" s="1750"/>
      <c r="BPJ2" s="1750"/>
      <c r="BPK2" s="1750"/>
      <c r="BPL2" s="1750"/>
      <c r="BPM2" s="1750"/>
      <c r="BPN2" s="1750"/>
      <c r="BPO2" s="1750"/>
      <c r="BPP2" s="1750"/>
      <c r="BPQ2" s="1750"/>
      <c r="BPR2" s="1750"/>
      <c r="BPS2" s="1750"/>
      <c r="BPT2" s="1750"/>
      <c r="BPU2" s="1750"/>
      <c r="BPV2" s="1750"/>
      <c r="BPW2" s="1750"/>
      <c r="BPX2" s="1750"/>
      <c r="BPY2" s="1750"/>
      <c r="BPZ2" s="1750"/>
      <c r="BQA2" s="1750"/>
      <c r="BQB2" s="1750"/>
      <c r="BQC2" s="1750"/>
      <c r="BQD2" s="1750"/>
      <c r="BQE2" s="1750"/>
      <c r="BQF2" s="1750"/>
      <c r="BQG2" s="1750"/>
      <c r="BQH2" s="1750"/>
      <c r="BQI2" s="1750"/>
      <c r="BQJ2" s="1750"/>
      <c r="BQK2" s="1750"/>
      <c r="BQL2" s="1750"/>
      <c r="BQM2" s="1750"/>
      <c r="BQN2" s="1750"/>
      <c r="BQO2" s="1750"/>
      <c r="BQP2" s="1750"/>
      <c r="BQQ2" s="1750"/>
      <c r="BQR2" s="1750"/>
      <c r="BQS2" s="1750"/>
      <c r="BQT2" s="1750"/>
      <c r="BQU2" s="1750"/>
      <c r="BQV2" s="1750"/>
      <c r="BQW2" s="1750"/>
      <c r="BQX2" s="1750"/>
      <c r="BQY2" s="1750"/>
      <c r="BQZ2" s="1750"/>
      <c r="BRA2" s="1750"/>
      <c r="BRB2" s="1750"/>
      <c r="BRC2" s="1750"/>
      <c r="BRD2" s="1750"/>
      <c r="BRE2" s="1750"/>
      <c r="BRF2" s="1750"/>
      <c r="BRG2" s="1750"/>
      <c r="BRH2" s="1750"/>
      <c r="BRI2" s="1750"/>
      <c r="BRJ2" s="1750"/>
      <c r="BRK2" s="1750"/>
      <c r="BRL2" s="1750"/>
      <c r="BRM2" s="1750"/>
      <c r="BRN2" s="1750"/>
      <c r="BRO2" s="1750"/>
      <c r="BRP2" s="1750"/>
      <c r="BRQ2" s="1750"/>
      <c r="BRR2" s="1750"/>
      <c r="BRS2" s="1750"/>
      <c r="BRT2" s="1750"/>
      <c r="BRU2" s="1750"/>
      <c r="BRV2" s="1750"/>
      <c r="BRW2" s="1750"/>
      <c r="BRX2" s="1750"/>
      <c r="BRY2" s="1750"/>
      <c r="BRZ2" s="1750"/>
      <c r="BSA2" s="1750"/>
      <c r="BSB2" s="1750"/>
      <c r="BSC2" s="1750"/>
      <c r="BSD2" s="1750"/>
      <c r="BSE2" s="1750"/>
      <c r="BSF2" s="1750"/>
      <c r="BSG2" s="1750"/>
      <c r="BSH2" s="1750"/>
      <c r="BSI2" s="1750"/>
      <c r="BSJ2" s="1750"/>
      <c r="BSK2" s="1750"/>
      <c r="BSL2" s="1750"/>
      <c r="BSM2" s="1750"/>
      <c r="BSN2" s="1750"/>
      <c r="BSO2" s="1750"/>
      <c r="BSP2" s="1750"/>
      <c r="BSQ2" s="1750"/>
      <c r="BSR2" s="1750"/>
      <c r="BSS2" s="1750"/>
      <c r="BST2" s="1750"/>
      <c r="BSU2" s="1750"/>
      <c r="BSV2" s="1750"/>
      <c r="BSW2" s="1750"/>
      <c r="BSX2" s="1750"/>
      <c r="BSY2" s="1750"/>
      <c r="BSZ2" s="1750"/>
      <c r="BTA2" s="1750"/>
      <c r="BTB2" s="1750"/>
      <c r="BTC2" s="1750"/>
      <c r="BTD2" s="1750"/>
      <c r="BTE2" s="1750"/>
      <c r="BTF2" s="1750"/>
      <c r="BTG2" s="1750"/>
      <c r="BTH2" s="1750"/>
      <c r="BTI2" s="1750"/>
      <c r="BTJ2" s="1750"/>
      <c r="BTK2" s="1750"/>
      <c r="BTL2" s="1750"/>
      <c r="BTM2" s="1750"/>
      <c r="BTN2" s="1750"/>
      <c r="BTO2" s="1750"/>
      <c r="BTP2" s="1750"/>
      <c r="BTQ2" s="1750"/>
      <c r="BTR2" s="1750"/>
      <c r="BTS2" s="1750"/>
      <c r="BTT2" s="1750"/>
      <c r="BTU2" s="1750"/>
      <c r="BTV2" s="1750"/>
      <c r="BTW2" s="1750"/>
      <c r="BTX2" s="1750"/>
      <c r="BTY2" s="1750"/>
      <c r="BTZ2" s="1750"/>
      <c r="BUA2" s="1750"/>
      <c r="BUB2" s="1750"/>
      <c r="BUC2" s="1750"/>
      <c r="BUD2" s="1750"/>
      <c r="BUE2" s="1750"/>
      <c r="BUF2" s="1750"/>
      <c r="BUG2" s="1750"/>
      <c r="BUH2" s="1750"/>
      <c r="BUI2" s="1750"/>
      <c r="BUJ2" s="1750"/>
      <c r="BUK2" s="1750"/>
      <c r="BUL2" s="1750"/>
      <c r="BUM2" s="1750"/>
      <c r="BUN2" s="1750"/>
      <c r="BUO2" s="1750"/>
      <c r="BUP2" s="1750"/>
      <c r="BUQ2" s="1750"/>
      <c r="BUR2" s="1750"/>
      <c r="BUS2" s="1750"/>
      <c r="BUT2" s="1750"/>
      <c r="BUU2" s="1750"/>
      <c r="BUV2" s="1750"/>
      <c r="BUW2" s="1750"/>
      <c r="BUX2" s="1750"/>
      <c r="BUY2" s="1750"/>
      <c r="BUZ2" s="1750"/>
      <c r="BVA2" s="1750"/>
      <c r="BVB2" s="1750"/>
      <c r="BVC2" s="1750"/>
      <c r="BVD2" s="1750"/>
      <c r="BVE2" s="1750"/>
      <c r="BVF2" s="1750"/>
      <c r="BVG2" s="1750"/>
      <c r="BVH2" s="1750"/>
      <c r="BVI2" s="1750"/>
      <c r="BVJ2" s="1750"/>
      <c r="BVK2" s="1750"/>
      <c r="BVL2" s="1750"/>
      <c r="BVM2" s="1750"/>
      <c r="BVN2" s="1750"/>
      <c r="BVO2" s="1750"/>
      <c r="BVP2" s="1750"/>
      <c r="BVQ2" s="1750"/>
      <c r="BVR2" s="1750"/>
      <c r="BVS2" s="1750"/>
      <c r="BVT2" s="1750"/>
      <c r="BVU2" s="1750"/>
      <c r="BVV2" s="1750"/>
      <c r="BVW2" s="1750"/>
      <c r="BVX2" s="1750"/>
      <c r="BVY2" s="1750"/>
      <c r="BVZ2" s="1750"/>
      <c r="BWA2" s="1750"/>
      <c r="BWB2" s="1750"/>
      <c r="BWC2" s="1750"/>
      <c r="BWD2" s="1750"/>
      <c r="BWE2" s="1750"/>
      <c r="BWF2" s="1750"/>
      <c r="BWG2" s="1750"/>
      <c r="BWH2" s="1750"/>
      <c r="BWI2" s="1750"/>
      <c r="BWJ2" s="1750"/>
      <c r="BWK2" s="1750"/>
      <c r="BWL2" s="1750"/>
      <c r="BWM2" s="1750"/>
      <c r="BWN2" s="1750"/>
      <c r="BWO2" s="1750"/>
      <c r="BWP2" s="1750"/>
      <c r="BWQ2" s="1750"/>
      <c r="BWR2" s="1750"/>
      <c r="BWS2" s="1750"/>
      <c r="BWT2" s="1750"/>
      <c r="BWU2" s="1750"/>
      <c r="BWV2" s="1750"/>
      <c r="BWW2" s="1750"/>
      <c r="BWX2" s="1750"/>
      <c r="BWY2" s="1750"/>
      <c r="BWZ2" s="1750"/>
      <c r="BXA2" s="1750"/>
      <c r="BXB2" s="1750"/>
      <c r="BXC2" s="1750"/>
      <c r="BXD2" s="1750"/>
      <c r="BXE2" s="1750"/>
      <c r="BXF2" s="1750"/>
      <c r="BXG2" s="1750"/>
      <c r="BXH2" s="1750"/>
      <c r="BXI2" s="1750"/>
      <c r="BXJ2" s="1750"/>
      <c r="BXK2" s="1750"/>
      <c r="BXL2" s="1750"/>
      <c r="BXM2" s="1750"/>
      <c r="BXN2" s="1750"/>
      <c r="BXO2" s="1750"/>
      <c r="BXP2" s="1750"/>
      <c r="BXQ2" s="1750"/>
      <c r="BXR2" s="1750"/>
      <c r="BXS2" s="1750"/>
      <c r="BXT2" s="1750"/>
      <c r="BXU2" s="1750"/>
      <c r="BXV2" s="1750"/>
      <c r="BXW2" s="1750"/>
      <c r="BXX2" s="1750"/>
      <c r="BXY2" s="1750"/>
      <c r="BXZ2" s="1750"/>
      <c r="BYA2" s="1750"/>
      <c r="BYB2" s="1750"/>
      <c r="BYC2" s="1750"/>
      <c r="BYD2" s="1750"/>
      <c r="BYE2" s="1750"/>
      <c r="BYF2" s="1750"/>
      <c r="BYG2" s="1750"/>
      <c r="BYH2" s="1750"/>
      <c r="BYI2" s="1750"/>
      <c r="BYJ2" s="1750"/>
      <c r="BYK2" s="1750"/>
      <c r="BYL2" s="1750"/>
      <c r="BYM2" s="1750"/>
      <c r="BYN2" s="1750"/>
      <c r="BYO2" s="1750"/>
      <c r="BYP2" s="1750"/>
      <c r="BYQ2" s="1750"/>
      <c r="BYR2" s="1750"/>
      <c r="BYS2" s="1750"/>
      <c r="BYT2" s="1750"/>
      <c r="BYU2" s="1750"/>
      <c r="BYV2" s="1750"/>
      <c r="BYW2" s="1750"/>
      <c r="BYX2" s="1750"/>
      <c r="BYY2" s="1750"/>
      <c r="BYZ2" s="1750"/>
      <c r="BZA2" s="1750"/>
      <c r="BZB2" s="1750"/>
      <c r="BZC2" s="1750"/>
      <c r="BZD2" s="1750"/>
      <c r="BZE2" s="1750"/>
      <c r="BZF2" s="1750"/>
      <c r="BZG2" s="1750"/>
      <c r="BZH2" s="1750"/>
      <c r="BZI2" s="1750"/>
      <c r="BZJ2" s="1750"/>
      <c r="BZK2" s="1750"/>
      <c r="BZL2" s="1750"/>
      <c r="BZM2" s="1750"/>
      <c r="BZN2" s="1750"/>
      <c r="BZO2" s="1750"/>
      <c r="BZP2" s="1750"/>
      <c r="BZQ2" s="1750"/>
      <c r="BZR2" s="1750"/>
      <c r="BZS2" s="1750"/>
      <c r="BZT2" s="1750"/>
      <c r="BZU2" s="1750"/>
      <c r="BZV2" s="1750"/>
      <c r="BZW2" s="1750"/>
      <c r="BZX2" s="1750"/>
      <c r="BZY2" s="1750"/>
      <c r="BZZ2" s="1750"/>
      <c r="CAA2" s="1750"/>
      <c r="CAB2" s="1750"/>
      <c r="CAC2" s="1750"/>
      <c r="CAD2" s="1750"/>
      <c r="CAE2" s="1750"/>
      <c r="CAF2" s="1750"/>
      <c r="CAG2" s="1750"/>
      <c r="CAH2" s="1750"/>
      <c r="CAI2" s="1750"/>
      <c r="CAJ2" s="1750"/>
      <c r="CAK2" s="1750"/>
      <c r="CAL2" s="1750"/>
      <c r="CAM2" s="1750"/>
      <c r="CAN2" s="1750"/>
      <c r="CAO2" s="1750"/>
      <c r="CAP2" s="1750"/>
      <c r="CAQ2" s="1750"/>
      <c r="CAR2" s="1750"/>
      <c r="CAS2" s="1750"/>
      <c r="CAT2" s="1750"/>
      <c r="CAU2" s="1750"/>
      <c r="CAV2" s="1750"/>
      <c r="CAW2" s="1750"/>
      <c r="CAX2" s="1750"/>
      <c r="CAY2" s="1750"/>
      <c r="CAZ2" s="1750"/>
      <c r="CBA2" s="1750"/>
      <c r="CBB2" s="1750"/>
      <c r="CBC2" s="1750"/>
      <c r="CBD2" s="1750"/>
      <c r="CBE2" s="1750"/>
      <c r="CBF2" s="1750"/>
      <c r="CBG2" s="1750"/>
      <c r="CBH2" s="1750"/>
      <c r="CBI2" s="1750"/>
      <c r="CBJ2" s="1750"/>
      <c r="CBK2" s="1750"/>
      <c r="CBL2" s="1750"/>
      <c r="CBM2" s="1750"/>
      <c r="CBN2" s="1750"/>
      <c r="CBO2" s="1750"/>
      <c r="CBP2" s="1750"/>
      <c r="CBQ2" s="1750"/>
      <c r="CBR2" s="1750"/>
      <c r="CBS2" s="1750"/>
      <c r="CBT2" s="1750"/>
      <c r="CBU2" s="1750"/>
      <c r="CBV2" s="1750"/>
      <c r="CBW2" s="1750"/>
      <c r="CBX2" s="1750"/>
      <c r="CBY2" s="1750"/>
      <c r="CBZ2" s="1750"/>
      <c r="CCA2" s="1750"/>
      <c r="CCB2" s="1750"/>
      <c r="CCC2" s="1750"/>
      <c r="CCD2" s="1750"/>
      <c r="CCE2" s="1750"/>
      <c r="CCF2" s="1750"/>
      <c r="CCG2" s="1750"/>
      <c r="CCH2" s="1750"/>
      <c r="CCI2" s="1750"/>
      <c r="CCJ2" s="1750"/>
      <c r="CCK2" s="1750"/>
      <c r="CCL2" s="1750"/>
      <c r="CCM2" s="1750"/>
      <c r="CCN2" s="1750"/>
      <c r="CCO2" s="1750"/>
      <c r="CCP2" s="1750"/>
      <c r="CCQ2" s="1750"/>
      <c r="CCR2" s="1750"/>
      <c r="CCS2" s="1750"/>
      <c r="CCT2" s="1750"/>
      <c r="CCU2" s="1750"/>
      <c r="CCV2" s="1750"/>
      <c r="CCW2" s="1750"/>
      <c r="CCX2" s="1750"/>
      <c r="CCY2" s="1750"/>
      <c r="CCZ2" s="1750"/>
      <c r="CDA2" s="1750"/>
      <c r="CDB2" s="1750"/>
      <c r="CDC2" s="1750"/>
      <c r="CDD2" s="1750"/>
      <c r="CDE2" s="1750"/>
      <c r="CDF2" s="1750"/>
      <c r="CDG2" s="1750"/>
      <c r="CDH2" s="1750"/>
      <c r="CDI2" s="1750"/>
      <c r="CDJ2" s="1750"/>
      <c r="CDK2" s="1750"/>
      <c r="CDL2" s="1750"/>
      <c r="CDM2" s="1750"/>
      <c r="CDN2" s="1750"/>
      <c r="CDO2" s="1750"/>
      <c r="CDP2" s="1750"/>
      <c r="CDQ2" s="1750"/>
      <c r="CDR2" s="1750"/>
      <c r="CDS2" s="1750"/>
      <c r="CDT2" s="1750"/>
      <c r="CDU2" s="1750"/>
      <c r="CDV2" s="1750"/>
      <c r="CDW2" s="1750"/>
      <c r="CDX2" s="1750"/>
      <c r="CDY2" s="1750"/>
      <c r="CDZ2" s="1750"/>
      <c r="CEA2" s="1750"/>
      <c r="CEB2" s="1750"/>
      <c r="CEC2" s="1750"/>
      <c r="CED2" s="1750"/>
      <c r="CEE2" s="1750"/>
      <c r="CEF2" s="1750"/>
      <c r="CEG2" s="1750"/>
      <c r="CEH2" s="1750"/>
      <c r="CEI2" s="1750"/>
      <c r="CEJ2" s="1750"/>
      <c r="CEK2" s="1750"/>
      <c r="CEL2" s="1750"/>
      <c r="CEM2" s="1750"/>
      <c r="CEN2" s="1750"/>
      <c r="CEO2" s="1750"/>
      <c r="CEP2" s="1750"/>
      <c r="CEQ2" s="1750"/>
      <c r="CER2" s="1750"/>
      <c r="CES2" s="1750"/>
      <c r="CET2" s="1750"/>
      <c r="CEU2" s="1750"/>
      <c r="CEV2" s="1750"/>
      <c r="CEW2" s="1750"/>
      <c r="CEX2" s="1750"/>
      <c r="CEY2" s="1750"/>
      <c r="CEZ2" s="1750"/>
      <c r="CFA2" s="1750"/>
      <c r="CFB2" s="1750"/>
      <c r="CFC2" s="1750"/>
      <c r="CFD2" s="1750"/>
      <c r="CFE2" s="1750"/>
      <c r="CFF2" s="1750"/>
      <c r="CFG2" s="1750"/>
      <c r="CFH2" s="1750"/>
      <c r="CFI2" s="1750"/>
      <c r="CFJ2" s="1750"/>
      <c r="CFK2" s="1750"/>
      <c r="CFL2" s="1750"/>
      <c r="CFM2" s="1750"/>
      <c r="CFN2" s="1750"/>
      <c r="CFO2" s="1750"/>
      <c r="CFP2" s="1750"/>
      <c r="CFQ2" s="1750"/>
      <c r="CFR2" s="1750"/>
      <c r="CFS2" s="1750"/>
      <c r="CFT2" s="1750"/>
      <c r="CFU2" s="1750"/>
      <c r="CFV2" s="1750"/>
      <c r="CFW2" s="1750"/>
      <c r="CFX2" s="1750"/>
      <c r="CFY2" s="1750"/>
      <c r="CFZ2" s="1750"/>
      <c r="CGA2" s="1750"/>
      <c r="CGB2" s="1750"/>
      <c r="CGC2" s="1750"/>
      <c r="CGD2" s="1750"/>
      <c r="CGE2" s="1750"/>
      <c r="CGF2" s="1750"/>
      <c r="CGG2" s="1750"/>
      <c r="CGH2" s="1750"/>
      <c r="CGI2" s="1750"/>
      <c r="CGJ2" s="1750"/>
      <c r="CGK2" s="1750"/>
      <c r="CGL2" s="1750"/>
      <c r="CGM2" s="1750"/>
      <c r="CGN2" s="1750"/>
      <c r="CGO2" s="1750"/>
      <c r="CGP2" s="1750"/>
      <c r="CGQ2" s="1750"/>
      <c r="CGR2" s="1750"/>
      <c r="CGS2" s="1750"/>
      <c r="CGT2" s="1750"/>
      <c r="CGU2" s="1750"/>
      <c r="CGV2" s="1750"/>
      <c r="CGW2" s="1750"/>
      <c r="CGX2" s="1750"/>
      <c r="CGY2" s="1750"/>
      <c r="CGZ2" s="1750"/>
      <c r="CHA2" s="1750"/>
      <c r="CHB2" s="1750"/>
      <c r="CHC2" s="1750"/>
      <c r="CHD2" s="1750"/>
      <c r="CHE2" s="1750"/>
      <c r="CHF2" s="1750"/>
      <c r="CHG2" s="1750"/>
      <c r="CHH2" s="1750"/>
      <c r="CHI2" s="1750"/>
      <c r="CHJ2" s="1750"/>
      <c r="CHK2" s="1750"/>
      <c r="CHL2" s="1750"/>
      <c r="CHM2" s="1750"/>
      <c r="CHN2" s="1750"/>
      <c r="CHO2" s="1750"/>
      <c r="CHP2" s="1750"/>
      <c r="CHQ2" s="1750"/>
      <c r="CHR2" s="1750"/>
      <c r="CHS2" s="1750"/>
      <c r="CHT2" s="1750"/>
      <c r="CHU2" s="1750"/>
      <c r="CHV2" s="1750"/>
      <c r="CHW2" s="1750"/>
      <c r="CHX2" s="1750"/>
      <c r="CHY2" s="1750"/>
      <c r="CHZ2" s="1750"/>
      <c r="CIA2" s="1750"/>
      <c r="CIB2" s="1750"/>
      <c r="CIC2" s="1750"/>
      <c r="CID2" s="1750"/>
      <c r="CIE2" s="1750"/>
      <c r="CIF2" s="1750"/>
      <c r="CIG2" s="1750"/>
      <c r="CIH2" s="1750"/>
      <c r="CII2" s="1750"/>
      <c r="CIJ2" s="1750"/>
      <c r="CIK2" s="1750"/>
      <c r="CIL2" s="1750"/>
      <c r="CIM2" s="1750"/>
      <c r="CIN2" s="1750"/>
      <c r="CIO2" s="1750"/>
      <c r="CIP2" s="1750"/>
      <c r="CIQ2" s="1750"/>
      <c r="CIR2" s="1750"/>
      <c r="CIS2" s="1750"/>
      <c r="CIT2" s="1750"/>
      <c r="CIU2" s="1750"/>
      <c r="CIV2" s="1750"/>
      <c r="CIW2" s="1750"/>
      <c r="CIX2" s="1750"/>
      <c r="CIY2" s="1750"/>
      <c r="CIZ2" s="1750"/>
      <c r="CJA2" s="1750"/>
      <c r="CJB2" s="1750"/>
      <c r="CJC2" s="1750"/>
      <c r="CJD2" s="1750"/>
      <c r="CJE2" s="1750"/>
      <c r="CJF2" s="1750"/>
      <c r="CJG2" s="1750"/>
      <c r="CJH2" s="1750"/>
      <c r="CJI2" s="1750"/>
      <c r="CJJ2" s="1750"/>
      <c r="CJK2" s="1750"/>
      <c r="CJL2" s="1750"/>
      <c r="CJM2" s="1750"/>
      <c r="CJN2" s="1750"/>
      <c r="CJO2" s="1750"/>
      <c r="CJP2" s="1750"/>
      <c r="CJQ2" s="1750"/>
      <c r="CJR2" s="1750"/>
      <c r="CJS2" s="1750"/>
      <c r="CJT2" s="1750"/>
      <c r="CJU2" s="1750"/>
      <c r="CJV2" s="1750"/>
      <c r="CJW2" s="1750"/>
      <c r="CJX2" s="1750"/>
      <c r="CJY2" s="1750"/>
      <c r="CJZ2" s="1750"/>
      <c r="CKA2" s="1750"/>
      <c r="CKB2" s="1750"/>
      <c r="CKC2" s="1750"/>
      <c r="CKD2" s="1750"/>
      <c r="CKE2" s="1750"/>
      <c r="CKF2" s="1750"/>
      <c r="CKG2" s="1750"/>
      <c r="CKH2" s="1750"/>
      <c r="CKI2" s="1750"/>
      <c r="CKJ2" s="1750"/>
      <c r="CKK2" s="1750"/>
      <c r="CKL2" s="1750"/>
      <c r="CKM2" s="1750"/>
      <c r="CKN2" s="1750"/>
      <c r="CKO2" s="1750"/>
      <c r="CKP2" s="1750"/>
      <c r="CKQ2" s="1750"/>
      <c r="CKR2" s="1750"/>
      <c r="CKS2" s="1750"/>
      <c r="CKT2" s="1750"/>
      <c r="CKU2" s="1750"/>
      <c r="CKV2" s="1750"/>
      <c r="CKW2" s="1750"/>
      <c r="CKX2" s="1750"/>
      <c r="CKY2" s="1750"/>
      <c r="CKZ2" s="1750"/>
      <c r="CLA2" s="1750"/>
      <c r="CLB2" s="1750"/>
      <c r="CLC2" s="1750"/>
      <c r="CLD2" s="1750"/>
      <c r="CLE2" s="1750"/>
      <c r="CLF2" s="1750"/>
      <c r="CLG2" s="1750"/>
      <c r="CLH2" s="1750"/>
      <c r="CLI2" s="1750"/>
      <c r="CLJ2" s="1750"/>
      <c r="CLK2" s="1750"/>
      <c r="CLL2" s="1750"/>
      <c r="CLM2" s="1750"/>
      <c r="CLN2" s="1750"/>
      <c r="CLO2" s="1750"/>
      <c r="CLP2" s="1750"/>
      <c r="CLQ2" s="1750"/>
      <c r="CLR2" s="1750"/>
      <c r="CLS2" s="1750"/>
      <c r="CLT2" s="1750"/>
      <c r="CLU2" s="1750"/>
      <c r="CLV2" s="1750"/>
      <c r="CLW2" s="1750"/>
      <c r="CLX2" s="1750"/>
      <c r="CLY2" s="1750"/>
      <c r="CLZ2" s="1750"/>
      <c r="CMA2" s="1750"/>
      <c r="CMB2" s="1750"/>
      <c r="CMC2" s="1750"/>
      <c r="CMD2" s="1750"/>
      <c r="CME2" s="1750"/>
      <c r="CMF2" s="1750"/>
      <c r="CMG2" s="1750"/>
      <c r="CMH2" s="1750"/>
      <c r="CMI2" s="1750"/>
      <c r="CMJ2" s="1750"/>
      <c r="CMK2" s="1750"/>
      <c r="CML2" s="1750"/>
      <c r="CMM2" s="1750"/>
      <c r="CMN2" s="1750"/>
      <c r="CMO2" s="1750"/>
      <c r="CMP2" s="1750"/>
      <c r="CMQ2" s="1750"/>
      <c r="CMR2" s="1750"/>
      <c r="CMS2" s="1750"/>
      <c r="CMT2" s="1750"/>
      <c r="CMU2" s="1750"/>
      <c r="CMV2" s="1750"/>
      <c r="CMW2" s="1750"/>
      <c r="CMX2" s="1750"/>
      <c r="CMY2" s="1750"/>
      <c r="CMZ2" s="1750"/>
      <c r="CNA2" s="1750"/>
      <c r="CNB2" s="1750"/>
      <c r="CNC2" s="1750"/>
      <c r="CND2" s="1750"/>
      <c r="CNE2" s="1750"/>
      <c r="CNF2" s="1750"/>
      <c r="CNG2" s="1750"/>
      <c r="CNH2" s="1750"/>
      <c r="CNI2" s="1750"/>
      <c r="CNJ2" s="1750"/>
      <c r="CNK2" s="1750"/>
      <c r="CNL2" s="1750"/>
      <c r="CNM2" s="1750"/>
      <c r="CNN2" s="1750"/>
      <c r="CNO2" s="1750"/>
      <c r="CNP2" s="1750"/>
      <c r="CNQ2" s="1750"/>
      <c r="CNR2" s="1750"/>
      <c r="CNS2" s="1750"/>
      <c r="CNT2" s="1750"/>
      <c r="CNU2" s="1750"/>
      <c r="CNV2" s="1750"/>
      <c r="CNW2" s="1750"/>
      <c r="CNX2" s="1750"/>
      <c r="CNY2" s="1750"/>
      <c r="CNZ2" s="1750"/>
      <c r="COA2" s="1750"/>
      <c r="COB2" s="1750"/>
      <c r="COC2" s="1750"/>
      <c r="COD2" s="1750"/>
      <c r="COE2" s="1750"/>
      <c r="COF2" s="1750"/>
      <c r="COG2" s="1750"/>
      <c r="COH2" s="1750"/>
      <c r="COI2" s="1750"/>
      <c r="COJ2" s="1750"/>
      <c r="COK2" s="1750"/>
      <c r="COL2" s="1750"/>
      <c r="COM2" s="1750"/>
      <c r="CON2" s="1750"/>
      <c r="COO2" s="1750"/>
      <c r="COP2" s="1750"/>
      <c r="COQ2" s="1750"/>
      <c r="COR2" s="1750"/>
      <c r="COS2" s="1750"/>
      <c r="COT2" s="1750"/>
      <c r="COU2" s="1750"/>
      <c r="COV2" s="1750"/>
      <c r="COW2" s="1750"/>
      <c r="COX2" s="1750"/>
      <c r="COY2" s="1750"/>
      <c r="COZ2" s="1750"/>
      <c r="CPA2" s="1750"/>
      <c r="CPB2" s="1750"/>
      <c r="CPC2" s="1750"/>
      <c r="CPD2" s="1750"/>
      <c r="CPE2" s="1750"/>
      <c r="CPF2" s="1750"/>
      <c r="CPG2" s="1750"/>
      <c r="CPH2" s="1750"/>
      <c r="CPI2" s="1750"/>
      <c r="CPJ2" s="1750"/>
      <c r="CPK2" s="1750"/>
      <c r="CPL2" s="1750"/>
      <c r="CPM2" s="1750"/>
      <c r="CPN2" s="1750"/>
      <c r="CPO2" s="1750"/>
      <c r="CPP2" s="1750"/>
      <c r="CPQ2" s="1750"/>
      <c r="CPR2" s="1750"/>
      <c r="CPS2" s="1750"/>
      <c r="CPT2" s="1750"/>
      <c r="CPU2" s="1750"/>
      <c r="CPV2" s="1750"/>
      <c r="CPW2" s="1750"/>
      <c r="CPX2" s="1750"/>
      <c r="CPY2" s="1750"/>
      <c r="CPZ2" s="1750"/>
      <c r="CQA2" s="1750"/>
      <c r="CQB2" s="1750"/>
      <c r="CQC2" s="1750"/>
      <c r="CQD2" s="1750"/>
      <c r="CQE2" s="1750"/>
      <c r="CQF2" s="1750"/>
      <c r="CQG2" s="1750"/>
      <c r="CQH2" s="1750"/>
      <c r="CQI2" s="1750"/>
      <c r="CQJ2" s="1750"/>
      <c r="CQK2" s="1750"/>
      <c r="CQL2" s="1750"/>
      <c r="CQM2" s="1750"/>
      <c r="CQN2" s="1750"/>
      <c r="CQO2" s="1750"/>
      <c r="CQP2" s="1750"/>
      <c r="CQQ2" s="1750"/>
      <c r="CQR2" s="1750"/>
      <c r="CQS2" s="1750"/>
      <c r="CQT2" s="1750"/>
      <c r="CQU2" s="1750"/>
      <c r="CQV2" s="1750"/>
      <c r="CQW2" s="1750"/>
      <c r="CQX2" s="1750"/>
      <c r="CQY2" s="1750"/>
      <c r="CQZ2" s="1750"/>
      <c r="CRA2" s="1750"/>
      <c r="CRB2" s="1750"/>
      <c r="CRC2" s="1750"/>
      <c r="CRD2" s="1750"/>
      <c r="CRE2" s="1750"/>
      <c r="CRF2" s="1750"/>
      <c r="CRG2" s="1750"/>
      <c r="CRH2" s="1750"/>
      <c r="CRI2" s="1750"/>
      <c r="CRJ2" s="1750"/>
      <c r="CRK2" s="1750"/>
      <c r="CRL2" s="1750"/>
      <c r="CRM2" s="1750"/>
      <c r="CRN2" s="1750"/>
      <c r="CRO2" s="1750"/>
      <c r="CRP2" s="1750"/>
      <c r="CRQ2" s="1750"/>
      <c r="CRR2" s="1750"/>
      <c r="CRS2" s="1750"/>
      <c r="CRT2" s="1750"/>
      <c r="CRU2" s="1750"/>
      <c r="CRV2" s="1750"/>
      <c r="CRW2" s="1750"/>
      <c r="CRX2" s="1750"/>
      <c r="CRY2" s="1750"/>
      <c r="CRZ2" s="1750"/>
      <c r="CSA2" s="1750"/>
      <c r="CSB2" s="1750"/>
      <c r="CSC2" s="1750"/>
      <c r="CSD2" s="1750"/>
      <c r="CSE2" s="1750"/>
      <c r="CSF2" s="1750"/>
      <c r="CSG2" s="1750"/>
      <c r="CSH2" s="1750"/>
      <c r="CSI2" s="1750"/>
      <c r="CSJ2" s="1750"/>
      <c r="CSK2" s="1750"/>
      <c r="CSL2" s="1750"/>
      <c r="CSM2" s="1750"/>
      <c r="CSN2" s="1750"/>
      <c r="CSO2" s="1750"/>
      <c r="CSP2" s="1750"/>
      <c r="CSQ2" s="1750"/>
      <c r="CSR2" s="1750"/>
      <c r="CSS2" s="1750"/>
      <c r="CST2" s="1750"/>
      <c r="CSU2" s="1750"/>
      <c r="CSV2" s="1750"/>
      <c r="CSW2" s="1750"/>
      <c r="CSX2" s="1750"/>
      <c r="CSY2" s="1750"/>
      <c r="CSZ2" s="1750"/>
      <c r="CTA2" s="1750"/>
      <c r="CTB2" s="1750"/>
      <c r="CTC2" s="1750"/>
      <c r="CTD2" s="1750"/>
      <c r="CTE2" s="1750"/>
      <c r="CTF2" s="1750"/>
      <c r="CTG2" s="1750"/>
      <c r="CTH2" s="1750"/>
      <c r="CTI2" s="1750"/>
      <c r="CTJ2" s="1750"/>
      <c r="CTK2" s="1750"/>
      <c r="CTL2" s="1750"/>
      <c r="CTM2" s="1750"/>
      <c r="CTN2" s="1750"/>
      <c r="CTO2" s="1750"/>
      <c r="CTP2" s="1750"/>
      <c r="CTQ2" s="1750"/>
      <c r="CTR2" s="1750"/>
      <c r="CTS2" s="1750"/>
      <c r="CTT2" s="1750"/>
      <c r="CTU2" s="1750"/>
      <c r="CTV2" s="1750"/>
      <c r="CTW2" s="1750"/>
      <c r="CTX2" s="1750"/>
      <c r="CTY2" s="1750"/>
      <c r="CTZ2" s="1750"/>
      <c r="CUA2" s="1750"/>
      <c r="CUB2" s="1750"/>
      <c r="CUC2" s="1750"/>
      <c r="CUD2" s="1750"/>
      <c r="CUE2" s="1750"/>
      <c r="CUF2" s="1750"/>
      <c r="CUG2" s="1750"/>
      <c r="CUH2" s="1750"/>
      <c r="CUI2" s="1750"/>
      <c r="CUJ2" s="1750"/>
      <c r="CUK2" s="1750"/>
      <c r="CUL2" s="1750"/>
      <c r="CUM2" s="1750"/>
      <c r="CUN2" s="1750"/>
      <c r="CUO2" s="1750"/>
      <c r="CUP2" s="1750"/>
      <c r="CUQ2" s="1750"/>
      <c r="CUR2" s="1750"/>
      <c r="CUS2" s="1750"/>
      <c r="CUT2" s="1750"/>
      <c r="CUU2" s="1750"/>
      <c r="CUV2" s="1750"/>
      <c r="CUW2" s="1750"/>
      <c r="CUX2" s="1750"/>
      <c r="CUY2" s="1750"/>
      <c r="CUZ2" s="1750"/>
      <c r="CVA2" s="1750"/>
      <c r="CVB2" s="1750"/>
      <c r="CVC2" s="1750"/>
      <c r="CVD2" s="1750"/>
      <c r="CVE2" s="1750"/>
      <c r="CVF2" s="1750"/>
      <c r="CVG2" s="1750"/>
      <c r="CVH2" s="1750"/>
      <c r="CVI2" s="1750"/>
      <c r="CVJ2" s="1750"/>
      <c r="CVK2" s="1750"/>
      <c r="CVL2" s="1750"/>
      <c r="CVM2" s="1750"/>
      <c r="CVN2" s="1750"/>
      <c r="CVO2" s="1750"/>
      <c r="CVP2" s="1750"/>
      <c r="CVQ2" s="1750"/>
      <c r="CVR2" s="1750"/>
      <c r="CVS2" s="1750"/>
      <c r="CVT2" s="1750"/>
      <c r="CVU2" s="1750"/>
      <c r="CVV2" s="1750"/>
      <c r="CVW2" s="1750"/>
      <c r="CVX2" s="1750"/>
      <c r="CVY2" s="1750"/>
      <c r="CVZ2" s="1750"/>
      <c r="CWA2" s="1750"/>
      <c r="CWB2" s="1750"/>
      <c r="CWC2" s="1750"/>
      <c r="CWD2" s="1750"/>
      <c r="CWE2" s="1750"/>
      <c r="CWF2" s="1750"/>
      <c r="CWG2" s="1750"/>
      <c r="CWH2" s="1750"/>
      <c r="CWI2" s="1750"/>
      <c r="CWJ2" s="1750"/>
      <c r="CWK2" s="1750"/>
      <c r="CWL2" s="1750"/>
      <c r="CWM2" s="1750"/>
      <c r="CWN2" s="1750"/>
      <c r="CWO2" s="1750"/>
      <c r="CWP2" s="1750"/>
      <c r="CWQ2" s="1750"/>
      <c r="CWR2" s="1750"/>
      <c r="CWS2" s="1750"/>
      <c r="CWT2" s="1750"/>
      <c r="CWU2" s="1750"/>
      <c r="CWV2" s="1750"/>
      <c r="CWW2" s="1750"/>
      <c r="CWX2" s="1750"/>
      <c r="CWY2" s="1750"/>
      <c r="CWZ2" s="1750"/>
      <c r="CXA2" s="1750"/>
      <c r="CXB2" s="1750"/>
      <c r="CXC2" s="1750"/>
      <c r="CXD2" s="1750"/>
      <c r="CXE2" s="1750"/>
      <c r="CXF2" s="1750"/>
      <c r="CXG2" s="1750"/>
      <c r="CXH2" s="1750"/>
      <c r="CXI2" s="1750"/>
      <c r="CXJ2" s="1750"/>
      <c r="CXK2" s="1750"/>
      <c r="CXL2" s="1750"/>
      <c r="CXM2" s="1750"/>
      <c r="CXN2" s="1750"/>
      <c r="CXO2" s="1750"/>
      <c r="CXP2" s="1750"/>
      <c r="CXQ2" s="1750"/>
      <c r="CXR2" s="1750"/>
      <c r="CXS2" s="1750"/>
      <c r="CXT2" s="1750"/>
      <c r="CXU2" s="1750"/>
      <c r="CXV2" s="1750"/>
      <c r="CXW2" s="1750"/>
      <c r="CXX2" s="1750"/>
      <c r="CXY2" s="1750"/>
      <c r="CXZ2" s="1750"/>
      <c r="CYA2" s="1750"/>
      <c r="CYB2" s="1750"/>
      <c r="CYC2" s="1750"/>
      <c r="CYD2" s="1750"/>
      <c r="CYE2" s="1750"/>
      <c r="CYF2" s="1750"/>
      <c r="CYG2" s="1750"/>
      <c r="CYH2" s="1750"/>
      <c r="CYI2" s="1750"/>
      <c r="CYJ2" s="1750"/>
      <c r="CYK2" s="1750"/>
      <c r="CYL2" s="1750"/>
      <c r="CYM2" s="1750"/>
      <c r="CYN2" s="1750"/>
      <c r="CYO2" s="1750"/>
      <c r="CYP2" s="1750"/>
      <c r="CYQ2" s="1750"/>
      <c r="CYR2" s="1750"/>
      <c r="CYS2" s="1750"/>
      <c r="CYT2" s="1750"/>
      <c r="CYU2" s="1750"/>
      <c r="CYV2" s="1750"/>
      <c r="CYW2" s="1750"/>
      <c r="CYX2" s="1750"/>
      <c r="CYY2" s="1750"/>
      <c r="CYZ2" s="1750"/>
      <c r="CZA2" s="1750"/>
      <c r="CZB2" s="1750"/>
      <c r="CZC2" s="1750"/>
      <c r="CZD2" s="1750"/>
      <c r="CZE2" s="1750"/>
      <c r="CZF2" s="1750"/>
      <c r="CZG2" s="1750"/>
      <c r="CZH2" s="1750"/>
      <c r="CZI2" s="1750"/>
      <c r="CZJ2" s="1750"/>
      <c r="CZK2" s="1750"/>
      <c r="CZL2" s="1750"/>
      <c r="CZM2" s="1750"/>
      <c r="CZN2" s="1750"/>
      <c r="CZO2" s="1750"/>
      <c r="CZP2" s="1750"/>
      <c r="CZQ2" s="1750"/>
      <c r="CZR2" s="1750"/>
      <c r="CZS2" s="1750"/>
      <c r="CZT2" s="1750"/>
      <c r="CZU2" s="1750"/>
      <c r="CZV2" s="1750"/>
      <c r="CZW2" s="1750"/>
      <c r="CZX2" s="1750"/>
      <c r="CZY2" s="1750"/>
      <c r="CZZ2" s="1750"/>
      <c r="DAA2" s="1750"/>
      <c r="DAB2" s="1750"/>
      <c r="DAC2" s="1750"/>
      <c r="DAD2" s="1750"/>
      <c r="DAE2" s="1750"/>
      <c r="DAF2" s="1750"/>
      <c r="DAG2" s="1750"/>
      <c r="DAH2" s="1750"/>
      <c r="DAI2" s="1750"/>
      <c r="DAJ2" s="1750"/>
      <c r="DAK2" s="1750"/>
      <c r="DAL2" s="1750"/>
      <c r="DAM2" s="1750"/>
      <c r="DAN2" s="1750"/>
      <c r="DAO2" s="1750"/>
      <c r="DAP2" s="1750"/>
      <c r="DAQ2" s="1750"/>
      <c r="DAR2" s="1750"/>
      <c r="DAS2" s="1750"/>
      <c r="DAT2" s="1750"/>
      <c r="DAU2" s="1750"/>
      <c r="DAV2" s="1750"/>
      <c r="DAW2" s="1750"/>
      <c r="DAX2" s="1750"/>
      <c r="DAY2" s="1750"/>
      <c r="DAZ2" s="1750"/>
      <c r="DBA2" s="1750"/>
      <c r="DBB2" s="1750"/>
      <c r="DBC2" s="1750"/>
      <c r="DBD2" s="1750"/>
      <c r="DBE2" s="1750"/>
      <c r="DBF2" s="1750"/>
      <c r="DBG2" s="1750"/>
      <c r="DBH2" s="1750"/>
      <c r="DBI2" s="1750"/>
      <c r="DBJ2" s="1750"/>
      <c r="DBK2" s="1750"/>
      <c r="DBL2" s="1750"/>
      <c r="DBM2" s="1750"/>
      <c r="DBN2" s="1750"/>
      <c r="DBO2" s="1750"/>
      <c r="DBP2" s="1750"/>
      <c r="DBQ2" s="1750"/>
      <c r="DBR2" s="1750"/>
      <c r="DBS2" s="1750"/>
      <c r="DBT2" s="1750"/>
      <c r="DBU2" s="1750"/>
      <c r="DBV2" s="1750"/>
      <c r="DBW2" s="1750"/>
      <c r="DBX2" s="1750"/>
      <c r="DBY2" s="1750"/>
      <c r="DBZ2" s="1750"/>
      <c r="DCA2" s="1750"/>
      <c r="DCB2" s="1750"/>
      <c r="DCC2" s="1750"/>
      <c r="DCD2" s="1750"/>
      <c r="DCE2" s="1750"/>
      <c r="DCF2" s="1750"/>
      <c r="DCG2" s="1750"/>
      <c r="DCH2" s="1750"/>
      <c r="DCI2" s="1750"/>
      <c r="DCJ2" s="1750"/>
      <c r="DCK2" s="1750"/>
      <c r="DCL2" s="1750"/>
      <c r="DCM2" s="1750"/>
      <c r="DCN2" s="1750"/>
      <c r="DCO2" s="1750"/>
      <c r="DCP2" s="1750"/>
      <c r="DCQ2" s="1750"/>
      <c r="DCR2" s="1750"/>
      <c r="DCS2" s="1750"/>
      <c r="DCT2" s="1750"/>
      <c r="DCU2" s="1750"/>
      <c r="DCV2" s="1750"/>
      <c r="DCW2" s="1750"/>
      <c r="DCX2" s="1750"/>
      <c r="DCY2" s="1750"/>
      <c r="DCZ2" s="1750"/>
      <c r="DDA2" s="1750"/>
      <c r="DDB2" s="1750"/>
      <c r="DDC2" s="1750"/>
      <c r="DDD2" s="1750"/>
      <c r="DDE2" s="1750"/>
      <c r="DDF2" s="1750"/>
      <c r="DDG2" s="1750"/>
      <c r="DDH2" s="1750"/>
      <c r="DDI2" s="1750"/>
      <c r="DDJ2" s="1750"/>
      <c r="DDK2" s="1750"/>
      <c r="DDL2" s="1750"/>
      <c r="DDM2" s="1750"/>
      <c r="DDN2" s="1750"/>
      <c r="DDO2" s="1750"/>
      <c r="DDP2" s="1750"/>
      <c r="DDQ2" s="1750"/>
      <c r="DDR2" s="1750"/>
      <c r="DDS2" s="1750"/>
      <c r="DDT2" s="1750"/>
      <c r="DDU2" s="1750"/>
      <c r="DDV2" s="1750"/>
      <c r="DDW2" s="1750"/>
      <c r="DDX2" s="1750"/>
      <c r="DDY2" s="1750"/>
      <c r="DDZ2" s="1750"/>
      <c r="DEA2" s="1750"/>
      <c r="DEB2" s="1750"/>
      <c r="DEC2" s="1750"/>
      <c r="DED2" s="1750"/>
      <c r="DEE2" s="1750"/>
      <c r="DEF2" s="1750"/>
      <c r="DEG2" s="1750"/>
      <c r="DEH2" s="1750"/>
      <c r="DEI2" s="1750"/>
      <c r="DEJ2" s="1750"/>
      <c r="DEK2" s="1750"/>
      <c r="DEL2" s="1750"/>
      <c r="DEM2" s="1750"/>
      <c r="DEN2" s="1750"/>
      <c r="DEO2" s="1750"/>
      <c r="DEP2" s="1750"/>
      <c r="DEQ2" s="1750"/>
      <c r="DER2" s="1750"/>
      <c r="DES2" s="1750"/>
      <c r="DET2" s="1750"/>
      <c r="DEU2" s="1750"/>
      <c r="DEV2" s="1750"/>
      <c r="DEW2" s="1750"/>
      <c r="DEX2" s="1750"/>
      <c r="DEY2" s="1750"/>
      <c r="DEZ2" s="1750"/>
      <c r="DFA2" s="1750"/>
      <c r="DFB2" s="1750"/>
      <c r="DFC2" s="1750"/>
      <c r="DFD2" s="1750"/>
      <c r="DFE2" s="1750"/>
      <c r="DFF2" s="1750"/>
      <c r="DFG2" s="1750"/>
      <c r="DFH2" s="1750"/>
      <c r="DFI2" s="1750"/>
      <c r="DFJ2" s="1750"/>
      <c r="DFK2" s="1750"/>
      <c r="DFL2" s="1750"/>
      <c r="DFM2" s="1750"/>
      <c r="DFN2" s="1750"/>
      <c r="DFO2" s="1750"/>
      <c r="DFP2" s="1750"/>
      <c r="DFQ2" s="1750"/>
      <c r="DFR2" s="1750"/>
      <c r="DFS2" s="1750"/>
      <c r="DFT2" s="1750"/>
      <c r="DFU2" s="1750"/>
      <c r="DFV2" s="1750"/>
      <c r="DFW2" s="1750"/>
      <c r="DFX2" s="1750"/>
      <c r="DFY2" s="1750"/>
      <c r="DFZ2" s="1750"/>
      <c r="DGA2" s="1750"/>
      <c r="DGB2" s="1750"/>
      <c r="DGC2" s="1750"/>
      <c r="DGD2" s="1750"/>
      <c r="DGE2" s="1750"/>
      <c r="DGF2" s="1750"/>
      <c r="DGG2" s="1750"/>
      <c r="DGH2" s="1750"/>
      <c r="DGI2" s="1750"/>
      <c r="DGJ2" s="1750"/>
      <c r="DGK2" s="1750"/>
      <c r="DGL2" s="1750"/>
      <c r="DGM2" s="1750"/>
      <c r="DGN2" s="1750"/>
      <c r="DGO2" s="1750"/>
      <c r="DGP2" s="1750"/>
      <c r="DGQ2" s="1750"/>
      <c r="DGR2" s="1750"/>
      <c r="DGS2" s="1750"/>
      <c r="DGT2" s="1750"/>
      <c r="DGU2" s="1750"/>
      <c r="DGV2" s="1750"/>
      <c r="DGW2" s="1750"/>
      <c r="DGX2" s="1750"/>
      <c r="DGY2" s="1750"/>
      <c r="DGZ2" s="1750"/>
      <c r="DHA2" s="1750"/>
      <c r="DHB2" s="1750"/>
      <c r="DHC2" s="1750"/>
      <c r="DHD2" s="1750"/>
      <c r="DHE2" s="1750"/>
      <c r="DHF2" s="1750"/>
      <c r="DHG2" s="1750"/>
      <c r="DHH2" s="1750"/>
      <c r="DHI2" s="1750"/>
      <c r="DHJ2" s="1750"/>
      <c r="DHK2" s="1750"/>
      <c r="DHL2" s="1750"/>
      <c r="DHM2" s="1750"/>
      <c r="DHN2" s="1750"/>
      <c r="DHO2" s="1750"/>
      <c r="DHP2" s="1750"/>
      <c r="DHQ2" s="1750"/>
      <c r="DHR2" s="1750"/>
      <c r="DHS2" s="1750"/>
      <c r="DHT2" s="1750"/>
      <c r="DHU2" s="1750"/>
      <c r="DHV2" s="1750"/>
      <c r="DHW2" s="1750"/>
      <c r="DHX2" s="1750"/>
      <c r="DHY2" s="1750"/>
      <c r="DHZ2" s="1750"/>
      <c r="DIA2" s="1750"/>
      <c r="DIB2" s="1750"/>
      <c r="DIC2" s="1750"/>
      <c r="DID2" s="1750"/>
      <c r="DIE2" s="1750"/>
      <c r="DIF2" s="1750"/>
      <c r="DIG2" s="1750"/>
      <c r="DIH2" s="1750"/>
      <c r="DII2" s="1750"/>
      <c r="DIJ2" s="1750"/>
      <c r="DIK2" s="1750"/>
      <c r="DIL2" s="1750"/>
      <c r="DIM2" s="1750"/>
      <c r="DIN2" s="1750"/>
      <c r="DIO2" s="1750"/>
      <c r="DIP2" s="1750"/>
      <c r="DIQ2" s="1750"/>
      <c r="DIR2" s="1750"/>
      <c r="DIS2" s="1750"/>
      <c r="DIT2" s="1750"/>
      <c r="DIU2" s="1750"/>
      <c r="DIV2" s="1750"/>
      <c r="DIW2" s="1750"/>
      <c r="DIX2" s="1750"/>
      <c r="DIY2" s="1750"/>
      <c r="DIZ2" s="1750"/>
      <c r="DJA2" s="1750"/>
      <c r="DJB2" s="1750"/>
      <c r="DJC2" s="1750"/>
      <c r="DJD2" s="1750"/>
      <c r="DJE2" s="1750"/>
      <c r="DJF2" s="1750"/>
      <c r="DJG2" s="1750"/>
      <c r="DJH2" s="1750"/>
      <c r="DJI2" s="1750"/>
      <c r="DJJ2" s="1750"/>
      <c r="DJK2" s="1750"/>
      <c r="DJL2" s="1750"/>
      <c r="DJM2" s="1750"/>
      <c r="DJN2" s="1750"/>
      <c r="DJO2" s="1750"/>
      <c r="DJP2" s="1750"/>
      <c r="DJQ2" s="1750"/>
      <c r="DJR2" s="1750"/>
      <c r="DJS2" s="1750"/>
      <c r="DJT2" s="1750"/>
      <c r="DJU2" s="1750"/>
      <c r="DJV2" s="1750"/>
      <c r="DJW2" s="1750"/>
      <c r="DJX2" s="1750"/>
      <c r="DJY2" s="1750"/>
      <c r="DJZ2" s="1750"/>
      <c r="DKA2" s="1750"/>
      <c r="DKB2" s="1750"/>
      <c r="DKC2" s="1750"/>
      <c r="DKD2" s="1750"/>
      <c r="DKE2" s="1750"/>
      <c r="DKF2" s="1750"/>
      <c r="DKG2" s="1750"/>
      <c r="DKH2" s="1750"/>
      <c r="DKI2" s="1750"/>
      <c r="DKJ2" s="1750"/>
      <c r="DKK2" s="1750"/>
      <c r="DKL2" s="1750"/>
      <c r="DKM2" s="1750"/>
      <c r="DKN2" s="1750"/>
      <c r="DKO2" s="1750"/>
      <c r="DKP2" s="1750"/>
      <c r="DKQ2" s="1750"/>
      <c r="DKR2" s="1750"/>
      <c r="DKS2" s="1750"/>
      <c r="DKT2" s="1750"/>
      <c r="DKU2" s="1750"/>
      <c r="DKV2" s="1750"/>
      <c r="DKW2" s="1750"/>
      <c r="DKX2" s="1750"/>
      <c r="DKY2" s="1750"/>
      <c r="DKZ2" s="1750"/>
      <c r="DLA2" s="1750"/>
      <c r="DLB2" s="1750"/>
      <c r="DLC2" s="1750"/>
      <c r="DLD2" s="1750"/>
      <c r="DLE2" s="1750"/>
      <c r="DLF2" s="1750"/>
      <c r="DLG2" s="1750"/>
      <c r="DLH2" s="1750"/>
      <c r="DLI2" s="1750"/>
      <c r="DLJ2" s="1750"/>
      <c r="DLK2" s="1750"/>
      <c r="DLL2" s="1750"/>
      <c r="DLM2" s="1750"/>
      <c r="DLN2" s="1750"/>
      <c r="DLO2" s="1750"/>
      <c r="DLP2" s="1750"/>
      <c r="DLQ2" s="1750"/>
      <c r="DLR2" s="1750"/>
      <c r="DLS2" s="1750"/>
      <c r="DLT2" s="1750"/>
      <c r="DLU2" s="1750"/>
      <c r="DLV2" s="1750"/>
      <c r="DLW2" s="1750"/>
      <c r="DLX2" s="1750"/>
      <c r="DLY2" s="1750"/>
      <c r="DLZ2" s="1750"/>
      <c r="DMA2" s="1750"/>
      <c r="DMB2" s="1750"/>
      <c r="DMC2" s="1750"/>
      <c r="DMD2" s="1750"/>
      <c r="DME2" s="1750"/>
      <c r="DMF2" s="1750"/>
      <c r="DMG2" s="1750"/>
      <c r="DMH2" s="1750"/>
      <c r="DMI2" s="1750"/>
      <c r="DMJ2" s="1750"/>
      <c r="DMK2" s="1750"/>
      <c r="DML2" s="1750"/>
      <c r="DMM2" s="1750"/>
      <c r="DMN2" s="1750"/>
      <c r="DMO2" s="1750"/>
      <c r="DMP2" s="1750"/>
      <c r="DMQ2" s="1750"/>
      <c r="DMR2" s="1750"/>
      <c r="DMS2" s="1750"/>
      <c r="DMT2" s="1750"/>
      <c r="DMU2" s="1750"/>
      <c r="DMV2" s="1750"/>
      <c r="DMW2" s="1750"/>
      <c r="DMX2" s="1750"/>
      <c r="DMY2" s="1750"/>
      <c r="DMZ2" s="1750"/>
      <c r="DNA2" s="1750"/>
      <c r="DNB2" s="1750"/>
      <c r="DNC2" s="1750"/>
      <c r="DND2" s="1750"/>
      <c r="DNE2" s="1750"/>
      <c r="DNF2" s="1750"/>
      <c r="DNG2" s="1750"/>
      <c r="DNH2" s="1750"/>
      <c r="DNI2" s="1750"/>
      <c r="DNJ2" s="1750"/>
      <c r="DNK2" s="1750"/>
      <c r="DNL2" s="1750"/>
      <c r="DNM2" s="1750"/>
      <c r="DNN2" s="1750"/>
      <c r="DNO2" s="1750"/>
      <c r="DNP2" s="1750"/>
      <c r="DNQ2" s="1750"/>
      <c r="DNR2" s="1750"/>
      <c r="DNS2" s="1750"/>
      <c r="DNT2" s="1750"/>
      <c r="DNU2" s="1750"/>
      <c r="DNV2" s="1750"/>
      <c r="DNW2" s="1750"/>
      <c r="DNX2" s="1750"/>
      <c r="DNY2" s="1750"/>
      <c r="DNZ2" s="1750"/>
      <c r="DOA2" s="1750"/>
      <c r="DOB2" s="1750"/>
      <c r="DOC2" s="1750"/>
      <c r="DOD2" s="1750"/>
      <c r="DOE2" s="1750"/>
      <c r="DOF2" s="1750"/>
      <c r="DOG2" s="1750"/>
      <c r="DOH2" s="1750"/>
      <c r="DOI2" s="1750"/>
      <c r="DOJ2" s="1750"/>
      <c r="DOK2" s="1750"/>
      <c r="DOL2" s="1750"/>
      <c r="DOM2" s="1750"/>
      <c r="DON2" s="1750"/>
      <c r="DOO2" s="1750"/>
      <c r="DOP2" s="1750"/>
      <c r="DOQ2" s="1750"/>
      <c r="DOR2" s="1750"/>
      <c r="DOS2" s="1750"/>
      <c r="DOT2" s="1750"/>
      <c r="DOU2" s="1750"/>
      <c r="DOV2" s="1750"/>
      <c r="DOW2" s="1750"/>
      <c r="DOX2" s="1750"/>
      <c r="DOY2" s="1750"/>
      <c r="DOZ2" s="1750"/>
      <c r="DPA2" s="1750"/>
      <c r="DPB2" s="1750"/>
      <c r="DPC2" s="1750"/>
      <c r="DPD2" s="1750"/>
      <c r="DPE2" s="1750"/>
      <c r="DPF2" s="1750"/>
      <c r="DPG2" s="1750"/>
      <c r="DPH2" s="1750"/>
      <c r="DPI2" s="1750"/>
      <c r="DPJ2" s="1750"/>
      <c r="DPK2" s="1750"/>
      <c r="DPL2" s="1750"/>
      <c r="DPM2" s="1750"/>
      <c r="DPN2" s="1750"/>
      <c r="DPO2" s="1750"/>
      <c r="DPP2" s="1750"/>
      <c r="DPQ2" s="1750"/>
      <c r="DPR2" s="1750"/>
      <c r="DPS2" s="1750"/>
      <c r="DPT2" s="1750"/>
      <c r="DPU2" s="1750"/>
      <c r="DPV2" s="1750"/>
      <c r="DPW2" s="1750"/>
      <c r="DPX2" s="1750"/>
      <c r="DPY2" s="1750"/>
      <c r="DPZ2" s="1750"/>
      <c r="DQA2" s="1750"/>
      <c r="DQB2" s="1750"/>
      <c r="DQC2" s="1750"/>
      <c r="DQD2" s="1750"/>
      <c r="DQE2" s="1750"/>
      <c r="DQF2" s="1750"/>
      <c r="DQG2" s="1750"/>
      <c r="DQH2" s="1750"/>
      <c r="DQI2" s="1750"/>
      <c r="DQJ2" s="1750"/>
      <c r="DQK2" s="1750"/>
      <c r="DQL2" s="1750"/>
      <c r="DQM2" s="1750"/>
      <c r="DQN2" s="1750"/>
      <c r="DQO2" s="1750"/>
      <c r="DQP2" s="1750"/>
      <c r="DQQ2" s="1750"/>
      <c r="DQR2" s="1750"/>
      <c r="DQS2" s="1750"/>
      <c r="DQT2" s="1750"/>
      <c r="DQU2" s="1750"/>
      <c r="DQV2" s="1750"/>
      <c r="DQW2" s="1750"/>
      <c r="DQX2" s="1750"/>
      <c r="DQY2" s="1750"/>
      <c r="DQZ2" s="1750"/>
      <c r="DRA2" s="1750"/>
      <c r="DRB2" s="1750"/>
      <c r="DRC2" s="1750"/>
      <c r="DRD2" s="1750"/>
      <c r="DRE2" s="1750"/>
      <c r="DRF2" s="1750"/>
      <c r="DRG2" s="1750"/>
      <c r="DRH2" s="1750"/>
      <c r="DRI2" s="1750"/>
      <c r="DRJ2" s="1750"/>
      <c r="DRK2" s="1750"/>
      <c r="DRL2" s="1750"/>
      <c r="DRM2" s="1750"/>
      <c r="DRN2" s="1750"/>
      <c r="DRO2" s="1750"/>
      <c r="DRP2" s="1750"/>
      <c r="DRQ2" s="1750"/>
      <c r="DRR2" s="1750"/>
      <c r="DRS2" s="1750"/>
      <c r="DRT2" s="1750"/>
      <c r="DRU2" s="1750"/>
      <c r="DRV2" s="1750"/>
      <c r="DRW2" s="1750"/>
      <c r="DRX2" s="1750"/>
      <c r="DRY2" s="1750"/>
      <c r="DRZ2" s="1750"/>
      <c r="DSA2" s="1750"/>
      <c r="DSB2" s="1750"/>
      <c r="DSC2" s="1750"/>
      <c r="DSD2" s="1750"/>
      <c r="DSE2" s="1750"/>
      <c r="DSF2" s="1750"/>
      <c r="DSG2" s="1750"/>
      <c r="DSH2" s="1750"/>
      <c r="DSI2" s="1750"/>
      <c r="DSJ2" s="1750"/>
      <c r="DSK2" s="1750"/>
      <c r="DSL2" s="1750"/>
      <c r="DSM2" s="1750"/>
      <c r="DSN2" s="1750"/>
      <c r="DSO2" s="1750"/>
      <c r="DSP2" s="1750"/>
      <c r="DSQ2" s="1750"/>
      <c r="DSR2" s="1750"/>
      <c r="DSS2" s="1750"/>
      <c r="DST2" s="1750"/>
      <c r="DSU2" s="1750"/>
      <c r="DSV2" s="1750"/>
      <c r="DSW2" s="1750"/>
      <c r="DSX2" s="1750"/>
      <c r="DSY2" s="1750"/>
      <c r="DSZ2" s="1750"/>
      <c r="DTA2" s="1750"/>
      <c r="DTB2" s="1750"/>
      <c r="DTC2" s="1750"/>
      <c r="DTD2" s="1750"/>
      <c r="DTE2" s="1750"/>
      <c r="DTF2" s="1750"/>
      <c r="DTG2" s="1750"/>
      <c r="DTH2" s="1750"/>
      <c r="DTI2" s="1750"/>
      <c r="DTJ2" s="1750"/>
      <c r="DTK2" s="1750"/>
      <c r="DTL2" s="1750"/>
      <c r="DTM2" s="1750"/>
      <c r="DTN2" s="1750"/>
      <c r="DTO2" s="1750"/>
      <c r="DTP2" s="1750"/>
      <c r="DTQ2" s="1750"/>
      <c r="DTR2" s="1750"/>
      <c r="DTS2" s="1750"/>
      <c r="DTT2" s="1750"/>
      <c r="DTU2" s="1750"/>
      <c r="DTV2" s="1750"/>
      <c r="DTW2" s="1750"/>
      <c r="DTX2" s="1750"/>
      <c r="DTY2" s="1750"/>
      <c r="DTZ2" s="1750"/>
      <c r="DUA2" s="1750"/>
      <c r="DUB2" s="1750"/>
      <c r="DUC2" s="1750"/>
      <c r="DUD2" s="1750"/>
      <c r="DUE2" s="1750"/>
      <c r="DUF2" s="1750"/>
      <c r="DUG2" s="1750"/>
      <c r="DUH2" s="1750"/>
      <c r="DUI2" s="1750"/>
      <c r="DUJ2" s="1750"/>
      <c r="DUK2" s="1750"/>
      <c r="DUL2" s="1750"/>
      <c r="DUM2" s="1750"/>
      <c r="DUN2" s="1750"/>
      <c r="DUO2" s="1750"/>
      <c r="DUP2" s="1750"/>
      <c r="DUQ2" s="1750"/>
      <c r="DUR2" s="1750"/>
      <c r="DUS2" s="1750"/>
      <c r="DUT2" s="1750"/>
      <c r="DUU2" s="1750"/>
      <c r="DUV2" s="1750"/>
      <c r="DUW2" s="1750"/>
      <c r="DUX2" s="1750"/>
      <c r="DUY2" s="1750"/>
      <c r="DUZ2" s="1750"/>
      <c r="DVA2" s="1750"/>
      <c r="DVB2" s="1750"/>
      <c r="DVC2" s="1750"/>
      <c r="DVD2" s="1750"/>
      <c r="DVE2" s="1750"/>
      <c r="DVF2" s="1750"/>
      <c r="DVG2" s="1750"/>
      <c r="DVH2" s="1750"/>
      <c r="DVI2" s="1750"/>
      <c r="DVJ2" s="1750"/>
      <c r="DVK2" s="1750"/>
      <c r="DVL2" s="1750"/>
      <c r="DVM2" s="1750"/>
      <c r="DVN2" s="1750"/>
      <c r="DVO2" s="1750"/>
      <c r="DVP2" s="1750"/>
      <c r="DVQ2" s="1750"/>
      <c r="DVR2" s="1750"/>
      <c r="DVS2" s="1750"/>
      <c r="DVT2" s="1750"/>
      <c r="DVU2" s="1750"/>
      <c r="DVV2" s="1750"/>
      <c r="DVW2" s="1750"/>
      <c r="DVX2" s="1750"/>
      <c r="DVY2" s="1750"/>
      <c r="DVZ2" s="1750"/>
      <c r="DWA2" s="1750"/>
      <c r="DWB2" s="1750"/>
      <c r="DWC2" s="1750"/>
      <c r="DWD2" s="1750"/>
      <c r="DWE2" s="1750"/>
      <c r="DWF2" s="1750"/>
      <c r="DWG2" s="1750"/>
      <c r="DWH2" s="1750"/>
      <c r="DWI2" s="1750"/>
      <c r="DWJ2" s="1750"/>
      <c r="DWK2" s="1750"/>
      <c r="DWL2" s="1750"/>
      <c r="DWM2" s="1750"/>
      <c r="DWN2" s="1750"/>
      <c r="DWO2" s="1750"/>
      <c r="DWP2" s="1750"/>
      <c r="DWQ2" s="1750"/>
      <c r="DWR2" s="1750"/>
      <c r="DWS2" s="1750"/>
      <c r="DWT2" s="1750"/>
      <c r="DWU2" s="1750"/>
      <c r="DWV2" s="1750"/>
      <c r="DWW2" s="1750"/>
      <c r="DWX2" s="1750"/>
      <c r="DWY2" s="1750"/>
      <c r="DWZ2" s="1750"/>
      <c r="DXA2" s="1750"/>
      <c r="DXB2" s="1750"/>
      <c r="DXC2" s="1750"/>
      <c r="DXD2" s="1750"/>
      <c r="DXE2" s="1750"/>
      <c r="DXF2" s="1750"/>
      <c r="DXG2" s="1750"/>
      <c r="DXH2" s="1750"/>
      <c r="DXI2" s="1750"/>
      <c r="DXJ2" s="1750"/>
      <c r="DXK2" s="1750"/>
      <c r="DXL2" s="1750"/>
      <c r="DXM2" s="1750"/>
      <c r="DXN2" s="1750"/>
      <c r="DXO2" s="1750"/>
      <c r="DXP2" s="1750"/>
      <c r="DXQ2" s="1750"/>
      <c r="DXR2" s="1750"/>
      <c r="DXS2" s="1750"/>
      <c r="DXT2" s="1750"/>
      <c r="DXU2" s="1750"/>
      <c r="DXV2" s="1750"/>
      <c r="DXW2" s="1750"/>
      <c r="DXX2" s="1750"/>
      <c r="DXY2" s="1750"/>
      <c r="DXZ2" s="1750"/>
      <c r="DYA2" s="1750"/>
      <c r="DYB2" s="1750"/>
      <c r="DYC2" s="1750"/>
      <c r="DYD2" s="1750"/>
      <c r="DYE2" s="1750"/>
      <c r="DYF2" s="1750"/>
      <c r="DYG2" s="1750"/>
      <c r="DYH2" s="1750"/>
      <c r="DYI2" s="1750"/>
      <c r="DYJ2" s="1750"/>
      <c r="DYK2" s="1750"/>
      <c r="DYL2" s="1750"/>
      <c r="DYM2" s="1750"/>
      <c r="DYN2" s="1750"/>
      <c r="DYO2" s="1750"/>
      <c r="DYP2" s="1750"/>
      <c r="DYQ2" s="1750"/>
      <c r="DYR2" s="1750"/>
      <c r="DYS2" s="1750"/>
      <c r="DYT2" s="1750"/>
      <c r="DYU2" s="1750"/>
      <c r="DYV2" s="1750"/>
      <c r="DYW2" s="1750"/>
      <c r="DYX2" s="1750"/>
      <c r="DYY2" s="1750"/>
      <c r="DYZ2" s="1750"/>
      <c r="DZA2" s="1750"/>
      <c r="DZB2" s="1750"/>
      <c r="DZC2" s="1750"/>
      <c r="DZD2" s="1750"/>
      <c r="DZE2" s="1750"/>
      <c r="DZF2" s="1750"/>
      <c r="DZG2" s="1750"/>
      <c r="DZH2" s="1750"/>
      <c r="DZI2" s="1750"/>
      <c r="DZJ2" s="1750"/>
      <c r="DZK2" s="1750"/>
      <c r="DZL2" s="1750"/>
      <c r="DZM2" s="1750"/>
      <c r="DZN2" s="1750"/>
      <c r="DZO2" s="1750"/>
      <c r="DZP2" s="1750"/>
      <c r="DZQ2" s="1750"/>
      <c r="DZR2" s="1750"/>
      <c r="DZS2" s="1750"/>
      <c r="DZT2" s="1750"/>
      <c r="DZU2" s="1750"/>
      <c r="DZV2" s="1750"/>
      <c r="DZW2" s="1750"/>
      <c r="DZX2" s="1750"/>
      <c r="DZY2" s="1750"/>
      <c r="DZZ2" s="1750"/>
      <c r="EAA2" s="1750"/>
      <c r="EAB2" s="1750"/>
      <c r="EAC2" s="1750"/>
      <c r="EAD2" s="1750"/>
      <c r="EAE2" s="1750"/>
      <c r="EAF2" s="1750"/>
      <c r="EAG2" s="1750"/>
      <c r="EAH2" s="1750"/>
      <c r="EAI2" s="1750"/>
      <c r="EAJ2" s="1750"/>
      <c r="EAK2" s="1750"/>
      <c r="EAL2" s="1750"/>
      <c r="EAM2" s="1750"/>
      <c r="EAN2" s="1750"/>
      <c r="EAO2" s="1750"/>
      <c r="EAP2" s="1750"/>
      <c r="EAQ2" s="1750"/>
      <c r="EAR2" s="1750"/>
      <c r="EAS2" s="1750"/>
      <c r="EAT2" s="1750"/>
      <c r="EAU2" s="1750"/>
      <c r="EAV2" s="1750"/>
      <c r="EAW2" s="1750"/>
      <c r="EAX2" s="1750"/>
      <c r="EAY2" s="1750"/>
      <c r="EAZ2" s="1750"/>
      <c r="EBA2" s="1750"/>
      <c r="EBB2" s="1750"/>
      <c r="EBC2" s="1750"/>
      <c r="EBD2" s="1750"/>
      <c r="EBE2" s="1750"/>
      <c r="EBF2" s="1750"/>
      <c r="EBG2" s="1750"/>
      <c r="EBH2" s="1750"/>
      <c r="EBI2" s="1750"/>
      <c r="EBJ2" s="1750"/>
      <c r="EBK2" s="1750"/>
      <c r="EBL2" s="1750"/>
      <c r="EBM2" s="1750"/>
      <c r="EBN2" s="1750"/>
      <c r="EBO2" s="1750"/>
      <c r="EBP2" s="1750"/>
      <c r="EBQ2" s="1750"/>
      <c r="EBR2" s="1750"/>
      <c r="EBS2" s="1750"/>
      <c r="EBT2" s="1750"/>
      <c r="EBU2" s="1750"/>
      <c r="EBV2" s="1750"/>
      <c r="EBW2" s="1750"/>
      <c r="EBX2" s="1750"/>
      <c r="EBY2" s="1750"/>
      <c r="EBZ2" s="1750"/>
      <c r="ECA2" s="1750"/>
      <c r="ECB2" s="1750"/>
      <c r="ECC2" s="1750"/>
      <c r="ECD2" s="1750"/>
      <c r="ECE2" s="1750"/>
      <c r="ECF2" s="1750"/>
      <c r="ECG2" s="1750"/>
      <c r="ECH2" s="1750"/>
      <c r="ECI2" s="1750"/>
      <c r="ECJ2" s="1750"/>
      <c r="ECK2" s="1750"/>
      <c r="ECL2" s="1750"/>
      <c r="ECM2" s="1750"/>
      <c r="ECN2" s="1750"/>
      <c r="ECO2" s="1750"/>
      <c r="ECP2" s="1750"/>
      <c r="ECQ2" s="1750"/>
      <c r="ECR2" s="1750"/>
      <c r="ECS2" s="1750"/>
      <c r="ECT2" s="1750"/>
      <c r="ECU2" s="1750"/>
      <c r="ECV2" s="1750"/>
      <c r="ECW2" s="1750"/>
      <c r="ECX2" s="1750"/>
      <c r="ECY2" s="1750"/>
      <c r="ECZ2" s="1750"/>
      <c r="EDA2" s="1750"/>
      <c r="EDB2" s="1750"/>
      <c r="EDC2" s="1750"/>
      <c r="EDD2" s="1750"/>
      <c r="EDE2" s="1750"/>
      <c r="EDF2" s="1750"/>
      <c r="EDG2" s="1750"/>
      <c r="EDH2" s="1750"/>
      <c r="EDI2" s="1750"/>
      <c r="EDJ2" s="1750"/>
      <c r="EDK2" s="1750"/>
      <c r="EDL2" s="1750"/>
      <c r="EDM2" s="1750"/>
      <c r="EDN2" s="1750"/>
      <c r="EDO2" s="1750"/>
      <c r="EDP2" s="1750"/>
      <c r="EDQ2" s="1750"/>
      <c r="EDR2" s="1750"/>
      <c r="EDS2" s="1750"/>
      <c r="EDT2" s="1750"/>
      <c r="EDU2" s="1750"/>
      <c r="EDV2" s="1750"/>
      <c r="EDW2" s="1750"/>
      <c r="EDX2" s="1750"/>
      <c r="EDY2" s="1750"/>
      <c r="EDZ2" s="1750"/>
      <c r="EEA2" s="1750"/>
      <c r="EEB2" s="1750"/>
      <c r="EEC2" s="1750"/>
      <c r="EED2" s="1750"/>
      <c r="EEE2" s="1750"/>
      <c r="EEF2" s="1750"/>
      <c r="EEG2" s="1750"/>
      <c r="EEH2" s="1750"/>
      <c r="EEI2" s="1750"/>
      <c r="EEJ2" s="1750"/>
      <c r="EEK2" s="1750"/>
      <c r="EEL2" s="1750"/>
      <c r="EEM2" s="1750"/>
      <c r="EEN2" s="1750"/>
      <c r="EEO2" s="1750"/>
      <c r="EEP2" s="1750"/>
      <c r="EEQ2" s="1750"/>
      <c r="EER2" s="1750"/>
      <c r="EES2" s="1750"/>
      <c r="EET2" s="1750"/>
      <c r="EEU2" s="1750"/>
      <c r="EEV2" s="1750"/>
      <c r="EEW2" s="1750"/>
      <c r="EEX2" s="1750"/>
      <c r="EEY2" s="1750"/>
      <c r="EEZ2" s="1750"/>
      <c r="EFA2" s="1750"/>
      <c r="EFB2" s="1750"/>
      <c r="EFC2" s="1750"/>
      <c r="EFD2" s="1750"/>
      <c r="EFE2" s="1750"/>
      <c r="EFF2" s="1750"/>
      <c r="EFG2" s="1750"/>
      <c r="EFH2" s="1750"/>
      <c r="EFI2" s="1750"/>
      <c r="EFJ2" s="1750"/>
      <c r="EFK2" s="1750"/>
      <c r="EFL2" s="1750"/>
      <c r="EFM2" s="1750"/>
      <c r="EFN2" s="1750"/>
      <c r="EFO2" s="1750"/>
      <c r="EFP2" s="1750"/>
      <c r="EFQ2" s="1750"/>
      <c r="EFR2" s="1750"/>
      <c r="EFS2" s="1750"/>
      <c r="EFT2" s="1750"/>
      <c r="EFU2" s="1750"/>
      <c r="EFV2" s="1750"/>
      <c r="EFW2" s="1750"/>
      <c r="EFX2" s="1750"/>
      <c r="EFY2" s="1750"/>
      <c r="EFZ2" s="1750"/>
      <c r="EGA2" s="1750"/>
      <c r="EGB2" s="1750"/>
      <c r="EGC2" s="1750"/>
      <c r="EGD2" s="1750"/>
      <c r="EGE2" s="1750"/>
      <c r="EGF2" s="1750"/>
      <c r="EGG2" s="1750"/>
      <c r="EGH2" s="1750"/>
      <c r="EGI2" s="1750"/>
      <c r="EGJ2" s="1750"/>
      <c r="EGK2" s="1750"/>
      <c r="EGL2" s="1750"/>
      <c r="EGM2" s="1750"/>
      <c r="EGN2" s="1750"/>
      <c r="EGO2" s="1750"/>
      <c r="EGP2" s="1750"/>
      <c r="EGQ2" s="1750"/>
      <c r="EGR2" s="1750"/>
      <c r="EGS2" s="1750"/>
      <c r="EGT2" s="1750"/>
      <c r="EGU2" s="1750"/>
      <c r="EGV2" s="1750"/>
      <c r="EGW2" s="1750"/>
      <c r="EGX2" s="1750"/>
      <c r="EGY2" s="1750"/>
      <c r="EGZ2" s="1750"/>
      <c r="EHA2" s="1750"/>
      <c r="EHB2" s="1750"/>
      <c r="EHC2" s="1750"/>
      <c r="EHD2" s="1750"/>
      <c r="EHE2" s="1750"/>
      <c r="EHF2" s="1750"/>
      <c r="EHG2" s="1750"/>
      <c r="EHH2" s="1750"/>
      <c r="EHI2" s="1750"/>
      <c r="EHJ2" s="1750"/>
      <c r="EHK2" s="1750"/>
      <c r="EHL2" s="1750"/>
      <c r="EHM2" s="1750"/>
      <c r="EHN2" s="1750"/>
      <c r="EHO2" s="1750"/>
      <c r="EHP2" s="1750"/>
      <c r="EHQ2" s="1750"/>
      <c r="EHR2" s="1750"/>
      <c r="EHS2" s="1750"/>
      <c r="EHT2" s="1750"/>
      <c r="EHU2" s="1750"/>
      <c r="EHV2" s="1750"/>
      <c r="EHW2" s="1750"/>
      <c r="EHX2" s="1750"/>
      <c r="EHY2" s="1750"/>
      <c r="EHZ2" s="1750"/>
      <c r="EIA2" s="1750"/>
      <c r="EIB2" s="1750"/>
      <c r="EIC2" s="1750"/>
      <c r="EID2" s="1750"/>
      <c r="EIE2" s="1750"/>
      <c r="EIF2" s="1750"/>
      <c r="EIG2" s="1750"/>
      <c r="EIH2" s="1750"/>
      <c r="EII2" s="1750"/>
      <c r="EIJ2" s="1750"/>
      <c r="EIK2" s="1750"/>
      <c r="EIL2" s="1750"/>
      <c r="EIM2" s="1750"/>
      <c r="EIN2" s="1750"/>
      <c r="EIO2" s="1750"/>
      <c r="EIP2" s="1750"/>
      <c r="EIQ2" s="1750"/>
      <c r="EIR2" s="1750"/>
      <c r="EIS2" s="1750"/>
      <c r="EIT2" s="1750"/>
      <c r="EIU2" s="1750"/>
      <c r="EIV2" s="1750"/>
      <c r="EIW2" s="1750"/>
      <c r="EIX2" s="1750"/>
      <c r="EIY2" s="1750"/>
      <c r="EIZ2" s="1750"/>
      <c r="EJA2" s="1750"/>
      <c r="EJB2" s="1750"/>
      <c r="EJC2" s="1750"/>
      <c r="EJD2" s="1750"/>
      <c r="EJE2" s="1750"/>
      <c r="EJF2" s="1750"/>
      <c r="EJG2" s="1750"/>
      <c r="EJH2" s="1750"/>
      <c r="EJI2" s="1750"/>
      <c r="EJJ2" s="1750"/>
      <c r="EJK2" s="1750"/>
      <c r="EJL2" s="1750"/>
      <c r="EJM2" s="1750"/>
      <c r="EJN2" s="1750"/>
      <c r="EJO2" s="1750"/>
      <c r="EJP2" s="1750"/>
      <c r="EJQ2" s="1750"/>
      <c r="EJR2" s="1750"/>
      <c r="EJS2" s="1750"/>
      <c r="EJT2" s="1750"/>
      <c r="EJU2" s="1750"/>
      <c r="EJV2" s="1750"/>
      <c r="EJW2" s="1750"/>
      <c r="EJX2" s="1750"/>
      <c r="EJY2" s="1750"/>
      <c r="EJZ2" s="1750"/>
      <c r="EKA2" s="1750"/>
      <c r="EKB2" s="1750"/>
      <c r="EKC2" s="1750"/>
      <c r="EKD2" s="1750"/>
      <c r="EKE2" s="1750"/>
      <c r="EKF2" s="1750"/>
      <c r="EKG2" s="1750"/>
      <c r="EKH2" s="1750"/>
      <c r="EKI2" s="1750"/>
      <c r="EKJ2" s="1750"/>
      <c r="EKK2" s="1750"/>
      <c r="EKL2" s="1750"/>
      <c r="EKM2" s="1750"/>
      <c r="EKN2" s="1750"/>
      <c r="EKO2" s="1750"/>
      <c r="EKP2" s="1750"/>
      <c r="EKQ2" s="1750"/>
      <c r="EKR2" s="1750"/>
      <c r="EKS2" s="1750"/>
      <c r="EKT2" s="1750"/>
      <c r="EKU2" s="1750"/>
      <c r="EKV2" s="1750"/>
      <c r="EKW2" s="1750"/>
      <c r="EKX2" s="1750"/>
      <c r="EKY2" s="1750"/>
      <c r="EKZ2" s="1750"/>
      <c r="ELA2" s="1750"/>
      <c r="ELB2" s="1750"/>
      <c r="ELC2" s="1750"/>
      <c r="ELD2" s="1750"/>
      <c r="ELE2" s="1750"/>
      <c r="ELF2" s="1750"/>
      <c r="ELG2" s="1750"/>
      <c r="ELH2" s="1750"/>
      <c r="ELI2" s="1750"/>
      <c r="ELJ2" s="1750"/>
      <c r="ELK2" s="1750"/>
      <c r="ELL2" s="1750"/>
      <c r="ELM2" s="1750"/>
      <c r="ELN2" s="1750"/>
      <c r="ELO2" s="1750"/>
      <c r="ELP2" s="1750"/>
      <c r="ELQ2" s="1750"/>
      <c r="ELR2" s="1750"/>
      <c r="ELS2" s="1750"/>
      <c r="ELT2" s="1750"/>
      <c r="ELU2" s="1750"/>
      <c r="ELV2" s="1750"/>
      <c r="ELW2" s="1750"/>
      <c r="ELX2" s="1750"/>
      <c r="ELY2" s="1750"/>
      <c r="ELZ2" s="1750"/>
      <c r="EMA2" s="1750"/>
      <c r="EMB2" s="1750"/>
      <c r="EMC2" s="1750"/>
      <c r="EMD2" s="1750"/>
      <c r="EME2" s="1750"/>
      <c r="EMF2" s="1750"/>
      <c r="EMG2" s="1750"/>
      <c r="EMH2" s="1750"/>
      <c r="EMI2" s="1750"/>
      <c r="EMJ2" s="1750"/>
      <c r="EMK2" s="1750"/>
      <c r="EML2" s="1750"/>
      <c r="EMM2" s="1750"/>
      <c r="EMN2" s="1750"/>
      <c r="EMO2" s="1750"/>
      <c r="EMP2" s="1750"/>
      <c r="EMQ2" s="1750"/>
      <c r="EMR2" s="1750"/>
      <c r="EMS2" s="1750"/>
      <c r="EMT2" s="1750"/>
      <c r="EMU2" s="1750"/>
      <c r="EMV2" s="1750"/>
      <c r="EMW2" s="1750"/>
      <c r="EMX2" s="1750"/>
      <c r="EMY2" s="1750"/>
      <c r="EMZ2" s="1750"/>
      <c r="ENA2" s="1750"/>
      <c r="ENB2" s="1750"/>
      <c r="ENC2" s="1750"/>
      <c r="END2" s="1750"/>
      <c r="ENE2" s="1750"/>
      <c r="ENF2" s="1750"/>
      <c r="ENG2" s="1750"/>
      <c r="ENH2" s="1750"/>
      <c r="ENI2" s="1750"/>
      <c r="ENJ2" s="1750"/>
      <c r="ENK2" s="1750"/>
      <c r="ENL2" s="1750"/>
      <c r="ENM2" s="1750"/>
      <c r="ENN2" s="1750"/>
      <c r="ENO2" s="1750"/>
      <c r="ENP2" s="1750"/>
      <c r="ENQ2" s="1750"/>
      <c r="ENR2" s="1750"/>
      <c r="ENS2" s="1750"/>
      <c r="ENT2" s="1750"/>
      <c r="ENU2" s="1750"/>
      <c r="ENV2" s="1750"/>
      <c r="ENW2" s="1750"/>
      <c r="ENX2" s="1750"/>
      <c r="ENY2" s="1750"/>
      <c r="ENZ2" s="1750"/>
      <c r="EOA2" s="1750"/>
      <c r="EOB2" s="1750"/>
      <c r="EOC2" s="1750"/>
      <c r="EOD2" s="1750"/>
      <c r="EOE2" s="1750"/>
      <c r="EOF2" s="1750"/>
      <c r="EOG2" s="1750"/>
      <c r="EOH2" s="1750"/>
      <c r="EOI2" s="1750"/>
      <c r="EOJ2" s="1750"/>
      <c r="EOK2" s="1750"/>
      <c r="EOL2" s="1750"/>
      <c r="EOM2" s="1750"/>
      <c r="EON2" s="1750"/>
      <c r="EOO2" s="1750"/>
      <c r="EOP2" s="1750"/>
      <c r="EOQ2" s="1750"/>
      <c r="EOR2" s="1750"/>
      <c r="EOS2" s="1750"/>
      <c r="EOT2" s="1750"/>
      <c r="EOU2" s="1750"/>
      <c r="EOV2" s="1750"/>
      <c r="EOW2" s="1750"/>
      <c r="EOX2" s="1750"/>
      <c r="EOY2" s="1750"/>
      <c r="EOZ2" s="1750"/>
      <c r="EPA2" s="1750"/>
      <c r="EPB2" s="1750"/>
      <c r="EPC2" s="1750"/>
      <c r="EPD2" s="1750"/>
      <c r="EPE2" s="1750"/>
      <c r="EPF2" s="1750"/>
      <c r="EPG2" s="1750"/>
      <c r="EPH2" s="1750"/>
      <c r="EPI2" s="1750"/>
      <c r="EPJ2" s="1750"/>
      <c r="EPK2" s="1750"/>
      <c r="EPL2" s="1750"/>
      <c r="EPM2" s="1750"/>
      <c r="EPN2" s="1750"/>
      <c r="EPO2" s="1750"/>
      <c r="EPP2" s="1750"/>
      <c r="EPQ2" s="1750"/>
      <c r="EPR2" s="1750"/>
      <c r="EPS2" s="1750"/>
      <c r="EPT2" s="1750"/>
      <c r="EPU2" s="1750"/>
      <c r="EPV2" s="1750"/>
      <c r="EPW2" s="1750"/>
      <c r="EPX2" s="1750"/>
      <c r="EPY2" s="1750"/>
      <c r="EPZ2" s="1750"/>
      <c r="EQA2" s="1750"/>
      <c r="EQB2" s="1750"/>
      <c r="EQC2" s="1750"/>
      <c r="EQD2" s="1750"/>
      <c r="EQE2" s="1750"/>
      <c r="EQF2" s="1750"/>
      <c r="EQG2" s="1750"/>
      <c r="EQH2" s="1750"/>
      <c r="EQI2" s="1750"/>
      <c r="EQJ2" s="1750"/>
      <c r="EQK2" s="1750"/>
      <c r="EQL2" s="1750"/>
      <c r="EQM2" s="1750"/>
      <c r="EQN2" s="1750"/>
      <c r="EQO2" s="1750"/>
      <c r="EQP2" s="1750"/>
      <c r="EQQ2" s="1750"/>
      <c r="EQR2" s="1750"/>
      <c r="EQS2" s="1750"/>
      <c r="EQT2" s="1750"/>
      <c r="EQU2" s="1750"/>
      <c r="EQV2" s="1750"/>
      <c r="EQW2" s="1750"/>
      <c r="EQX2" s="1750"/>
      <c r="EQY2" s="1750"/>
      <c r="EQZ2" s="1750"/>
      <c r="ERA2" s="1750"/>
      <c r="ERB2" s="1750"/>
      <c r="ERC2" s="1750"/>
      <c r="ERD2" s="1750"/>
      <c r="ERE2" s="1750"/>
      <c r="ERF2" s="1750"/>
      <c r="ERG2" s="1750"/>
      <c r="ERH2" s="1750"/>
      <c r="ERI2" s="1750"/>
      <c r="ERJ2" s="1750"/>
      <c r="ERK2" s="1750"/>
      <c r="ERL2" s="1750"/>
      <c r="ERM2" s="1750"/>
      <c r="ERN2" s="1750"/>
      <c r="ERO2" s="1750"/>
      <c r="ERP2" s="1750"/>
      <c r="ERQ2" s="1750"/>
      <c r="ERR2" s="1750"/>
      <c r="ERS2" s="1750"/>
      <c r="ERT2" s="1750"/>
      <c r="ERU2" s="1750"/>
      <c r="ERV2" s="1750"/>
      <c r="ERW2" s="1750"/>
      <c r="ERX2" s="1750"/>
      <c r="ERY2" s="1750"/>
      <c r="ERZ2" s="1750"/>
      <c r="ESA2" s="1750"/>
      <c r="ESB2" s="1750"/>
      <c r="ESC2" s="1750"/>
      <c r="ESD2" s="1750"/>
      <c r="ESE2" s="1750"/>
      <c r="ESF2" s="1750"/>
      <c r="ESG2" s="1750"/>
      <c r="ESH2" s="1750"/>
      <c r="ESI2" s="1750"/>
      <c r="ESJ2" s="1750"/>
      <c r="ESK2" s="1750"/>
      <c r="ESL2" s="1750"/>
      <c r="ESM2" s="1750"/>
      <c r="ESN2" s="1750"/>
      <c r="ESO2" s="1750"/>
      <c r="ESP2" s="1750"/>
      <c r="ESQ2" s="1750"/>
      <c r="ESR2" s="1750"/>
      <c r="ESS2" s="1750"/>
      <c r="EST2" s="1750"/>
      <c r="ESU2" s="1750"/>
      <c r="ESV2" s="1750"/>
      <c r="ESW2" s="1750"/>
      <c r="ESX2" s="1750"/>
      <c r="ESY2" s="1750"/>
      <c r="ESZ2" s="1750"/>
      <c r="ETA2" s="1750"/>
      <c r="ETB2" s="1750"/>
      <c r="ETC2" s="1750"/>
      <c r="ETD2" s="1750"/>
      <c r="ETE2" s="1750"/>
      <c r="ETF2" s="1750"/>
      <c r="ETG2" s="1750"/>
      <c r="ETH2" s="1750"/>
      <c r="ETI2" s="1750"/>
      <c r="ETJ2" s="1750"/>
      <c r="ETK2" s="1750"/>
      <c r="ETL2" s="1750"/>
      <c r="ETM2" s="1750"/>
      <c r="ETN2" s="1750"/>
      <c r="ETO2" s="1750"/>
      <c r="ETP2" s="1750"/>
      <c r="ETQ2" s="1750"/>
      <c r="ETR2" s="1750"/>
      <c r="ETS2" s="1750"/>
      <c r="ETT2" s="1750"/>
      <c r="ETU2" s="1750"/>
      <c r="ETV2" s="1750"/>
      <c r="ETW2" s="1750"/>
      <c r="ETX2" s="1750"/>
      <c r="ETY2" s="1750"/>
      <c r="ETZ2" s="1750"/>
      <c r="EUA2" s="1750"/>
      <c r="EUB2" s="1750"/>
      <c r="EUC2" s="1750"/>
      <c r="EUD2" s="1750"/>
      <c r="EUE2" s="1750"/>
      <c r="EUF2" s="1750"/>
      <c r="EUG2" s="1750"/>
      <c r="EUH2" s="1750"/>
      <c r="EUI2" s="1750"/>
      <c r="EUJ2" s="1750"/>
      <c r="EUK2" s="1750"/>
      <c r="EUL2" s="1750"/>
      <c r="EUM2" s="1750"/>
      <c r="EUN2" s="1750"/>
      <c r="EUO2" s="1750"/>
      <c r="EUP2" s="1750"/>
      <c r="EUQ2" s="1750"/>
      <c r="EUR2" s="1750"/>
      <c r="EUS2" s="1750"/>
      <c r="EUT2" s="1750"/>
      <c r="EUU2" s="1750"/>
      <c r="EUV2" s="1750"/>
      <c r="EUW2" s="1750"/>
      <c r="EUX2" s="1750"/>
      <c r="EUY2" s="1750"/>
      <c r="EUZ2" s="1750"/>
      <c r="EVA2" s="1750"/>
      <c r="EVB2" s="1750"/>
      <c r="EVC2" s="1750"/>
      <c r="EVD2" s="1750"/>
      <c r="EVE2" s="1750"/>
      <c r="EVF2" s="1750"/>
      <c r="EVG2" s="1750"/>
      <c r="EVH2" s="1750"/>
      <c r="EVI2" s="1750"/>
      <c r="EVJ2" s="1750"/>
      <c r="EVK2" s="1750"/>
      <c r="EVL2" s="1750"/>
      <c r="EVM2" s="1750"/>
      <c r="EVN2" s="1750"/>
      <c r="EVO2" s="1750"/>
      <c r="EVP2" s="1750"/>
      <c r="EVQ2" s="1750"/>
      <c r="EVR2" s="1750"/>
      <c r="EVS2" s="1750"/>
      <c r="EVT2" s="1750"/>
      <c r="EVU2" s="1750"/>
      <c r="EVV2" s="1750"/>
      <c r="EVW2" s="1750"/>
      <c r="EVX2" s="1750"/>
      <c r="EVY2" s="1750"/>
      <c r="EVZ2" s="1750"/>
      <c r="EWA2" s="1750"/>
      <c r="EWB2" s="1750"/>
      <c r="EWC2" s="1750"/>
      <c r="EWD2" s="1750"/>
      <c r="EWE2" s="1750"/>
      <c r="EWF2" s="1750"/>
      <c r="EWG2" s="1750"/>
      <c r="EWH2" s="1750"/>
      <c r="EWI2" s="1750"/>
      <c r="EWJ2" s="1750"/>
      <c r="EWK2" s="1750"/>
      <c r="EWL2" s="1750"/>
      <c r="EWM2" s="1750"/>
      <c r="EWN2" s="1750"/>
      <c r="EWO2" s="1750"/>
      <c r="EWP2" s="1750"/>
      <c r="EWQ2" s="1750"/>
      <c r="EWR2" s="1750"/>
      <c r="EWS2" s="1750"/>
      <c r="EWT2" s="1750"/>
      <c r="EWU2" s="1750"/>
      <c r="EWV2" s="1750"/>
      <c r="EWW2" s="1750"/>
      <c r="EWX2" s="1750"/>
      <c r="EWY2" s="1750"/>
      <c r="EWZ2" s="1750"/>
      <c r="EXA2" s="1750"/>
      <c r="EXB2" s="1750"/>
      <c r="EXC2" s="1750"/>
      <c r="EXD2" s="1750"/>
      <c r="EXE2" s="1750"/>
      <c r="EXF2" s="1750"/>
      <c r="EXG2" s="1750"/>
      <c r="EXH2" s="1750"/>
      <c r="EXI2" s="1750"/>
      <c r="EXJ2" s="1750"/>
      <c r="EXK2" s="1750"/>
      <c r="EXL2" s="1750"/>
      <c r="EXM2" s="1750"/>
      <c r="EXN2" s="1750"/>
      <c r="EXO2" s="1750"/>
      <c r="EXP2" s="1750"/>
      <c r="EXQ2" s="1750"/>
      <c r="EXR2" s="1750"/>
      <c r="EXS2" s="1750"/>
      <c r="EXT2" s="1750"/>
      <c r="EXU2" s="1750"/>
      <c r="EXV2" s="1750"/>
      <c r="EXW2" s="1750"/>
      <c r="EXX2" s="1750"/>
      <c r="EXY2" s="1750"/>
      <c r="EXZ2" s="1750"/>
      <c r="EYA2" s="1750"/>
      <c r="EYB2" s="1750"/>
      <c r="EYC2" s="1750"/>
      <c r="EYD2" s="1750"/>
      <c r="EYE2" s="1750"/>
      <c r="EYF2" s="1750"/>
      <c r="EYG2" s="1750"/>
      <c r="EYH2" s="1750"/>
      <c r="EYI2" s="1750"/>
      <c r="EYJ2" s="1750"/>
      <c r="EYK2" s="1750"/>
      <c r="EYL2" s="1750"/>
      <c r="EYM2" s="1750"/>
      <c r="EYN2" s="1750"/>
      <c r="EYO2" s="1750"/>
      <c r="EYP2" s="1750"/>
      <c r="EYQ2" s="1750"/>
      <c r="EYR2" s="1750"/>
      <c r="EYS2" s="1750"/>
      <c r="EYT2" s="1750"/>
      <c r="EYU2" s="1750"/>
      <c r="EYV2" s="1750"/>
      <c r="EYW2" s="1750"/>
      <c r="EYX2" s="1750"/>
      <c r="EYY2" s="1750"/>
      <c r="EYZ2" s="1750"/>
      <c r="EZA2" s="1750"/>
      <c r="EZB2" s="1750"/>
      <c r="EZC2" s="1750"/>
      <c r="EZD2" s="1750"/>
      <c r="EZE2" s="1750"/>
      <c r="EZF2" s="1750"/>
      <c r="EZG2" s="1750"/>
      <c r="EZH2" s="1750"/>
      <c r="EZI2" s="1750"/>
      <c r="EZJ2" s="1750"/>
      <c r="EZK2" s="1750"/>
      <c r="EZL2" s="1750"/>
      <c r="EZM2" s="1750"/>
      <c r="EZN2" s="1750"/>
      <c r="EZO2" s="1750"/>
      <c r="EZP2" s="1750"/>
      <c r="EZQ2" s="1750"/>
      <c r="EZR2" s="1750"/>
      <c r="EZS2" s="1750"/>
      <c r="EZT2" s="1750"/>
      <c r="EZU2" s="1750"/>
      <c r="EZV2" s="1750"/>
      <c r="EZW2" s="1750"/>
      <c r="EZX2" s="1750"/>
      <c r="EZY2" s="1750"/>
      <c r="EZZ2" s="1750"/>
      <c r="FAA2" s="1750"/>
      <c r="FAB2" s="1750"/>
      <c r="FAC2" s="1750"/>
      <c r="FAD2" s="1750"/>
      <c r="FAE2" s="1750"/>
      <c r="FAF2" s="1750"/>
      <c r="FAG2" s="1750"/>
      <c r="FAH2" s="1750"/>
      <c r="FAI2" s="1750"/>
      <c r="FAJ2" s="1750"/>
      <c r="FAK2" s="1750"/>
      <c r="FAL2" s="1750"/>
      <c r="FAM2" s="1750"/>
      <c r="FAN2" s="1750"/>
      <c r="FAO2" s="1750"/>
      <c r="FAP2" s="1750"/>
      <c r="FAQ2" s="1750"/>
      <c r="FAR2" s="1750"/>
      <c r="FAS2" s="1750"/>
      <c r="FAT2" s="1750"/>
      <c r="FAU2" s="1750"/>
      <c r="FAV2" s="1750"/>
      <c r="FAW2" s="1750"/>
      <c r="FAX2" s="1750"/>
      <c r="FAY2" s="1750"/>
      <c r="FAZ2" s="1750"/>
      <c r="FBA2" s="1750"/>
      <c r="FBB2" s="1750"/>
      <c r="FBC2" s="1750"/>
      <c r="FBD2" s="1750"/>
      <c r="FBE2" s="1750"/>
      <c r="FBF2" s="1750"/>
      <c r="FBG2" s="1750"/>
      <c r="FBH2" s="1750"/>
      <c r="FBI2" s="1750"/>
      <c r="FBJ2" s="1750"/>
      <c r="FBK2" s="1750"/>
      <c r="FBL2" s="1750"/>
      <c r="FBM2" s="1750"/>
      <c r="FBN2" s="1750"/>
      <c r="FBO2" s="1750"/>
      <c r="FBP2" s="1750"/>
      <c r="FBQ2" s="1750"/>
      <c r="FBR2" s="1750"/>
      <c r="FBS2" s="1750"/>
      <c r="FBT2" s="1750"/>
      <c r="FBU2" s="1750"/>
      <c r="FBV2" s="1750"/>
      <c r="FBW2" s="1750"/>
      <c r="FBX2" s="1750"/>
      <c r="FBY2" s="1750"/>
      <c r="FBZ2" s="1750"/>
      <c r="FCA2" s="1750"/>
      <c r="FCB2" s="1750"/>
      <c r="FCC2" s="1750"/>
      <c r="FCD2" s="1750"/>
      <c r="FCE2" s="1750"/>
      <c r="FCF2" s="1750"/>
      <c r="FCG2" s="1750"/>
      <c r="FCH2" s="1750"/>
      <c r="FCI2" s="1750"/>
      <c r="FCJ2" s="1750"/>
      <c r="FCK2" s="1750"/>
      <c r="FCL2" s="1750"/>
      <c r="FCM2" s="1750"/>
      <c r="FCN2" s="1750"/>
      <c r="FCO2" s="1750"/>
      <c r="FCP2" s="1750"/>
      <c r="FCQ2" s="1750"/>
      <c r="FCR2" s="1750"/>
      <c r="FCS2" s="1750"/>
      <c r="FCT2" s="1750"/>
      <c r="FCU2" s="1750"/>
      <c r="FCV2" s="1750"/>
      <c r="FCW2" s="1750"/>
      <c r="FCX2" s="1750"/>
      <c r="FCY2" s="1750"/>
      <c r="FCZ2" s="1750"/>
      <c r="FDA2" s="1750"/>
      <c r="FDB2" s="1750"/>
      <c r="FDC2" s="1750"/>
      <c r="FDD2" s="1750"/>
      <c r="FDE2" s="1750"/>
      <c r="FDF2" s="1750"/>
      <c r="FDG2" s="1750"/>
      <c r="FDH2" s="1750"/>
      <c r="FDI2" s="1750"/>
      <c r="FDJ2" s="1750"/>
      <c r="FDK2" s="1750"/>
      <c r="FDL2" s="1750"/>
      <c r="FDM2" s="1750"/>
      <c r="FDN2" s="1750"/>
      <c r="FDO2" s="1750"/>
      <c r="FDP2" s="1750"/>
      <c r="FDQ2" s="1750"/>
      <c r="FDR2" s="1750"/>
      <c r="FDS2" s="1750"/>
      <c r="FDT2" s="1750"/>
      <c r="FDU2" s="1750"/>
      <c r="FDV2" s="1750"/>
      <c r="FDW2" s="1750"/>
      <c r="FDX2" s="1750"/>
      <c r="FDY2" s="1750"/>
      <c r="FDZ2" s="1750"/>
      <c r="FEA2" s="1750"/>
      <c r="FEB2" s="1750"/>
      <c r="FEC2" s="1750"/>
      <c r="FED2" s="1750"/>
      <c r="FEE2" s="1750"/>
      <c r="FEF2" s="1750"/>
      <c r="FEG2" s="1750"/>
      <c r="FEH2" s="1750"/>
      <c r="FEI2" s="1750"/>
      <c r="FEJ2" s="1750"/>
      <c r="FEK2" s="1750"/>
      <c r="FEL2" s="1750"/>
      <c r="FEM2" s="1750"/>
      <c r="FEN2" s="1750"/>
      <c r="FEO2" s="1750"/>
      <c r="FEP2" s="1750"/>
      <c r="FEQ2" s="1750"/>
      <c r="FER2" s="1750"/>
      <c r="FES2" s="1750"/>
      <c r="FET2" s="1750"/>
      <c r="FEU2" s="1750"/>
      <c r="FEV2" s="1750"/>
      <c r="FEW2" s="1750"/>
      <c r="FEX2" s="1750"/>
      <c r="FEY2" s="1750"/>
      <c r="FEZ2" s="1750"/>
      <c r="FFA2" s="1750"/>
      <c r="FFB2" s="1750"/>
      <c r="FFC2" s="1750"/>
      <c r="FFD2" s="1750"/>
      <c r="FFE2" s="1750"/>
      <c r="FFF2" s="1750"/>
      <c r="FFG2" s="1750"/>
      <c r="FFH2" s="1750"/>
      <c r="FFI2" s="1750"/>
      <c r="FFJ2" s="1750"/>
      <c r="FFK2" s="1750"/>
      <c r="FFL2" s="1750"/>
      <c r="FFM2" s="1750"/>
      <c r="FFN2" s="1750"/>
      <c r="FFO2" s="1750"/>
      <c r="FFP2" s="1750"/>
      <c r="FFQ2" s="1750"/>
      <c r="FFR2" s="1750"/>
      <c r="FFS2" s="1750"/>
      <c r="FFT2" s="1750"/>
      <c r="FFU2" s="1750"/>
      <c r="FFV2" s="1750"/>
      <c r="FFW2" s="1750"/>
      <c r="FFX2" s="1750"/>
      <c r="FFY2" s="1750"/>
      <c r="FFZ2" s="1750"/>
      <c r="FGA2" s="1750"/>
      <c r="FGB2" s="1750"/>
      <c r="FGC2" s="1750"/>
      <c r="FGD2" s="1750"/>
      <c r="FGE2" s="1750"/>
      <c r="FGF2" s="1750"/>
      <c r="FGG2" s="1750"/>
      <c r="FGH2" s="1750"/>
      <c r="FGI2" s="1750"/>
      <c r="FGJ2" s="1750"/>
      <c r="FGK2" s="1750"/>
      <c r="FGL2" s="1750"/>
      <c r="FGM2" s="1750"/>
      <c r="FGN2" s="1750"/>
      <c r="FGO2" s="1750"/>
      <c r="FGP2" s="1750"/>
      <c r="FGQ2" s="1750"/>
      <c r="FGR2" s="1750"/>
      <c r="FGS2" s="1750"/>
      <c r="FGT2" s="1750"/>
      <c r="FGU2" s="1750"/>
      <c r="FGV2" s="1750"/>
      <c r="FGW2" s="1750"/>
      <c r="FGX2" s="1750"/>
      <c r="FGY2" s="1750"/>
      <c r="FGZ2" s="1750"/>
      <c r="FHA2" s="1750"/>
      <c r="FHB2" s="1750"/>
      <c r="FHC2" s="1750"/>
      <c r="FHD2" s="1750"/>
      <c r="FHE2" s="1750"/>
      <c r="FHF2" s="1750"/>
      <c r="FHG2" s="1750"/>
      <c r="FHH2" s="1750"/>
      <c r="FHI2" s="1750"/>
      <c r="FHJ2" s="1750"/>
      <c r="FHK2" s="1750"/>
      <c r="FHL2" s="1750"/>
      <c r="FHM2" s="1750"/>
      <c r="FHN2" s="1750"/>
      <c r="FHO2" s="1750"/>
      <c r="FHP2" s="1750"/>
      <c r="FHQ2" s="1750"/>
      <c r="FHR2" s="1750"/>
      <c r="FHS2" s="1750"/>
      <c r="FHT2" s="1750"/>
      <c r="FHU2" s="1750"/>
      <c r="FHV2" s="1750"/>
      <c r="FHW2" s="1750"/>
      <c r="FHX2" s="1750"/>
      <c r="FHY2" s="1750"/>
      <c r="FHZ2" s="1750"/>
      <c r="FIA2" s="1750"/>
      <c r="FIB2" s="1750"/>
      <c r="FIC2" s="1750"/>
      <c r="FID2" s="1750"/>
      <c r="FIE2" s="1750"/>
      <c r="FIF2" s="1750"/>
      <c r="FIG2" s="1750"/>
      <c r="FIH2" s="1750"/>
      <c r="FII2" s="1750"/>
      <c r="FIJ2" s="1750"/>
      <c r="FIK2" s="1750"/>
      <c r="FIL2" s="1750"/>
      <c r="FIM2" s="1750"/>
      <c r="FIN2" s="1750"/>
      <c r="FIO2" s="1750"/>
      <c r="FIP2" s="1750"/>
      <c r="FIQ2" s="1750"/>
      <c r="FIR2" s="1750"/>
      <c r="FIS2" s="1750"/>
      <c r="FIT2" s="1750"/>
      <c r="FIU2" s="1750"/>
      <c r="FIV2" s="1750"/>
      <c r="FIW2" s="1750"/>
      <c r="FIX2" s="1750"/>
      <c r="FIY2" s="1750"/>
      <c r="FIZ2" s="1750"/>
      <c r="FJA2" s="1750"/>
      <c r="FJB2" s="1750"/>
      <c r="FJC2" s="1750"/>
      <c r="FJD2" s="1750"/>
      <c r="FJE2" s="1750"/>
      <c r="FJF2" s="1750"/>
      <c r="FJG2" s="1750"/>
      <c r="FJH2" s="1750"/>
      <c r="FJI2" s="1750"/>
      <c r="FJJ2" s="1750"/>
      <c r="FJK2" s="1750"/>
      <c r="FJL2" s="1750"/>
      <c r="FJM2" s="1750"/>
      <c r="FJN2" s="1750"/>
      <c r="FJO2" s="1750"/>
      <c r="FJP2" s="1750"/>
      <c r="FJQ2" s="1750"/>
      <c r="FJR2" s="1750"/>
      <c r="FJS2" s="1750"/>
      <c r="FJT2" s="1750"/>
      <c r="FJU2" s="1750"/>
      <c r="FJV2" s="1750"/>
      <c r="FJW2" s="1750"/>
      <c r="FJX2" s="1750"/>
      <c r="FJY2" s="1750"/>
      <c r="FJZ2" s="1750"/>
      <c r="FKA2" s="1750"/>
      <c r="FKB2" s="1750"/>
      <c r="FKC2" s="1750"/>
      <c r="FKD2" s="1750"/>
      <c r="FKE2" s="1750"/>
      <c r="FKF2" s="1750"/>
      <c r="FKG2" s="1750"/>
      <c r="FKH2" s="1750"/>
      <c r="FKI2" s="1750"/>
      <c r="FKJ2" s="1750"/>
      <c r="FKK2" s="1750"/>
      <c r="FKL2" s="1750"/>
      <c r="FKM2" s="1750"/>
      <c r="FKN2" s="1750"/>
      <c r="FKO2" s="1750"/>
      <c r="FKP2" s="1750"/>
      <c r="FKQ2" s="1750"/>
      <c r="FKR2" s="1750"/>
      <c r="FKS2" s="1750"/>
      <c r="FKT2" s="1750"/>
      <c r="FKU2" s="1750"/>
      <c r="FKV2" s="1750"/>
      <c r="FKW2" s="1750"/>
      <c r="FKX2" s="1750"/>
      <c r="FKY2" s="1750"/>
      <c r="FKZ2" s="1750"/>
      <c r="FLA2" s="1750"/>
      <c r="FLB2" s="1750"/>
      <c r="FLC2" s="1750"/>
      <c r="FLD2" s="1750"/>
      <c r="FLE2" s="1750"/>
      <c r="FLF2" s="1750"/>
      <c r="FLG2" s="1750"/>
      <c r="FLH2" s="1750"/>
      <c r="FLI2" s="1750"/>
      <c r="FLJ2" s="1750"/>
      <c r="FLK2" s="1750"/>
      <c r="FLL2" s="1750"/>
      <c r="FLM2" s="1750"/>
      <c r="FLN2" s="1750"/>
      <c r="FLO2" s="1750"/>
      <c r="FLP2" s="1750"/>
      <c r="FLQ2" s="1750"/>
      <c r="FLR2" s="1750"/>
      <c r="FLS2" s="1750"/>
      <c r="FLT2" s="1750"/>
      <c r="FLU2" s="1750"/>
      <c r="FLV2" s="1750"/>
      <c r="FLW2" s="1750"/>
      <c r="FLX2" s="1750"/>
      <c r="FLY2" s="1750"/>
      <c r="FLZ2" s="1750"/>
      <c r="FMA2" s="1750"/>
      <c r="FMB2" s="1750"/>
      <c r="FMC2" s="1750"/>
      <c r="FMD2" s="1750"/>
      <c r="FME2" s="1750"/>
      <c r="FMF2" s="1750"/>
      <c r="FMG2" s="1750"/>
      <c r="FMH2" s="1750"/>
      <c r="FMI2" s="1750"/>
      <c r="FMJ2" s="1750"/>
      <c r="FMK2" s="1750"/>
      <c r="FML2" s="1750"/>
      <c r="FMM2" s="1750"/>
      <c r="FMN2" s="1750"/>
      <c r="FMO2" s="1750"/>
      <c r="FMP2" s="1750"/>
      <c r="FMQ2" s="1750"/>
      <c r="FMR2" s="1750"/>
      <c r="FMS2" s="1750"/>
      <c r="FMT2" s="1750"/>
      <c r="FMU2" s="1750"/>
      <c r="FMV2" s="1750"/>
      <c r="FMW2" s="1750"/>
      <c r="FMX2" s="1750"/>
      <c r="FMY2" s="1750"/>
      <c r="FMZ2" s="1750"/>
      <c r="FNA2" s="1750"/>
      <c r="FNB2" s="1750"/>
      <c r="FNC2" s="1750"/>
      <c r="FND2" s="1750"/>
      <c r="FNE2" s="1750"/>
      <c r="FNF2" s="1750"/>
      <c r="FNG2" s="1750"/>
      <c r="FNH2" s="1750"/>
      <c r="FNI2" s="1750"/>
      <c r="FNJ2" s="1750"/>
      <c r="FNK2" s="1750"/>
      <c r="FNL2" s="1750"/>
      <c r="FNM2" s="1750"/>
      <c r="FNN2" s="1750"/>
      <c r="FNO2" s="1750"/>
      <c r="FNP2" s="1750"/>
      <c r="FNQ2" s="1750"/>
      <c r="FNR2" s="1750"/>
      <c r="FNS2" s="1750"/>
      <c r="FNT2" s="1750"/>
      <c r="FNU2" s="1750"/>
      <c r="FNV2" s="1750"/>
      <c r="FNW2" s="1750"/>
      <c r="FNX2" s="1750"/>
      <c r="FNY2" s="1750"/>
      <c r="FNZ2" s="1750"/>
      <c r="FOA2" s="1750"/>
      <c r="FOB2" s="1750"/>
      <c r="FOC2" s="1750"/>
      <c r="FOD2" s="1750"/>
      <c r="FOE2" s="1750"/>
      <c r="FOF2" s="1750"/>
      <c r="FOG2" s="1750"/>
      <c r="FOH2" s="1750"/>
      <c r="FOI2" s="1750"/>
      <c r="FOJ2" s="1750"/>
      <c r="FOK2" s="1750"/>
      <c r="FOL2" s="1750"/>
      <c r="FOM2" s="1750"/>
      <c r="FON2" s="1750"/>
      <c r="FOO2" s="1750"/>
      <c r="FOP2" s="1750"/>
      <c r="FOQ2" s="1750"/>
      <c r="FOR2" s="1750"/>
      <c r="FOS2" s="1750"/>
      <c r="FOT2" s="1750"/>
      <c r="FOU2" s="1750"/>
      <c r="FOV2" s="1750"/>
      <c r="FOW2" s="1750"/>
      <c r="FOX2" s="1750"/>
      <c r="FOY2" s="1750"/>
      <c r="FOZ2" s="1750"/>
      <c r="FPA2" s="1750"/>
      <c r="FPB2" s="1750"/>
      <c r="FPC2" s="1750"/>
      <c r="FPD2" s="1750"/>
      <c r="FPE2" s="1750"/>
      <c r="FPF2" s="1750"/>
      <c r="FPG2" s="1750"/>
      <c r="FPH2" s="1750"/>
      <c r="FPI2" s="1750"/>
      <c r="FPJ2" s="1750"/>
      <c r="FPK2" s="1750"/>
      <c r="FPL2" s="1750"/>
      <c r="FPM2" s="1750"/>
      <c r="FPN2" s="1750"/>
      <c r="FPO2" s="1750"/>
      <c r="FPP2" s="1750"/>
      <c r="FPQ2" s="1750"/>
      <c r="FPR2" s="1750"/>
      <c r="FPS2" s="1750"/>
      <c r="FPT2" s="1750"/>
      <c r="FPU2" s="1750"/>
      <c r="FPV2" s="1750"/>
      <c r="FPW2" s="1750"/>
      <c r="FPX2" s="1750"/>
      <c r="FPY2" s="1750"/>
      <c r="FPZ2" s="1750"/>
      <c r="FQA2" s="1750"/>
      <c r="FQB2" s="1750"/>
      <c r="FQC2" s="1750"/>
      <c r="FQD2" s="1750"/>
      <c r="FQE2" s="1750"/>
      <c r="FQF2" s="1750"/>
      <c r="FQG2" s="1750"/>
      <c r="FQH2" s="1750"/>
      <c r="FQI2" s="1750"/>
      <c r="FQJ2" s="1750"/>
      <c r="FQK2" s="1750"/>
      <c r="FQL2" s="1750"/>
      <c r="FQM2" s="1750"/>
      <c r="FQN2" s="1750"/>
      <c r="FQO2" s="1750"/>
      <c r="FQP2" s="1750"/>
      <c r="FQQ2" s="1750"/>
      <c r="FQR2" s="1750"/>
      <c r="FQS2" s="1750"/>
      <c r="FQT2" s="1750"/>
      <c r="FQU2" s="1750"/>
      <c r="FQV2" s="1750"/>
      <c r="FQW2" s="1750"/>
      <c r="FQX2" s="1750"/>
      <c r="FQY2" s="1750"/>
      <c r="FQZ2" s="1750"/>
      <c r="FRA2" s="1750"/>
      <c r="FRB2" s="1750"/>
      <c r="FRC2" s="1750"/>
      <c r="FRD2" s="1750"/>
      <c r="FRE2" s="1750"/>
      <c r="FRF2" s="1750"/>
      <c r="FRG2" s="1750"/>
      <c r="FRH2" s="1750"/>
      <c r="FRI2" s="1750"/>
      <c r="FRJ2" s="1750"/>
      <c r="FRK2" s="1750"/>
      <c r="FRL2" s="1750"/>
      <c r="FRM2" s="1750"/>
      <c r="FRN2" s="1750"/>
      <c r="FRO2" s="1750"/>
      <c r="FRP2" s="1750"/>
      <c r="FRQ2" s="1750"/>
      <c r="FRR2" s="1750"/>
      <c r="FRS2" s="1750"/>
      <c r="FRT2" s="1750"/>
      <c r="FRU2" s="1750"/>
      <c r="FRV2" s="1750"/>
      <c r="FRW2" s="1750"/>
      <c r="FRX2" s="1750"/>
      <c r="FRY2" s="1750"/>
      <c r="FRZ2" s="1750"/>
      <c r="FSA2" s="1750"/>
      <c r="FSB2" s="1750"/>
      <c r="FSC2" s="1750"/>
      <c r="FSD2" s="1750"/>
      <c r="FSE2" s="1750"/>
      <c r="FSF2" s="1750"/>
      <c r="FSG2" s="1750"/>
      <c r="FSH2" s="1750"/>
      <c r="FSI2" s="1750"/>
      <c r="FSJ2" s="1750"/>
      <c r="FSK2" s="1750"/>
      <c r="FSL2" s="1750"/>
      <c r="FSM2" s="1750"/>
      <c r="FSN2" s="1750"/>
      <c r="FSO2" s="1750"/>
      <c r="FSP2" s="1750"/>
      <c r="FSQ2" s="1750"/>
      <c r="FSR2" s="1750"/>
      <c r="FSS2" s="1750"/>
      <c r="FST2" s="1750"/>
      <c r="FSU2" s="1750"/>
      <c r="FSV2" s="1750"/>
      <c r="FSW2" s="1750"/>
      <c r="FSX2" s="1750"/>
      <c r="FSY2" s="1750"/>
      <c r="FSZ2" s="1750"/>
      <c r="FTA2" s="1750"/>
      <c r="FTB2" s="1750"/>
      <c r="FTC2" s="1750"/>
      <c r="FTD2" s="1750"/>
      <c r="FTE2" s="1750"/>
      <c r="FTF2" s="1750"/>
      <c r="FTG2" s="1750"/>
      <c r="FTH2" s="1750"/>
      <c r="FTI2" s="1750"/>
      <c r="FTJ2" s="1750"/>
      <c r="FTK2" s="1750"/>
      <c r="FTL2" s="1750"/>
      <c r="FTM2" s="1750"/>
      <c r="FTN2" s="1750"/>
      <c r="FTO2" s="1750"/>
      <c r="FTP2" s="1750"/>
      <c r="FTQ2" s="1750"/>
      <c r="FTR2" s="1750"/>
      <c r="FTS2" s="1750"/>
      <c r="FTT2" s="1750"/>
      <c r="FTU2" s="1750"/>
      <c r="FTV2" s="1750"/>
      <c r="FTW2" s="1750"/>
      <c r="FTX2" s="1750"/>
      <c r="FTY2" s="1750"/>
      <c r="FTZ2" s="1750"/>
      <c r="FUA2" s="1750"/>
      <c r="FUB2" s="1750"/>
      <c r="FUC2" s="1750"/>
      <c r="FUD2" s="1750"/>
      <c r="FUE2" s="1750"/>
      <c r="FUF2" s="1750"/>
      <c r="FUG2" s="1750"/>
      <c r="FUH2" s="1750"/>
      <c r="FUI2" s="1750"/>
      <c r="FUJ2" s="1750"/>
      <c r="FUK2" s="1750"/>
      <c r="FUL2" s="1750"/>
      <c r="FUM2" s="1750"/>
      <c r="FUN2" s="1750"/>
      <c r="FUO2" s="1750"/>
      <c r="FUP2" s="1750"/>
      <c r="FUQ2" s="1750"/>
      <c r="FUR2" s="1750"/>
      <c r="FUS2" s="1750"/>
      <c r="FUT2" s="1750"/>
      <c r="FUU2" s="1750"/>
      <c r="FUV2" s="1750"/>
      <c r="FUW2" s="1750"/>
      <c r="FUX2" s="1750"/>
      <c r="FUY2" s="1750"/>
      <c r="FUZ2" s="1750"/>
      <c r="FVA2" s="1750"/>
      <c r="FVB2" s="1750"/>
      <c r="FVC2" s="1750"/>
      <c r="FVD2" s="1750"/>
      <c r="FVE2" s="1750"/>
      <c r="FVF2" s="1750"/>
      <c r="FVG2" s="1750"/>
      <c r="FVH2" s="1750"/>
      <c r="FVI2" s="1750"/>
      <c r="FVJ2" s="1750"/>
      <c r="FVK2" s="1750"/>
      <c r="FVL2" s="1750"/>
      <c r="FVM2" s="1750"/>
      <c r="FVN2" s="1750"/>
      <c r="FVO2" s="1750"/>
      <c r="FVP2" s="1750"/>
      <c r="FVQ2" s="1750"/>
      <c r="FVR2" s="1750"/>
      <c r="FVS2" s="1750"/>
      <c r="FVT2" s="1750"/>
      <c r="FVU2" s="1750"/>
      <c r="FVV2" s="1750"/>
      <c r="FVW2" s="1750"/>
      <c r="FVX2" s="1750"/>
      <c r="FVY2" s="1750"/>
      <c r="FVZ2" s="1750"/>
      <c r="FWA2" s="1750"/>
      <c r="FWB2" s="1750"/>
      <c r="FWC2" s="1750"/>
      <c r="FWD2" s="1750"/>
      <c r="FWE2" s="1750"/>
      <c r="FWF2" s="1750"/>
      <c r="FWG2" s="1750"/>
      <c r="FWH2" s="1750"/>
      <c r="FWI2" s="1750"/>
      <c r="FWJ2" s="1750"/>
      <c r="FWK2" s="1750"/>
      <c r="FWL2" s="1750"/>
      <c r="FWM2" s="1750"/>
      <c r="FWN2" s="1750"/>
      <c r="FWO2" s="1750"/>
      <c r="FWP2" s="1750"/>
      <c r="FWQ2" s="1750"/>
      <c r="FWR2" s="1750"/>
      <c r="FWS2" s="1750"/>
      <c r="FWT2" s="1750"/>
      <c r="FWU2" s="1750"/>
      <c r="FWV2" s="1750"/>
      <c r="FWW2" s="1750"/>
      <c r="FWX2" s="1750"/>
      <c r="FWY2" s="1750"/>
      <c r="FWZ2" s="1750"/>
      <c r="FXA2" s="1750"/>
      <c r="FXB2" s="1750"/>
      <c r="FXC2" s="1750"/>
      <c r="FXD2" s="1750"/>
      <c r="FXE2" s="1750"/>
      <c r="FXF2" s="1750"/>
      <c r="FXG2" s="1750"/>
      <c r="FXH2" s="1750"/>
      <c r="FXI2" s="1750"/>
      <c r="FXJ2" s="1750"/>
      <c r="FXK2" s="1750"/>
      <c r="FXL2" s="1750"/>
      <c r="FXM2" s="1750"/>
      <c r="FXN2" s="1750"/>
      <c r="FXO2" s="1750"/>
      <c r="FXP2" s="1750"/>
      <c r="FXQ2" s="1750"/>
      <c r="FXR2" s="1750"/>
      <c r="FXS2" s="1750"/>
      <c r="FXT2" s="1750"/>
      <c r="FXU2" s="1750"/>
      <c r="FXV2" s="1750"/>
      <c r="FXW2" s="1750"/>
      <c r="FXX2" s="1750"/>
      <c r="FXY2" s="1750"/>
      <c r="FXZ2" s="1750"/>
      <c r="FYA2" s="1750"/>
      <c r="FYB2" s="1750"/>
      <c r="FYC2" s="1750"/>
      <c r="FYD2" s="1750"/>
      <c r="FYE2" s="1750"/>
      <c r="FYF2" s="1750"/>
      <c r="FYG2" s="1750"/>
      <c r="FYH2" s="1750"/>
      <c r="FYI2" s="1750"/>
      <c r="FYJ2" s="1750"/>
      <c r="FYK2" s="1750"/>
      <c r="FYL2" s="1750"/>
      <c r="FYM2" s="1750"/>
      <c r="FYN2" s="1750"/>
      <c r="FYO2" s="1750"/>
      <c r="FYP2" s="1750"/>
      <c r="FYQ2" s="1750"/>
      <c r="FYR2" s="1750"/>
      <c r="FYS2" s="1750"/>
      <c r="FYT2" s="1750"/>
      <c r="FYU2" s="1750"/>
      <c r="FYV2" s="1750"/>
      <c r="FYW2" s="1750"/>
      <c r="FYX2" s="1750"/>
      <c r="FYY2" s="1750"/>
      <c r="FYZ2" s="1750"/>
      <c r="FZA2" s="1750"/>
      <c r="FZB2" s="1750"/>
      <c r="FZC2" s="1750"/>
      <c r="FZD2" s="1750"/>
      <c r="FZE2" s="1750"/>
      <c r="FZF2" s="1750"/>
      <c r="FZG2" s="1750"/>
      <c r="FZH2" s="1750"/>
      <c r="FZI2" s="1750"/>
      <c r="FZJ2" s="1750"/>
      <c r="FZK2" s="1750"/>
      <c r="FZL2" s="1750"/>
      <c r="FZM2" s="1750"/>
      <c r="FZN2" s="1750"/>
      <c r="FZO2" s="1750"/>
      <c r="FZP2" s="1750"/>
      <c r="FZQ2" s="1750"/>
      <c r="FZR2" s="1750"/>
      <c r="FZS2" s="1750"/>
      <c r="FZT2" s="1750"/>
      <c r="FZU2" s="1750"/>
      <c r="FZV2" s="1750"/>
      <c r="FZW2" s="1750"/>
      <c r="FZX2" s="1750"/>
      <c r="FZY2" s="1750"/>
      <c r="FZZ2" s="1750"/>
      <c r="GAA2" s="1750"/>
      <c r="GAB2" s="1750"/>
      <c r="GAC2" s="1750"/>
      <c r="GAD2" s="1750"/>
      <c r="GAE2" s="1750"/>
      <c r="GAF2" s="1750"/>
      <c r="GAG2" s="1750"/>
      <c r="GAH2" s="1750"/>
      <c r="GAI2" s="1750"/>
      <c r="GAJ2" s="1750"/>
      <c r="GAK2" s="1750"/>
      <c r="GAL2" s="1750"/>
      <c r="GAM2" s="1750"/>
      <c r="GAN2" s="1750"/>
      <c r="GAO2" s="1750"/>
      <c r="GAP2" s="1750"/>
      <c r="GAQ2" s="1750"/>
      <c r="GAR2" s="1750"/>
      <c r="GAS2" s="1750"/>
      <c r="GAT2" s="1750"/>
      <c r="GAU2" s="1750"/>
      <c r="GAV2" s="1750"/>
      <c r="GAW2" s="1750"/>
      <c r="GAX2" s="1750"/>
      <c r="GAY2" s="1750"/>
      <c r="GAZ2" s="1750"/>
      <c r="GBA2" s="1750"/>
      <c r="GBB2" s="1750"/>
      <c r="GBC2" s="1750"/>
      <c r="GBD2" s="1750"/>
      <c r="GBE2" s="1750"/>
      <c r="GBF2" s="1750"/>
      <c r="GBG2" s="1750"/>
      <c r="GBH2" s="1750"/>
      <c r="GBI2" s="1750"/>
      <c r="GBJ2" s="1750"/>
      <c r="GBK2" s="1750"/>
      <c r="GBL2" s="1750"/>
      <c r="GBM2" s="1750"/>
      <c r="GBN2" s="1750"/>
      <c r="GBO2" s="1750"/>
      <c r="GBP2" s="1750"/>
      <c r="GBQ2" s="1750"/>
      <c r="GBR2" s="1750"/>
      <c r="GBS2" s="1750"/>
      <c r="GBT2" s="1750"/>
      <c r="GBU2" s="1750"/>
      <c r="GBV2" s="1750"/>
      <c r="GBW2" s="1750"/>
      <c r="GBX2" s="1750"/>
      <c r="GBY2" s="1750"/>
      <c r="GBZ2" s="1750"/>
      <c r="GCA2" s="1750"/>
      <c r="GCB2" s="1750"/>
      <c r="GCC2" s="1750"/>
      <c r="GCD2" s="1750"/>
      <c r="GCE2" s="1750"/>
      <c r="GCF2" s="1750"/>
      <c r="GCG2" s="1750"/>
      <c r="GCH2" s="1750"/>
      <c r="GCI2" s="1750"/>
      <c r="GCJ2" s="1750"/>
      <c r="GCK2" s="1750"/>
      <c r="GCL2" s="1750"/>
      <c r="GCM2" s="1750"/>
      <c r="GCN2" s="1750"/>
      <c r="GCO2" s="1750"/>
      <c r="GCP2" s="1750"/>
      <c r="GCQ2" s="1750"/>
      <c r="GCR2" s="1750"/>
      <c r="GCS2" s="1750"/>
      <c r="GCT2" s="1750"/>
      <c r="GCU2" s="1750"/>
      <c r="GCV2" s="1750"/>
      <c r="GCW2" s="1750"/>
      <c r="GCX2" s="1750"/>
      <c r="GCY2" s="1750"/>
      <c r="GCZ2" s="1750"/>
      <c r="GDA2" s="1750"/>
      <c r="GDB2" s="1750"/>
      <c r="GDC2" s="1750"/>
      <c r="GDD2" s="1750"/>
      <c r="GDE2" s="1750"/>
      <c r="GDF2" s="1750"/>
      <c r="GDG2" s="1750"/>
      <c r="GDH2" s="1750"/>
      <c r="GDI2" s="1750"/>
      <c r="GDJ2" s="1750"/>
      <c r="GDK2" s="1750"/>
      <c r="GDL2" s="1750"/>
      <c r="GDM2" s="1750"/>
      <c r="GDN2" s="1750"/>
      <c r="GDO2" s="1750"/>
      <c r="GDP2" s="1750"/>
      <c r="GDQ2" s="1750"/>
      <c r="GDR2" s="1750"/>
      <c r="GDS2" s="1750"/>
      <c r="GDT2" s="1750"/>
      <c r="GDU2" s="1750"/>
      <c r="GDV2" s="1750"/>
      <c r="GDW2" s="1750"/>
      <c r="GDX2" s="1750"/>
      <c r="GDY2" s="1750"/>
      <c r="GDZ2" s="1750"/>
      <c r="GEA2" s="1750"/>
      <c r="GEB2" s="1750"/>
      <c r="GEC2" s="1750"/>
      <c r="GED2" s="1750"/>
      <c r="GEE2" s="1750"/>
      <c r="GEF2" s="1750"/>
      <c r="GEG2" s="1750"/>
      <c r="GEH2" s="1750"/>
      <c r="GEI2" s="1750"/>
      <c r="GEJ2" s="1750"/>
      <c r="GEK2" s="1750"/>
      <c r="GEL2" s="1750"/>
      <c r="GEM2" s="1750"/>
      <c r="GEN2" s="1750"/>
      <c r="GEO2" s="1750"/>
      <c r="GEP2" s="1750"/>
      <c r="GEQ2" s="1750"/>
      <c r="GER2" s="1750"/>
      <c r="GES2" s="1750"/>
      <c r="GET2" s="1750"/>
      <c r="GEU2" s="1750"/>
      <c r="GEV2" s="1750"/>
      <c r="GEW2" s="1750"/>
      <c r="GEX2" s="1750"/>
      <c r="GEY2" s="1750"/>
      <c r="GEZ2" s="1750"/>
      <c r="GFA2" s="1750"/>
      <c r="GFB2" s="1750"/>
      <c r="GFC2" s="1750"/>
      <c r="GFD2" s="1750"/>
      <c r="GFE2" s="1750"/>
      <c r="GFF2" s="1750"/>
      <c r="GFG2" s="1750"/>
      <c r="GFH2" s="1750"/>
      <c r="GFI2" s="1750"/>
      <c r="GFJ2" s="1750"/>
      <c r="GFK2" s="1750"/>
      <c r="GFL2" s="1750"/>
      <c r="GFM2" s="1750"/>
      <c r="GFN2" s="1750"/>
      <c r="GFO2" s="1750"/>
      <c r="GFP2" s="1750"/>
      <c r="GFQ2" s="1750"/>
      <c r="GFR2" s="1750"/>
      <c r="GFS2" s="1750"/>
      <c r="GFT2" s="1750"/>
      <c r="GFU2" s="1750"/>
      <c r="GFV2" s="1750"/>
      <c r="GFW2" s="1750"/>
      <c r="GFX2" s="1750"/>
      <c r="GFY2" s="1750"/>
      <c r="GFZ2" s="1750"/>
      <c r="GGA2" s="1750"/>
      <c r="GGB2" s="1750"/>
      <c r="GGC2" s="1750"/>
      <c r="GGD2" s="1750"/>
      <c r="GGE2" s="1750"/>
      <c r="GGF2" s="1750"/>
      <c r="GGG2" s="1750"/>
      <c r="GGH2" s="1750"/>
      <c r="GGI2" s="1750"/>
      <c r="GGJ2" s="1750"/>
      <c r="GGK2" s="1750"/>
      <c r="GGL2" s="1750"/>
      <c r="GGM2" s="1750"/>
      <c r="GGN2" s="1750"/>
      <c r="GGO2" s="1750"/>
      <c r="GGP2" s="1750"/>
      <c r="GGQ2" s="1750"/>
      <c r="GGR2" s="1750"/>
      <c r="GGS2" s="1750"/>
      <c r="GGT2" s="1750"/>
      <c r="GGU2" s="1750"/>
      <c r="GGV2" s="1750"/>
      <c r="GGW2" s="1750"/>
      <c r="GGX2" s="1750"/>
      <c r="GGY2" s="1750"/>
      <c r="GGZ2" s="1750"/>
      <c r="GHA2" s="1750"/>
      <c r="GHB2" s="1750"/>
      <c r="GHC2" s="1750"/>
      <c r="GHD2" s="1750"/>
      <c r="GHE2" s="1750"/>
      <c r="GHF2" s="1750"/>
      <c r="GHG2" s="1750"/>
      <c r="GHH2" s="1750"/>
      <c r="GHI2" s="1750"/>
      <c r="GHJ2" s="1750"/>
      <c r="GHK2" s="1750"/>
      <c r="GHL2" s="1750"/>
      <c r="GHM2" s="1750"/>
      <c r="GHN2" s="1750"/>
      <c r="GHO2" s="1750"/>
      <c r="GHP2" s="1750"/>
      <c r="GHQ2" s="1750"/>
      <c r="GHR2" s="1750"/>
      <c r="GHS2" s="1750"/>
      <c r="GHT2" s="1750"/>
      <c r="GHU2" s="1750"/>
      <c r="GHV2" s="1750"/>
      <c r="GHW2" s="1750"/>
      <c r="GHX2" s="1750"/>
      <c r="GHY2" s="1750"/>
      <c r="GHZ2" s="1750"/>
      <c r="GIA2" s="1750"/>
      <c r="GIB2" s="1750"/>
      <c r="GIC2" s="1750"/>
      <c r="GID2" s="1750"/>
      <c r="GIE2" s="1750"/>
      <c r="GIF2" s="1750"/>
      <c r="GIG2" s="1750"/>
      <c r="GIH2" s="1750"/>
      <c r="GII2" s="1750"/>
      <c r="GIJ2" s="1750"/>
      <c r="GIK2" s="1750"/>
      <c r="GIL2" s="1750"/>
      <c r="GIM2" s="1750"/>
      <c r="GIN2" s="1750"/>
      <c r="GIO2" s="1750"/>
      <c r="GIP2" s="1750"/>
      <c r="GIQ2" s="1750"/>
      <c r="GIR2" s="1750"/>
      <c r="GIS2" s="1750"/>
      <c r="GIT2" s="1750"/>
      <c r="GIU2" s="1750"/>
      <c r="GIV2" s="1750"/>
      <c r="GIW2" s="1750"/>
      <c r="GIX2" s="1750"/>
      <c r="GIY2" s="1750"/>
      <c r="GIZ2" s="1750"/>
      <c r="GJA2" s="1750"/>
      <c r="GJB2" s="1750"/>
      <c r="GJC2" s="1750"/>
      <c r="GJD2" s="1750"/>
      <c r="GJE2" s="1750"/>
      <c r="GJF2" s="1750"/>
      <c r="GJG2" s="1750"/>
      <c r="GJH2" s="1750"/>
      <c r="GJI2" s="1750"/>
      <c r="GJJ2" s="1750"/>
      <c r="GJK2" s="1750"/>
      <c r="GJL2" s="1750"/>
      <c r="GJM2" s="1750"/>
      <c r="GJN2" s="1750"/>
      <c r="GJO2" s="1750"/>
      <c r="GJP2" s="1750"/>
      <c r="GJQ2" s="1750"/>
      <c r="GJR2" s="1750"/>
      <c r="GJS2" s="1750"/>
      <c r="GJT2" s="1750"/>
      <c r="GJU2" s="1750"/>
      <c r="GJV2" s="1750"/>
      <c r="GJW2" s="1750"/>
      <c r="GJX2" s="1750"/>
      <c r="GJY2" s="1750"/>
      <c r="GJZ2" s="1750"/>
      <c r="GKA2" s="1750"/>
      <c r="GKB2" s="1750"/>
      <c r="GKC2" s="1750"/>
      <c r="GKD2" s="1750"/>
      <c r="GKE2" s="1750"/>
      <c r="GKF2" s="1750"/>
      <c r="GKG2" s="1750"/>
      <c r="GKH2" s="1750"/>
      <c r="GKI2" s="1750"/>
      <c r="GKJ2" s="1750"/>
      <c r="GKK2" s="1750"/>
      <c r="GKL2" s="1750"/>
      <c r="GKM2" s="1750"/>
      <c r="GKN2" s="1750"/>
      <c r="GKO2" s="1750"/>
      <c r="GKP2" s="1750"/>
      <c r="GKQ2" s="1750"/>
      <c r="GKR2" s="1750"/>
      <c r="GKS2" s="1750"/>
      <c r="GKT2" s="1750"/>
      <c r="GKU2" s="1750"/>
      <c r="GKV2" s="1750"/>
      <c r="GKW2" s="1750"/>
      <c r="GKX2" s="1750"/>
      <c r="GKY2" s="1750"/>
      <c r="GKZ2" s="1750"/>
      <c r="GLA2" s="1750"/>
      <c r="GLB2" s="1750"/>
      <c r="GLC2" s="1750"/>
      <c r="GLD2" s="1750"/>
      <c r="GLE2" s="1750"/>
      <c r="GLF2" s="1750"/>
      <c r="GLG2" s="1750"/>
      <c r="GLH2" s="1750"/>
      <c r="GLI2" s="1750"/>
      <c r="GLJ2" s="1750"/>
      <c r="GLK2" s="1750"/>
      <c r="GLL2" s="1750"/>
      <c r="GLM2" s="1750"/>
      <c r="GLN2" s="1750"/>
      <c r="GLO2" s="1750"/>
      <c r="GLP2" s="1750"/>
      <c r="GLQ2" s="1750"/>
      <c r="GLR2" s="1750"/>
      <c r="GLS2" s="1750"/>
      <c r="GLT2" s="1750"/>
      <c r="GLU2" s="1750"/>
      <c r="GLV2" s="1750"/>
      <c r="GLW2" s="1750"/>
      <c r="GLX2" s="1750"/>
      <c r="GLY2" s="1750"/>
      <c r="GLZ2" s="1750"/>
      <c r="GMA2" s="1750"/>
      <c r="GMB2" s="1750"/>
      <c r="GMC2" s="1750"/>
      <c r="GMD2" s="1750"/>
      <c r="GME2" s="1750"/>
      <c r="GMF2" s="1750"/>
      <c r="GMG2" s="1750"/>
      <c r="GMH2" s="1750"/>
      <c r="GMI2" s="1750"/>
      <c r="GMJ2" s="1750"/>
      <c r="GMK2" s="1750"/>
      <c r="GML2" s="1750"/>
      <c r="GMM2" s="1750"/>
      <c r="GMN2" s="1750"/>
      <c r="GMO2" s="1750"/>
      <c r="GMP2" s="1750"/>
      <c r="GMQ2" s="1750"/>
      <c r="GMR2" s="1750"/>
      <c r="GMS2" s="1750"/>
      <c r="GMT2" s="1750"/>
      <c r="GMU2" s="1750"/>
      <c r="GMV2" s="1750"/>
      <c r="GMW2" s="1750"/>
      <c r="GMX2" s="1750"/>
      <c r="GMY2" s="1750"/>
      <c r="GMZ2" s="1750"/>
      <c r="GNA2" s="1750"/>
      <c r="GNB2" s="1750"/>
      <c r="GNC2" s="1750"/>
      <c r="GND2" s="1750"/>
      <c r="GNE2" s="1750"/>
      <c r="GNF2" s="1750"/>
      <c r="GNG2" s="1750"/>
      <c r="GNH2" s="1750"/>
      <c r="GNI2" s="1750"/>
      <c r="GNJ2" s="1750"/>
      <c r="GNK2" s="1750"/>
      <c r="GNL2" s="1750"/>
      <c r="GNM2" s="1750"/>
      <c r="GNN2" s="1750"/>
      <c r="GNO2" s="1750"/>
      <c r="GNP2" s="1750"/>
      <c r="GNQ2" s="1750"/>
      <c r="GNR2" s="1750"/>
      <c r="GNS2" s="1750"/>
      <c r="GNT2" s="1750"/>
      <c r="GNU2" s="1750"/>
      <c r="GNV2" s="1750"/>
      <c r="GNW2" s="1750"/>
      <c r="GNX2" s="1750"/>
      <c r="GNY2" s="1750"/>
      <c r="GNZ2" s="1750"/>
      <c r="GOA2" s="1750"/>
      <c r="GOB2" s="1750"/>
      <c r="GOC2" s="1750"/>
      <c r="GOD2" s="1750"/>
      <c r="GOE2" s="1750"/>
      <c r="GOF2" s="1750"/>
      <c r="GOG2" s="1750"/>
      <c r="GOH2" s="1750"/>
      <c r="GOI2" s="1750"/>
      <c r="GOJ2" s="1750"/>
      <c r="GOK2" s="1750"/>
      <c r="GOL2" s="1750"/>
      <c r="GOM2" s="1750"/>
      <c r="GON2" s="1750"/>
      <c r="GOO2" s="1750"/>
      <c r="GOP2" s="1750"/>
      <c r="GOQ2" s="1750"/>
      <c r="GOR2" s="1750"/>
      <c r="GOS2" s="1750"/>
      <c r="GOT2" s="1750"/>
      <c r="GOU2" s="1750"/>
      <c r="GOV2" s="1750"/>
      <c r="GOW2" s="1750"/>
      <c r="GOX2" s="1750"/>
      <c r="GOY2" s="1750"/>
      <c r="GOZ2" s="1750"/>
      <c r="GPA2" s="1750"/>
      <c r="GPB2" s="1750"/>
      <c r="GPC2" s="1750"/>
      <c r="GPD2" s="1750"/>
      <c r="GPE2" s="1750"/>
      <c r="GPF2" s="1750"/>
      <c r="GPG2" s="1750"/>
      <c r="GPH2" s="1750"/>
      <c r="GPI2" s="1750"/>
      <c r="GPJ2" s="1750"/>
      <c r="GPK2" s="1750"/>
      <c r="GPL2" s="1750"/>
      <c r="GPM2" s="1750"/>
      <c r="GPN2" s="1750"/>
      <c r="GPO2" s="1750"/>
      <c r="GPP2" s="1750"/>
      <c r="GPQ2" s="1750"/>
      <c r="GPR2" s="1750"/>
      <c r="GPS2" s="1750"/>
      <c r="GPT2" s="1750"/>
      <c r="GPU2" s="1750"/>
      <c r="GPV2" s="1750"/>
      <c r="GPW2" s="1750"/>
      <c r="GPX2" s="1750"/>
      <c r="GPY2" s="1750"/>
      <c r="GPZ2" s="1750"/>
      <c r="GQA2" s="1750"/>
      <c r="GQB2" s="1750"/>
      <c r="GQC2" s="1750"/>
      <c r="GQD2" s="1750"/>
      <c r="GQE2" s="1750"/>
      <c r="GQF2" s="1750"/>
      <c r="GQG2" s="1750"/>
      <c r="GQH2" s="1750"/>
      <c r="GQI2" s="1750"/>
      <c r="GQJ2" s="1750"/>
      <c r="GQK2" s="1750"/>
      <c r="GQL2" s="1750"/>
      <c r="GQM2" s="1750"/>
      <c r="GQN2" s="1750"/>
      <c r="GQO2" s="1750"/>
      <c r="GQP2" s="1750"/>
      <c r="GQQ2" s="1750"/>
      <c r="GQR2" s="1750"/>
      <c r="GQS2" s="1750"/>
      <c r="GQT2" s="1750"/>
      <c r="GQU2" s="1750"/>
      <c r="GQV2" s="1750"/>
      <c r="GQW2" s="1750"/>
      <c r="GQX2" s="1750"/>
      <c r="GQY2" s="1750"/>
      <c r="GQZ2" s="1750"/>
      <c r="GRA2" s="1750"/>
      <c r="GRB2" s="1750"/>
      <c r="GRC2" s="1750"/>
      <c r="GRD2" s="1750"/>
      <c r="GRE2" s="1750"/>
      <c r="GRF2" s="1750"/>
      <c r="GRG2" s="1750"/>
      <c r="GRH2" s="1750"/>
      <c r="GRI2" s="1750"/>
      <c r="GRJ2" s="1750"/>
      <c r="GRK2" s="1750"/>
      <c r="GRL2" s="1750"/>
      <c r="GRM2" s="1750"/>
      <c r="GRN2" s="1750"/>
      <c r="GRO2" s="1750"/>
      <c r="GRP2" s="1750"/>
      <c r="GRQ2" s="1750"/>
      <c r="GRR2" s="1750"/>
      <c r="GRS2" s="1750"/>
      <c r="GRT2" s="1750"/>
      <c r="GRU2" s="1750"/>
      <c r="GRV2" s="1750"/>
      <c r="GRW2" s="1750"/>
      <c r="GRX2" s="1750"/>
      <c r="GRY2" s="1750"/>
      <c r="GRZ2" s="1750"/>
      <c r="GSA2" s="1750"/>
      <c r="GSB2" s="1750"/>
      <c r="GSC2" s="1750"/>
      <c r="GSD2" s="1750"/>
      <c r="GSE2" s="1750"/>
      <c r="GSF2" s="1750"/>
      <c r="GSG2" s="1750"/>
      <c r="GSH2" s="1750"/>
      <c r="GSI2" s="1750"/>
      <c r="GSJ2" s="1750"/>
      <c r="GSK2" s="1750"/>
      <c r="GSL2" s="1750"/>
      <c r="GSM2" s="1750"/>
      <c r="GSN2" s="1750"/>
      <c r="GSO2" s="1750"/>
      <c r="GSP2" s="1750"/>
      <c r="GSQ2" s="1750"/>
      <c r="GSR2" s="1750"/>
      <c r="GSS2" s="1750"/>
      <c r="GST2" s="1750"/>
      <c r="GSU2" s="1750"/>
      <c r="GSV2" s="1750"/>
      <c r="GSW2" s="1750"/>
      <c r="GSX2" s="1750"/>
      <c r="GSY2" s="1750"/>
      <c r="GSZ2" s="1750"/>
      <c r="GTA2" s="1750"/>
      <c r="GTB2" s="1750"/>
      <c r="GTC2" s="1750"/>
      <c r="GTD2" s="1750"/>
      <c r="GTE2" s="1750"/>
      <c r="GTF2" s="1750"/>
      <c r="GTG2" s="1750"/>
      <c r="GTH2" s="1750"/>
      <c r="GTI2" s="1750"/>
      <c r="GTJ2" s="1750"/>
      <c r="GTK2" s="1750"/>
      <c r="GTL2" s="1750"/>
      <c r="GTM2" s="1750"/>
      <c r="GTN2" s="1750"/>
      <c r="GTO2" s="1750"/>
      <c r="GTP2" s="1750"/>
      <c r="GTQ2" s="1750"/>
      <c r="GTR2" s="1750"/>
      <c r="GTS2" s="1750"/>
      <c r="GTT2" s="1750"/>
      <c r="GTU2" s="1750"/>
      <c r="GTV2" s="1750"/>
      <c r="GTW2" s="1750"/>
      <c r="GTX2" s="1750"/>
      <c r="GTY2" s="1750"/>
      <c r="GTZ2" s="1750"/>
      <c r="GUA2" s="1750"/>
      <c r="GUB2" s="1750"/>
      <c r="GUC2" s="1750"/>
      <c r="GUD2" s="1750"/>
      <c r="GUE2" s="1750"/>
      <c r="GUF2" s="1750"/>
      <c r="GUG2" s="1750"/>
      <c r="GUH2" s="1750"/>
      <c r="GUI2" s="1750"/>
      <c r="GUJ2" s="1750"/>
      <c r="GUK2" s="1750"/>
      <c r="GUL2" s="1750"/>
      <c r="GUM2" s="1750"/>
      <c r="GUN2" s="1750"/>
      <c r="GUO2" s="1750"/>
      <c r="GUP2" s="1750"/>
      <c r="GUQ2" s="1750"/>
      <c r="GUR2" s="1750"/>
      <c r="GUS2" s="1750"/>
      <c r="GUT2" s="1750"/>
      <c r="GUU2" s="1750"/>
      <c r="GUV2" s="1750"/>
      <c r="GUW2" s="1750"/>
      <c r="GUX2" s="1750"/>
      <c r="GUY2" s="1750"/>
      <c r="GUZ2" s="1750"/>
      <c r="GVA2" s="1750"/>
      <c r="GVB2" s="1750"/>
      <c r="GVC2" s="1750"/>
      <c r="GVD2" s="1750"/>
      <c r="GVE2" s="1750"/>
      <c r="GVF2" s="1750"/>
      <c r="GVG2" s="1750"/>
      <c r="GVH2" s="1750"/>
      <c r="GVI2" s="1750"/>
      <c r="GVJ2" s="1750"/>
      <c r="GVK2" s="1750"/>
      <c r="GVL2" s="1750"/>
      <c r="GVM2" s="1750"/>
      <c r="GVN2" s="1750"/>
      <c r="GVO2" s="1750"/>
      <c r="GVP2" s="1750"/>
      <c r="GVQ2" s="1750"/>
      <c r="GVR2" s="1750"/>
      <c r="GVS2" s="1750"/>
      <c r="GVT2" s="1750"/>
      <c r="GVU2" s="1750"/>
      <c r="GVV2" s="1750"/>
      <c r="GVW2" s="1750"/>
      <c r="GVX2" s="1750"/>
      <c r="GVY2" s="1750"/>
      <c r="GVZ2" s="1750"/>
      <c r="GWA2" s="1750"/>
      <c r="GWB2" s="1750"/>
      <c r="GWC2" s="1750"/>
      <c r="GWD2" s="1750"/>
      <c r="GWE2" s="1750"/>
      <c r="GWF2" s="1750"/>
      <c r="GWG2" s="1750"/>
      <c r="GWH2" s="1750"/>
      <c r="GWI2" s="1750"/>
      <c r="GWJ2" s="1750"/>
      <c r="GWK2" s="1750"/>
      <c r="GWL2" s="1750"/>
      <c r="GWM2" s="1750"/>
      <c r="GWN2" s="1750"/>
      <c r="GWO2" s="1750"/>
      <c r="GWP2" s="1750"/>
      <c r="GWQ2" s="1750"/>
      <c r="GWR2" s="1750"/>
      <c r="GWS2" s="1750"/>
      <c r="GWT2" s="1750"/>
      <c r="GWU2" s="1750"/>
      <c r="GWV2" s="1750"/>
      <c r="GWW2" s="1750"/>
      <c r="GWX2" s="1750"/>
      <c r="GWY2" s="1750"/>
      <c r="GWZ2" s="1750"/>
      <c r="GXA2" s="1750"/>
      <c r="GXB2" s="1750"/>
      <c r="GXC2" s="1750"/>
      <c r="GXD2" s="1750"/>
      <c r="GXE2" s="1750"/>
      <c r="GXF2" s="1750"/>
      <c r="GXG2" s="1750"/>
      <c r="GXH2" s="1750"/>
      <c r="GXI2" s="1750"/>
      <c r="GXJ2" s="1750"/>
      <c r="GXK2" s="1750"/>
      <c r="GXL2" s="1750"/>
      <c r="GXM2" s="1750"/>
      <c r="GXN2" s="1750"/>
      <c r="GXO2" s="1750"/>
      <c r="GXP2" s="1750"/>
      <c r="GXQ2" s="1750"/>
      <c r="GXR2" s="1750"/>
      <c r="GXS2" s="1750"/>
      <c r="GXT2" s="1750"/>
      <c r="GXU2" s="1750"/>
      <c r="GXV2" s="1750"/>
      <c r="GXW2" s="1750"/>
      <c r="GXX2" s="1750"/>
      <c r="GXY2" s="1750"/>
      <c r="GXZ2" s="1750"/>
      <c r="GYA2" s="1750"/>
      <c r="GYB2" s="1750"/>
      <c r="GYC2" s="1750"/>
      <c r="GYD2" s="1750"/>
      <c r="GYE2" s="1750"/>
      <c r="GYF2" s="1750"/>
      <c r="GYG2" s="1750"/>
      <c r="GYH2" s="1750"/>
      <c r="GYI2" s="1750"/>
      <c r="GYJ2" s="1750"/>
      <c r="GYK2" s="1750"/>
      <c r="GYL2" s="1750"/>
      <c r="GYM2" s="1750"/>
      <c r="GYN2" s="1750"/>
      <c r="GYO2" s="1750"/>
      <c r="GYP2" s="1750"/>
      <c r="GYQ2" s="1750"/>
      <c r="GYR2" s="1750"/>
      <c r="GYS2" s="1750"/>
      <c r="GYT2" s="1750"/>
      <c r="GYU2" s="1750"/>
      <c r="GYV2" s="1750"/>
      <c r="GYW2" s="1750"/>
      <c r="GYX2" s="1750"/>
      <c r="GYY2" s="1750"/>
      <c r="GYZ2" s="1750"/>
      <c r="GZA2" s="1750"/>
      <c r="GZB2" s="1750"/>
      <c r="GZC2" s="1750"/>
      <c r="GZD2" s="1750"/>
      <c r="GZE2" s="1750"/>
      <c r="GZF2" s="1750"/>
      <c r="GZG2" s="1750"/>
      <c r="GZH2" s="1750"/>
      <c r="GZI2" s="1750"/>
      <c r="GZJ2" s="1750"/>
      <c r="GZK2" s="1750"/>
      <c r="GZL2" s="1750"/>
      <c r="GZM2" s="1750"/>
      <c r="GZN2" s="1750"/>
      <c r="GZO2" s="1750"/>
      <c r="GZP2" s="1750"/>
      <c r="GZQ2" s="1750"/>
      <c r="GZR2" s="1750"/>
      <c r="GZS2" s="1750"/>
      <c r="GZT2" s="1750"/>
      <c r="GZU2" s="1750"/>
      <c r="GZV2" s="1750"/>
      <c r="GZW2" s="1750"/>
      <c r="GZX2" s="1750"/>
      <c r="GZY2" s="1750"/>
      <c r="GZZ2" s="1750"/>
      <c r="HAA2" s="1750"/>
      <c r="HAB2" s="1750"/>
      <c r="HAC2" s="1750"/>
      <c r="HAD2" s="1750"/>
      <c r="HAE2" s="1750"/>
      <c r="HAF2" s="1750"/>
      <c r="HAG2" s="1750"/>
      <c r="HAH2" s="1750"/>
      <c r="HAI2" s="1750"/>
      <c r="HAJ2" s="1750"/>
      <c r="HAK2" s="1750"/>
      <c r="HAL2" s="1750"/>
      <c r="HAM2" s="1750"/>
      <c r="HAN2" s="1750"/>
      <c r="HAO2" s="1750"/>
      <c r="HAP2" s="1750"/>
      <c r="HAQ2" s="1750"/>
      <c r="HAR2" s="1750"/>
      <c r="HAS2" s="1750"/>
      <c r="HAT2" s="1750"/>
      <c r="HAU2" s="1750"/>
      <c r="HAV2" s="1750"/>
      <c r="HAW2" s="1750"/>
      <c r="HAX2" s="1750"/>
      <c r="HAY2" s="1750"/>
      <c r="HAZ2" s="1750"/>
      <c r="HBA2" s="1750"/>
      <c r="HBB2" s="1750"/>
      <c r="HBC2" s="1750"/>
      <c r="HBD2" s="1750"/>
      <c r="HBE2" s="1750"/>
      <c r="HBF2" s="1750"/>
      <c r="HBG2" s="1750"/>
      <c r="HBH2" s="1750"/>
      <c r="HBI2" s="1750"/>
      <c r="HBJ2" s="1750"/>
      <c r="HBK2" s="1750"/>
      <c r="HBL2" s="1750"/>
      <c r="HBM2" s="1750"/>
      <c r="HBN2" s="1750"/>
      <c r="HBO2" s="1750"/>
      <c r="HBP2" s="1750"/>
      <c r="HBQ2" s="1750"/>
      <c r="HBR2" s="1750"/>
      <c r="HBS2" s="1750"/>
      <c r="HBT2" s="1750"/>
      <c r="HBU2" s="1750"/>
      <c r="HBV2" s="1750"/>
      <c r="HBW2" s="1750"/>
      <c r="HBX2" s="1750"/>
      <c r="HBY2" s="1750"/>
      <c r="HBZ2" s="1750"/>
      <c r="HCA2" s="1750"/>
      <c r="HCB2" s="1750"/>
      <c r="HCC2" s="1750"/>
      <c r="HCD2" s="1750"/>
      <c r="HCE2" s="1750"/>
      <c r="HCF2" s="1750"/>
      <c r="HCG2" s="1750"/>
      <c r="HCH2" s="1750"/>
      <c r="HCI2" s="1750"/>
      <c r="HCJ2" s="1750"/>
      <c r="HCK2" s="1750"/>
      <c r="HCL2" s="1750"/>
      <c r="HCM2" s="1750"/>
      <c r="HCN2" s="1750"/>
      <c r="HCO2" s="1750"/>
      <c r="HCP2" s="1750"/>
      <c r="HCQ2" s="1750"/>
      <c r="HCR2" s="1750"/>
      <c r="HCS2" s="1750"/>
      <c r="HCT2" s="1750"/>
      <c r="HCU2" s="1750"/>
      <c r="HCV2" s="1750"/>
      <c r="HCW2" s="1750"/>
      <c r="HCX2" s="1750"/>
      <c r="HCY2" s="1750"/>
      <c r="HCZ2" s="1750"/>
      <c r="HDA2" s="1750"/>
      <c r="HDB2" s="1750"/>
      <c r="HDC2" s="1750"/>
      <c r="HDD2" s="1750"/>
      <c r="HDE2" s="1750"/>
      <c r="HDF2" s="1750"/>
      <c r="HDG2" s="1750"/>
      <c r="HDH2" s="1750"/>
      <c r="HDI2" s="1750"/>
      <c r="HDJ2" s="1750"/>
      <c r="HDK2" s="1750"/>
      <c r="HDL2" s="1750"/>
      <c r="HDM2" s="1750"/>
      <c r="HDN2" s="1750"/>
      <c r="HDO2" s="1750"/>
      <c r="HDP2" s="1750"/>
      <c r="HDQ2" s="1750"/>
      <c r="HDR2" s="1750"/>
      <c r="HDS2" s="1750"/>
      <c r="HDT2" s="1750"/>
      <c r="HDU2" s="1750"/>
      <c r="HDV2" s="1750"/>
      <c r="HDW2" s="1750"/>
      <c r="HDX2" s="1750"/>
      <c r="HDY2" s="1750"/>
      <c r="HDZ2" s="1750"/>
      <c r="HEA2" s="1750"/>
      <c r="HEB2" s="1750"/>
      <c r="HEC2" s="1750"/>
      <c r="HED2" s="1750"/>
      <c r="HEE2" s="1750"/>
      <c r="HEF2" s="1750"/>
      <c r="HEG2" s="1750"/>
      <c r="HEH2" s="1750"/>
      <c r="HEI2" s="1750"/>
      <c r="HEJ2" s="1750"/>
      <c r="HEK2" s="1750"/>
      <c r="HEL2" s="1750"/>
      <c r="HEM2" s="1750"/>
      <c r="HEN2" s="1750"/>
      <c r="HEO2" s="1750"/>
      <c r="HEP2" s="1750"/>
      <c r="HEQ2" s="1750"/>
      <c r="HER2" s="1750"/>
      <c r="HES2" s="1750"/>
      <c r="HET2" s="1750"/>
      <c r="HEU2" s="1750"/>
      <c r="HEV2" s="1750"/>
      <c r="HEW2" s="1750"/>
      <c r="HEX2" s="1750"/>
      <c r="HEY2" s="1750"/>
      <c r="HEZ2" s="1750"/>
      <c r="HFA2" s="1750"/>
      <c r="HFB2" s="1750"/>
      <c r="HFC2" s="1750"/>
      <c r="HFD2" s="1750"/>
      <c r="HFE2" s="1750"/>
      <c r="HFF2" s="1750"/>
      <c r="HFG2" s="1750"/>
      <c r="HFH2" s="1750"/>
      <c r="HFI2" s="1750"/>
      <c r="HFJ2" s="1750"/>
      <c r="HFK2" s="1750"/>
      <c r="HFL2" s="1750"/>
      <c r="HFM2" s="1750"/>
      <c r="HFN2" s="1750"/>
      <c r="HFO2" s="1750"/>
      <c r="HFP2" s="1750"/>
      <c r="HFQ2" s="1750"/>
      <c r="HFR2" s="1750"/>
      <c r="HFS2" s="1750"/>
      <c r="HFT2" s="1750"/>
      <c r="HFU2" s="1750"/>
      <c r="HFV2" s="1750"/>
      <c r="HFW2" s="1750"/>
      <c r="HFX2" s="1750"/>
      <c r="HFY2" s="1750"/>
      <c r="HFZ2" s="1750"/>
      <c r="HGA2" s="1750"/>
      <c r="HGB2" s="1750"/>
      <c r="HGC2" s="1750"/>
      <c r="HGD2" s="1750"/>
      <c r="HGE2" s="1750"/>
      <c r="HGF2" s="1750"/>
      <c r="HGG2" s="1750"/>
      <c r="HGH2" s="1750"/>
      <c r="HGI2" s="1750"/>
      <c r="HGJ2" s="1750"/>
      <c r="HGK2" s="1750"/>
      <c r="HGL2" s="1750"/>
      <c r="HGM2" s="1750"/>
      <c r="HGN2" s="1750"/>
      <c r="HGO2" s="1750"/>
      <c r="HGP2" s="1750"/>
      <c r="HGQ2" s="1750"/>
      <c r="HGR2" s="1750"/>
      <c r="HGS2" s="1750"/>
      <c r="HGT2" s="1750"/>
      <c r="HGU2" s="1750"/>
      <c r="HGV2" s="1750"/>
      <c r="HGW2" s="1750"/>
      <c r="HGX2" s="1750"/>
      <c r="HGY2" s="1750"/>
      <c r="HGZ2" s="1750"/>
      <c r="HHA2" s="1750"/>
      <c r="HHB2" s="1750"/>
      <c r="HHC2" s="1750"/>
      <c r="HHD2" s="1750"/>
      <c r="HHE2" s="1750"/>
      <c r="HHF2" s="1750"/>
      <c r="HHG2" s="1750"/>
      <c r="HHH2" s="1750"/>
      <c r="HHI2" s="1750"/>
      <c r="HHJ2" s="1750"/>
      <c r="HHK2" s="1750"/>
      <c r="HHL2" s="1750"/>
      <c r="HHM2" s="1750"/>
      <c r="HHN2" s="1750"/>
      <c r="HHO2" s="1750"/>
      <c r="HHP2" s="1750"/>
      <c r="HHQ2" s="1750"/>
      <c r="HHR2" s="1750"/>
      <c r="HHS2" s="1750"/>
      <c r="HHT2" s="1750"/>
      <c r="HHU2" s="1750"/>
      <c r="HHV2" s="1750"/>
      <c r="HHW2" s="1750"/>
      <c r="HHX2" s="1750"/>
      <c r="HHY2" s="1750"/>
      <c r="HHZ2" s="1750"/>
      <c r="HIA2" s="1750"/>
      <c r="HIB2" s="1750"/>
      <c r="HIC2" s="1750"/>
      <c r="HID2" s="1750"/>
      <c r="HIE2" s="1750"/>
      <c r="HIF2" s="1750"/>
      <c r="HIG2" s="1750"/>
      <c r="HIH2" s="1750"/>
      <c r="HII2" s="1750"/>
      <c r="HIJ2" s="1750"/>
      <c r="HIK2" s="1750"/>
      <c r="HIL2" s="1750"/>
      <c r="HIM2" s="1750"/>
      <c r="HIN2" s="1750"/>
      <c r="HIO2" s="1750"/>
      <c r="HIP2" s="1750"/>
      <c r="HIQ2" s="1750"/>
      <c r="HIR2" s="1750"/>
      <c r="HIS2" s="1750"/>
      <c r="HIT2" s="1750"/>
      <c r="HIU2" s="1750"/>
      <c r="HIV2" s="1750"/>
      <c r="HIW2" s="1750"/>
      <c r="HIX2" s="1750"/>
      <c r="HIY2" s="1750"/>
      <c r="HIZ2" s="1750"/>
      <c r="HJA2" s="1750"/>
      <c r="HJB2" s="1750"/>
      <c r="HJC2" s="1750"/>
      <c r="HJD2" s="1750"/>
      <c r="HJE2" s="1750"/>
      <c r="HJF2" s="1750"/>
      <c r="HJG2" s="1750"/>
      <c r="HJH2" s="1750"/>
      <c r="HJI2" s="1750"/>
      <c r="HJJ2" s="1750"/>
      <c r="HJK2" s="1750"/>
      <c r="HJL2" s="1750"/>
      <c r="HJM2" s="1750"/>
      <c r="HJN2" s="1750"/>
      <c r="HJO2" s="1750"/>
      <c r="HJP2" s="1750"/>
      <c r="HJQ2" s="1750"/>
      <c r="HJR2" s="1750"/>
      <c r="HJS2" s="1750"/>
      <c r="HJT2" s="1750"/>
      <c r="HJU2" s="1750"/>
      <c r="HJV2" s="1750"/>
      <c r="HJW2" s="1750"/>
      <c r="HJX2" s="1750"/>
      <c r="HJY2" s="1750"/>
      <c r="HJZ2" s="1750"/>
      <c r="HKA2" s="1750"/>
      <c r="HKB2" s="1750"/>
      <c r="HKC2" s="1750"/>
      <c r="HKD2" s="1750"/>
      <c r="HKE2" s="1750"/>
      <c r="HKF2" s="1750"/>
      <c r="HKG2" s="1750"/>
      <c r="HKH2" s="1750"/>
      <c r="HKI2" s="1750"/>
      <c r="HKJ2" s="1750"/>
      <c r="HKK2" s="1750"/>
      <c r="HKL2" s="1750"/>
      <c r="HKM2" s="1750"/>
      <c r="HKN2" s="1750"/>
      <c r="HKO2" s="1750"/>
      <c r="HKP2" s="1750"/>
      <c r="HKQ2" s="1750"/>
      <c r="HKR2" s="1750"/>
      <c r="HKS2" s="1750"/>
      <c r="HKT2" s="1750"/>
      <c r="HKU2" s="1750"/>
      <c r="HKV2" s="1750"/>
      <c r="HKW2" s="1750"/>
      <c r="HKX2" s="1750"/>
      <c r="HKY2" s="1750"/>
      <c r="HKZ2" s="1750"/>
      <c r="HLA2" s="1750"/>
      <c r="HLB2" s="1750"/>
      <c r="HLC2" s="1750"/>
      <c r="HLD2" s="1750"/>
      <c r="HLE2" s="1750"/>
      <c r="HLF2" s="1750"/>
      <c r="HLG2" s="1750"/>
      <c r="HLH2" s="1750"/>
      <c r="HLI2" s="1750"/>
      <c r="HLJ2" s="1750"/>
      <c r="HLK2" s="1750"/>
      <c r="HLL2" s="1750"/>
      <c r="HLM2" s="1750"/>
      <c r="HLN2" s="1750"/>
      <c r="HLO2" s="1750"/>
      <c r="HLP2" s="1750"/>
      <c r="HLQ2" s="1750"/>
      <c r="HLR2" s="1750"/>
      <c r="HLS2" s="1750"/>
      <c r="HLT2" s="1750"/>
      <c r="HLU2" s="1750"/>
      <c r="HLV2" s="1750"/>
      <c r="HLW2" s="1750"/>
      <c r="HLX2" s="1750"/>
      <c r="HLY2" s="1750"/>
      <c r="HLZ2" s="1750"/>
      <c r="HMA2" s="1750"/>
      <c r="HMB2" s="1750"/>
      <c r="HMC2" s="1750"/>
      <c r="HMD2" s="1750"/>
      <c r="HME2" s="1750"/>
      <c r="HMF2" s="1750"/>
      <c r="HMG2" s="1750"/>
      <c r="HMH2" s="1750"/>
      <c r="HMI2" s="1750"/>
      <c r="HMJ2" s="1750"/>
      <c r="HMK2" s="1750"/>
      <c r="HML2" s="1750"/>
      <c r="HMM2" s="1750"/>
      <c r="HMN2" s="1750"/>
      <c r="HMO2" s="1750"/>
      <c r="HMP2" s="1750"/>
      <c r="HMQ2" s="1750"/>
      <c r="HMR2" s="1750"/>
      <c r="HMS2" s="1750"/>
      <c r="HMT2" s="1750"/>
      <c r="HMU2" s="1750"/>
      <c r="HMV2" s="1750"/>
      <c r="HMW2" s="1750"/>
      <c r="HMX2" s="1750"/>
      <c r="HMY2" s="1750"/>
      <c r="HMZ2" s="1750"/>
      <c r="HNA2" s="1750"/>
      <c r="HNB2" s="1750"/>
      <c r="HNC2" s="1750"/>
      <c r="HND2" s="1750"/>
      <c r="HNE2" s="1750"/>
      <c r="HNF2" s="1750"/>
      <c r="HNG2" s="1750"/>
      <c r="HNH2" s="1750"/>
      <c r="HNI2" s="1750"/>
      <c r="HNJ2" s="1750"/>
      <c r="HNK2" s="1750"/>
      <c r="HNL2" s="1750"/>
      <c r="HNM2" s="1750"/>
      <c r="HNN2" s="1750"/>
      <c r="HNO2" s="1750"/>
      <c r="HNP2" s="1750"/>
      <c r="HNQ2" s="1750"/>
      <c r="HNR2" s="1750"/>
      <c r="HNS2" s="1750"/>
      <c r="HNT2" s="1750"/>
      <c r="HNU2" s="1750"/>
      <c r="HNV2" s="1750"/>
      <c r="HNW2" s="1750"/>
      <c r="HNX2" s="1750"/>
      <c r="HNY2" s="1750"/>
      <c r="HNZ2" s="1750"/>
      <c r="HOA2" s="1750"/>
      <c r="HOB2" s="1750"/>
      <c r="HOC2" s="1750"/>
      <c r="HOD2" s="1750"/>
      <c r="HOE2" s="1750"/>
      <c r="HOF2" s="1750"/>
      <c r="HOG2" s="1750"/>
      <c r="HOH2" s="1750"/>
      <c r="HOI2" s="1750"/>
      <c r="HOJ2" s="1750"/>
      <c r="HOK2" s="1750"/>
      <c r="HOL2" s="1750"/>
      <c r="HOM2" s="1750"/>
      <c r="HON2" s="1750"/>
      <c r="HOO2" s="1750"/>
      <c r="HOP2" s="1750"/>
      <c r="HOQ2" s="1750"/>
      <c r="HOR2" s="1750"/>
      <c r="HOS2" s="1750"/>
      <c r="HOT2" s="1750"/>
      <c r="HOU2" s="1750"/>
      <c r="HOV2" s="1750"/>
      <c r="HOW2" s="1750"/>
      <c r="HOX2" s="1750"/>
      <c r="HOY2" s="1750"/>
      <c r="HOZ2" s="1750"/>
      <c r="HPA2" s="1750"/>
      <c r="HPB2" s="1750"/>
      <c r="HPC2" s="1750"/>
      <c r="HPD2" s="1750"/>
      <c r="HPE2" s="1750"/>
      <c r="HPF2" s="1750"/>
      <c r="HPG2" s="1750"/>
      <c r="HPH2" s="1750"/>
      <c r="HPI2" s="1750"/>
      <c r="HPJ2" s="1750"/>
      <c r="HPK2" s="1750"/>
      <c r="HPL2" s="1750"/>
      <c r="HPM2" s="1750"/>
      <c r="HPN2" s="1750"/>
      <c r="HPO2" s="1750"/>
      <c r="HPP2" s="1750"/>
      <c r="HPQ2" s="1750"/>
      <c r="HPR2" s="1750"/>
      <c r="HPS2" s="1750"/>
      <c r="HPT2" s="1750"/>
      <c r="HPU2" s="1750"/>
      <c r="HPV2" s="1750"/>
      <c r="HPW2" s="1750"/>
      <c r="HPX2" s="1750"/>
      <c r="HPY2" s="1750"/>
      <c r="HPZ2" s="1750"/>
      <c r="HQA2" s="1750"/>
      <c r="HQB2" s="1750"/>
      <c r="HQC2" s="1750"/>
      <c r="HQD2" s="1750"/>
      <c r="HQE2" s="1750"/>
      <c r="HQF2" s="1750"/>
      <c r="HQG2" s="1750"/>
      <c r="HQH2" s="1750"/>
      <c r="HQI2" s="1750"/>
      <c r="HQJ2" s="1750"/>
      <c r="HQK2" s="1750"/>
      <c r="HQL2" s="1750"/>
      <c r="HQM2" s="1750"/>
      <c r="HQN2" s="1750"/>
      <c r="HQO2" s="1750"/>
      <c r="HQP2" s="1750"/>
      <c r="HQQ2" s="1750"/>
      <c r="HQR2" s="1750"/>
      <c r="HQS2" s="1750"/>
      <c r="HQT2" s="1750"/>
      <c r="HQU2" s="1750"/>
      <c r="HQV2" s="1750"/>
      <c r="HQW2" s="1750"/>
      <c r="HQX2" s="1750"/>
      <c r="HQY2" s="1750"/>
      <c r="HQZ2" s="1750"/>
      <c r="HRA2" s="1750"/>
      <c r="HRB2" s="1750"/>
      <c r="HRC2" s="1750"/>
      <c r="HRD2" s="1750"/>
      <c r="HRE2" s="1750"/>
      <c r="HRF2" s="1750"/>
      <c r="HRG2" s="1750"/>
      <c r="HRH2" s="1750"/>
      <c r="HRI2" s="1750"/>
      <c r="HRJ2" s="1750"/>
      <c r="HRK2" s="1750"/>
      <c r="HRL2" s="1750"/>
      <c r="HRM2" s="1750"/>
      <c r="HRN2" s="1750"/>
      <c r="HRO2" s="1750"/>
      <c r="HRP2" s="1750"/>
      <c r="HRQ2" s="1750"/>
      <c r="HRR2" s="1750"/>
      <c r="HRS2" s="1750"/>
      <c r="HRT2" s="1750"/>
      <c r="HRU2" s="1750"/>
      <c r="HRV2" s="1750"/>
      <c r="HRW2" s="1750"/>
      <c r="HRX2" s="1750"/>
      <c r="HRY2" s="1750"/>
      <c r="HRZ2" s="1750"/>
      <c r="HSA2" s="1750"/>
      <c r="HSB2" s="1750"/>
      <c r="HSC2" s="1750"/>
      <c r="HSD2" s="1750"/>
      <c r="HSE2" s="1750"/>
      <c r="HSF2" s="1750"/>
      <c r="HSG2" s="1750"/>
      <c r="HSH2" s="1750"/>
      <c r="HSI2" s="1750"/>
      <c r="HSJ2" s="1750"/>
      <c r="HSK2" s="1750"/>
      <c r="HSL2" s="1750"/>
      <c r="HSM2" s="1750"/>
      <c r="HSN2" s="1750"/>
      <c r="HSO2" s="1750"/>
      <c r="HSP2" s="1750"/>
      <c r="HSQ2" s="1750"/>
      <c r="HSR2" s="1750"/>
      <c r="HSS2" s="1750"/>
      <c r="HST2" s="1750"/>
      <c r="HSU2" s="1750"/>
      <c r="HSV2" s="1750"/>
      <c r="HSW2" s="1750"/>
      <c r="HSX2" s="1750"/>
      <c r="HSY2" s="1750"/>
      <c r="HSZ2" s="1750"/>
      <c r="HTA2" s="1750"/>
      <c r="HTB2" s="1750"/>
      <c r="HTC2" s="1750"/>
      <c r="HTD2" s="1750"/>
      <c r="HTE2" s="1750"/>
      <c r="HTF2" s="1750"/>
      <c r="HTG2" s="1750"/>
      <c r="HTH2" s="1750"/>
      <c r="HTI2" s="1750"/>
      <c r="HTJ2" s="1750"/>
      <c r="HTK2" s="1750"/>
      <c r="HTL2" s="1750"/>
      <c r="HTM2" s="1750"/>
      <c r="HTN2" s="1750"/>
      <c r="HTO2" s="1750"/>
      <c r="HTP2" s="1750"/>
      <c r="HTQ2" s="1750"/>
      <c r="HTR2" s="1750"/>
      <c r="HTS2" s="1750"/>
      <c r="HTT2" s="1750"/>
      <c r="HTU2" s="1750"/>
      <c r="HTV2" s="1750"/>
      <c r="HTW2" s="1750"/>
      <c r="HTX2" s="1750"/>
      <c r="HTY2" s="1750"/>
      <c r="HTZ2" s="1750"/>
      <c r="HUA2" s="1750"/>
      <c r="HUB2" s="1750"/>
      <c r="HUC2" s="1750"/>
      <c r="HUD2" s="1750"/>
      <c r="HUE2" s="1750"/>
      <c r="HUF2" s="1750"/>
      <c r="HUG2" s="1750"/>
      <c r="HUH2" s="1750"/>
      <c r="HUI2" s="1750"/>
      <c r="HUJ2" s="1750"/>
      <c r="HUK2" s="1750"/>
      <c r="HUL2" s="1750"/>
      <c r="HUM2" s="1750"/>
      <c r="HUN2" s="1750"/>
      <c r="HUO2" s="1750"/>
      <c r="HUP2" s="1750"/>
      <c r="HUQ2" s="1750"/>
      <c r="HUR2" s="1750"/>
      <c r="HUS2" s="1750"/>
      <c r="HUT2" s="1750"/>
      <c r="HUU2" s="1750"/>
      <c r="HUV2" s="1750"/>
      <c r="HUW2" s="1750"/>
      <c r="HUX2" s="1750"/>
      <c r="HUY2" s="1750"/>
      <c r="HUZ2" s="1750"/>
      <c r="HVA2" s="1750"/>
      <c r="HVB2" s="1750"/>
      <c r="HVC2" s="1750"/>
      <c r="HVD2" s="1750"/>
      <c r="HVE2" s="1750"/>
      <c r="HVF2" s="1750"/>
      <c r="HVG2" s="1750"/>
      <c r="HVH2" s="1750"/>
      <c r="HVI2" s="1750"/>
      <c r="HVJ2" s="1750"/>
      <c r="HVK2" s="1750"/>
      <c r="HVL2" s="1750"/>
      <c r="HVM2" s="1750"/>
      <c r="HVN2" s="1750"/>
      <c r="HVO2" s="1750"/>
      <c r="HVP2" s="1750"/>
      <c r="HVQ2" s="1750"/>
      <c r="HVR2" s="1750"/>
      <c r="HVS2" s="1750"/>
      <c r="HVT2" s="1750"/>
      <c r="HVU2" s="1750"/>
      <c r="HVV2" s="1750"/>
      <c r="HVW2" s="1750"/>
      <c r="HVX2" s="1750"/>
      <c r="HVY2" s="1750"/>
      <c r="HVZ2" s="1750"/>
      <c r="HWA2" s="1750"/>
      <c r="HWB2" s="1750"/>
      <c r="HWC2" s="1750"/>
      <c r="HWD2" s="1750"/>
      <c r="HWE2" s="1750"/>
      <c r="HWF2" s="1750"/>
      <c r="HWG2" s="1750"/>
      <c r="HWH2" s="1750"/>
      <c r="HWI2" s="1750"/>
      <c r="HWJ2" s="1750"/>
      <c r="HWK2" s="1750"/>
      <c r="HWL2" s="1750"/>
      <c r="HWM2" s="1750"/>
      <c r="HWN2" s="1750"/>
      <c r="HWO2" s="1750"/>
      <c r="HWP2" s="1750"/>
      <c r="HWQ2" s="1750"/>
      <c r="HWR2" s="1750"/>
      <c r="HWS2" s="1750"/>
      <c r="HWT2" s="1750"/>
      <c r="HWU2" s="1750"/>
      <c r="HWV2" s="1750"/>
      <c r="HWW2" s="1750"/>
      <c r="HWX2" s="1750"/>
      <c r="HWY2" s="1750"/>
      <c r="HWZ2" s="1750"/>
      <c r="HXA2" s="1750"/>
      <c r="HXB2" s="1750"/>
      <c r="HXC2" s="1750"/>
      <c r="HXD2" s="1750"/>
      <c r="HXE2" s="1750"/>
      <c r="HXF2" s="1750"/>
      <c r="HXG2" s="1750"/>
      <c r="HXH2" s="1750"/>
      <c r="HXI2" s="1750"/>
      <c r="HXJ2" s="1750"/>
      <c r="HXK2" s="1750"/>
      <c r="HXL2" s="1750"/>
      <c r="HXM2" s="1750"/>
      <c r="HXN2" s="1750"/>
      <c r="HXO2" s="1750"/>
      <c r="HXP2" s="1750"/>
      <c r="HXQ2" s="1750"/>
      <c r="HXR2" s="1750"/>
      <c r="HXS2" s="1750"/>
      <c r="HXT2" s="1750"/>
      <c r="HXU2" s="1750"/>
      <c r="HXV2" s="1750"/>
      <c r="HXW2" s="1750"/>
      <c r="HXX2" s="1750"/>
      <c r="HXY2" s="1750"/>
      <c r="HXZ2" s="1750"/>
      <c r="HYA2" s="1750"/>
      <c r="HYB2" s="1750"/>
      <c r="HYC2" s="1750"/>
      <c r="HYD2" s="1750"/>
      <c r="HYE2" s="1750"/>
      <c r="HYF2" s="1750"/>
      <c r="HYG2" s="1750"/>
      <c r="HYH2" s="1750"/>
      <c r="HYI2" s="1750"/>
      <c r="HYJ2" s="1750"/>
      <c r="HYK2" s="1750"/>
      <c r="HYL2" s="1750"/>
      <c r="HYM2" s="1750"/>
      <c r="HYN2" s="1750"/>
      <c r="HYO2" s="1750"/>
      <c r="HYP2" s="1750"/>
      <c r="HYQ2" s="1750"/>
      <c r="HYR2" s="1750"/>
      <c r="HYS2" s="1750"/>
      <c r="HYT2" s="1750"/>
      <c r="HYU2" s="1750"/>
      <c r="HYV2" s="1750"/>
      <c r="HYW2" s="1750"/>
      <c r="HYX2" s="1750"/>
      <c r="HYY2" s="1750"/>
      <c r="HYZ2" s="1750"/>
      <c r="HZA2" s="1750"/>
      <c r="HZB2" s="1750"/>
      <c r="HZC2" s="1750"/>
      <c r="HZD2" s="1750"/>
      <c r="HZE2" s="1750"/>
      <c r="HZF2" s="1750"/>
      <c r="HZG2" s="1750"/>
      <c r="HZH2" s="1750"/>
      <c r="HZI2" s="1750"/>
      <c r="HZJ2" s="1750"/>
      <c r="HZK2" s="1750"/>
      <c r="HZL2" s="1750"/>
      <c r="HZM2" s="1750"/>
      <c r="HZN2" s="1750"/>
      <c r="HZO2" s="1750"/>
      <c r="HZP2" s="1750"/>
      <c r="HZQ2" s="1750"/>
      <c r="HZR2" s="1750"/>
      <c r="HZS2" s="1750"/>
      <c r="HZT2" s="1750"/>
      <c r="HZU2" s="1750"/>
      <c r="HZV2" s="1750"/>
      <c r="HZW2" s="1750"/>
      <c r="HZX2" s="1750"/>
      <c r="HZY2" s="1750"/>
      <c r="HZZ2" s="1750"/>
      <c r="IAA2" s="1750"/>
      <c r="IAB2" s="1750"/>
      <c r="IAC2" s="1750"/>
      <c r="IAD2" s="1750"/>
      <c r="IAE2" s="1750"/>
      <c r="IAF2" s="1750"/>
      <c r="IAG2" s="1750"/>
      <c r="IAH2" s="1750"/>
      <c r="IAI2" s="1750"/>
      <c r="IAJ2" s="1750"/>
      <c r="IAK2" s="1750"/>
      <c r="IAL2" s="1750"/>
      <c r="IAM2" s="1750"/>
      <c r="IAN2" s="1750"/>
      <c r="IAO2" s="1750"/>
      <c r="IAP2" s="1750"/>
      <c r="IAQ2" s="1750"/>
      <c r="IAR2" s="1750"/>
      <c r="IAS2" s="1750"/>
      <c r="IAT2" s="1750"/>
      <c r="IAU2" s="1750"/>
      <c r="IAV2" s="1750"/>
      <c r="IAW2" s="1750"/>
      <c r="IAX2" s="1750"/>
      <c r="IAY2" s="1750"/>
      <c r="IAZ2" s="1750"/>
      <c r="IBA2" s="1750"/>
      <c r="IBB2" s="1750"/>
      <c r="IBC2" s="1750"/>
      <c r="IBD2" s="1750"/>
      <c r="IBE2" s="1750"/>
      <c r="IBF2" s="1750"/>
      <c r="IBG2" s="1750"/>
      <c r="IBH2" s="1750"/>
      <c r="IBI2" s="1750"/>
      <c r="IBJ2" s="1750"/>
      <c r="IBK2" s="1750"/>
      <c r="IBL2" s="1750"/>
      <c r="IBM2" s="1750"/>
      <c r="IBN2" s="1750"/>
      <c r="IBO2" s="1750"/>
      <c r="IBP2" s="1750"/>
      <c r="IBQ2" s="1750"/>
      <c r="IBR2" s="1750"/>
      <c r="IBS2" s="1750"/>
      <c r="IBT2" s="1750"/>
      <c r="IBU2" s="1750"/>
      <c r="IBV2" s="1750"/>
      <c r="IBW2" s="1750"/>
      <c r="IBX2" s="1750"/>
      <c r="IBY2" s="1750"/>
      <c r="IBZ2" s="1750"/>
      <c r="ICA2" s="1750"/>
      <c r="ICB2" s="1750"/>
      <c r="ICC2" s="1750"/>
      <c r="ICD2" s="1750"/>
      <c r="ICE2" s="1750"/>
      <c r="ICF2" s="1750"/>
      <c r="ICG2" s="1750"/>
      <c r="ICH2" s="1750"/>
      <c r="ICI2" s="1750"/>
      <c r="ICJ2" s="1750"/>
      <c r="ICK2" s="1750"/>
      <c r="ICL2" s="1750"/>
      <c r="ICM2" s="1750"/>
      <c r="ICN2" s="1750"/>
      <c r="ICO2" s="1750"/>
      <c r="ICP2" s="1750"/>
      <c r="ICQ2" s="1750"/>
      <c r="ICR2" s="1750"/>
      <c r="ICS2" s="1750"/>
      <c r="ICT2" s="1750"/>
      <c r="ICU2" s="1750"/>
      <c r="ICV2" s="1750"/>
      <c r="ICW2" s="1750"/>
      <c r="ICX2" s="1750"/>
      <c r="ICY2" s="1750"/>
      <c r="ICZ2" s="1750"/>
      <c r="IDA2" s="1750"/>
      <c r="IDB2" s="1750"/>
      <c r="IDC2" s="1750"/>
      <c r="IDD2" s="1750"/>
      <c r="IDE2" s="1750"/>
      <c r="IDF2" s="1750"/>
      <c r="IDG2" s="1750"/>
      <c r="IDH2" s="1750"/>
      <c r="IDI2" s="1750"/>
      <c r="IDJ2" s="1750"/>
      <c r="IDK2" s="1750"/>
      <c r="IDL2" s="1750"/>
      <c r="IDM2" s="1750"/>
      <c r="IDN2" s="1750"/>
      <c r="IDO2" s="1750"/>
      <c r="IDP2" s="1750"/>
      <c r="IDQ2" s="1750"/>
      <c r="IDR2" s="1750"/>
      <c r="IDS2" s="1750"/>
      <c r="IDT2" s="1750"/>
      <c r="IDU2" s="1750"/>
      <c r="IDV2" s="1750"/>
      <c r="IDW2" s="1750"/>
      <c r="IDX2" s="1750"/>
      <c r="IDY2" s="1750"/>
      <c r="IDZ2" s="1750"/>
      <c r="IEA2" s="1750"/>
      <c r="IEB2" s="1750"/>
      <c r="IEC2" s="1750"/>
      <c r="IED2" s="1750"/>
      <c r="IEE2" s="1750"/>
      <c r="IEF2" s="1750"/>
      <c r="IEG2" s="1750"/>
      <c r="IEH2" s="1750"/>
      <c r="IEI2" s="1750"/>
      <c r="IEJ2" s="1750"/>
      <c r="IEK2" s="1750"/>
      <c r="IEL2" s="1750"/>
      <c r="IEM2" s="1750"/>
      <c r="IEN2" s="1750"/>
      <c r="IEO2" s="1750"/>
      <c r="IEP2" s="1750"/>
      <c r="IEQ2" s="1750"/>
      <c r="IER2" s="1750"/>
      <c r="IES2" s="1750"/>
      <c r="IET2" s="1750"/>
      <c r="IEU2" s="1750"/>
      <c r="IEV2" s="1750"/>
      <c r="IEW2" s="1750"/>
      <c r="IEX2" s="1750"/>
      <c r="IEY2" s="1750"/>
      <c r="IEZ2" s="1750"/>
      <c r="IFA2" s="1750"/>
      <c r="IFB2" s="1750"/>
      <c r="IFC2" s="1750"/>
      <c r="IFD2" s="1750"/>
      <c r="IFE2" s="1750"/>
      <c r="IFF2" s="1750"/>
      <c r="IFG2" s="1750"/>
      <c r="IFH2" s="1750"/>
      <c r="IFI2" s="1750"/>
      <c r="IFJ2" s="1750"/>
      <c r="IFK2" s="1750"/>
      <c r="IFL2" s="1750"/>
      <c r="IFM2" s="1750"/>
      <c r="IFN2" s="1750"/>
      <c r="IFO2" s="1750"/>
      <c r="IFP2" s="1750"/>
      <c r="IFQ2" s="1750"/>
      <c r="IFR2" s="1750"/>
      <c r="IFS2" s="1750"/>
      <c r="IFT2" s="1750"/>
      <c r="IFU2" s="1750"/>
      <c r="IFV2" s="1750"/>
      <c r="IFW2" s="1750"/>
      <c r="IFX2" s="1750"/>
      <c r="IFY2" s="1750"/>
      <c r="IFZ2" s="1750"/>
      <c r="IGA2" s="1750"/>
      <c r="IGB2" s="1750"/>
      <c r="IGC2" s="1750"/>
      <c r="IGD2" s="1750"/>
      <c r="IGE2" s="1750"/>
      <c r="IGF2" s="1750"/>
      <c r="IGG2" s="1750"/>
      <c r="IGH2" s="1750"/>
      <c r="IGI2" s="1750"/>
      <c r="IGJ2" s="1750"/>
      <c r="IGK2" s="1750"/>
      <c r="IGL2" s="1750"/>
      <c r="IGM2" s="1750"/>
      <c r="IGN2" s="1750"/>
      <c r="IGO2" s="1750"/>
      <c r="IGP2" s="1750"/>
      <c r="IGQ2" s="1750"/>
      <c r="IGR2" s="1750"/>
      <c r="IGS2" s="1750"/>
      <c r="IGT2" s="1750"/>
      <c r="IGU2" s="1750"/>
      <c r="IGV2" s="1750"/>
      <c r="IGW2" s="1750"/>
      <c r="IGX2" s="1750"/>
      <c r="IGY2" s="1750"/>
      <c r="IGZ2" s="1750"/>
      <c r="IHA2" s="1750"/>
      <c r="IHB2" s="1750"/>
      <c r="IHC2" s="1750"/>
      <c r="IHD2" s="1750"/>
      <c r="IHE2" s="1750"/>
      <c r="IHF2" s="1750"/>
      <c r="IHG2" s="1750"/>
      <c r="IHH2" s="1750"/>
      <c r="IHI2" s="1750"/>
      <c r="IHJ2" s="1750"/>
      <c r="IHK2" s="1750"/>
      <c r="IHL2" s="1750"/>
      <c r="IHM2" s="1750"/>
      <c r="IHN2" s="1750"/>
      <c r="IHO2" s="1750"/>
      <c r="IHP2" s="1750"/>
      <c r="IHQ2" s="1750"/>
      <c r="IHR2" s="1750"/>
      <c r="IHS2" s="1750"/>
      <c r="IHT2" s="1750"/>
      <c r="IHU2" s="1750"/>
      <c r="IHV2" s="1750"/>
      <c r="IHW2" s="1750"/>
      <c r="IHX2" s="1750"/>
      <c r="IHY2" s="1750"/>
      <c r="IHZ2" s="1750"/>
      <c r="IIA2" s="1750"/>
      <c r="IIB2" s="1750"/>
      <c r="IIC2" s="1750"/>
      <c r="IID2" s="1750"/>
      <c r="IIE2" s="1750"/>
      <c r="IIF2" s="1750"/>
      <c r="IIG2" s="1750"/>
      <c r="IIH2" s="1750"/>
      <c r="III2" s="1750"/>
      <c r="IIJ2" s="1750"/>
      <c r="IIK2" s="1750"/>
      <c r="IIL2" s="1750"/>
      <c r="IIM2" s="1750"/>
      <c r="IIN2" s="1750"/>
      <c r="IIO2" s="1750"/>
      <c r="IIP2" s="1750"/>
      <c r="IIQ2" s="1750"/>
      <c r="IIR2" s="1750"/>
      <c r="IIS2" s="1750"/>
      <c r="IIT2" s="1750"/>
      <c r="IIU2" s="1750"/>
      <c r="IIV2" s="1750"/>
      <c r="IIW2" s="1750"/>
      <c r="IIX2" s="1750"/>
      <c r="IIY2" s="1750"/>
      <c r="IIZ2" s="1750"/>
      <c r="IJA2" s="1750"/>
      <c r="IJB2" s="1750"/>
      <c r="IJC2" s="1750"/>
      <c r="IJD2" s="1750"/>
      <c r="IJE2" s="1750"/>
      <c r="IJF2" s="1750"/>
      <c r="IJG2" s="1750"/>
      <c r="IJH2" s="1750"/>
      <c r="IJI2" s="1750"/>
      <c r="IJJ2" s="1750"/>
      <c r="IJK2" s="1750"/>
      <c r="IJL2" s="1750"/>
      <c r="IJM2" s="1750"/>
      <c r="IJN2" s="1750"/>
      <c r="IJO2" s="1750"/>
      <c r="IJP2" s="1750"/>
      <c r="IJQ2" s="1750"/>
      <c r="IJR2" s="1750"/>
      <c r="IJS2" s="1750"/>
      <c r="IJT2" s="1750"/>
      <c r="IJU2" s="1750"/>
      <c r="IJV2" s="1750"/>
      <c r="IJW2" s="1750"/>
      <c r="IJX2" s="1750"/>
      <c r="IJY2" s="1750"/>
      <c r="IJZ2" s="1750"/>
      <c r="IKA2" s="1750"/>
      <c r="IKB2" s="1750"/>
      <c r="IKC2" s="1750"/>
      <c r="IKD2" s="1750"/>
      <c r="IKE2" s="1750"/>
      <c r="IKF2" s="1750"/>
      <c r="IKG2" s="1750"/>
      <c r="IKH2" s="1750"/>
      <c r="IKI2" s="1750"/>
      <c r="IKJ2" s="1750"/>
      <c r="IKK2" s="1750"/>
      <c r="IKL2" s="1750"/>
      <c r="IKM2" s="1750"/>
      <c r="IKN2" s="1750"/>
      <c r="IKO2" s="1750"/>
      <c r="IKP2" s="1750"/>
      <c r="IKQ2" s="1750"/>
      <c r="IKR2" s="1750"/>
      <c r="IKS2" s="1750"/>
      <c r="IKT2" s="1750"/>
      <c r="IKU2" s="1750"/>
      <c r="IKV2" s="1750"/>
      <c r="IKW2" s="1750"/>
      <c r="IKX2" s="1750"/>
      <c r="IKY2" s="1750"/>
      <c r="IKZ2" s="1750"/>
      <c r="ILA2" s="1750"/>
      <c r="ILB2" s="1750"/>
      <c r="ILC2" s="1750"/>
      <c r="ILD2" s="1750"/>
      <c r="ILE2" s="1750"/>
      <c r="ILF2" s="1750"/>
      <c r="ILG2" s="1750"/>
      <c r="ILH2" s="1750"/>
      <c r="ILI2" s="1750"/>
      <c r="ILJ2" s="1750"/>
      <c r="ILK2" s="1750"/>
      <c r="ILL2" s="1750"/>
      <c r="ILM2" s="1750"/>
      <c r="ILN2" s="1750"/>
      <c r="ILO2" s="1750"/>
      <c r="ILP2" s="1750"/>
      <c r="ILQ2" s="1750"/>
      <c r="ILR2" s="1750"/>
      <c r="ILS2" s="1750"/>
      <c r="ILT2" s="1750"/>
      <c r="ILU2" s="1750"/>
      <c r="ILV2" s="1750"/>
      <c r="ILW2" s="1750"/>
      <c r="ILX2" s="1750"/>
      <c r="ILY2" s="1750"/>
      <c r="ILZ2" s="1750"/>
      <c r="IMA2" s="1750"/>
      <c r="IMB2" s="1750"/>
      <c r="IMC2" s="1750"/>
      <c r="IMD2" s="1750"/>
      <c r="IME2" s="1750"/>
      <c r="IMF2" s="1750"/>
      <c r="IMG2" s="1750"/>
      <c r="IMH2" s="1750"/>
      <c r="IMI2" s="1750"/>
      <c r="IMJ2" s="1750"/>
      <c r="IMK2" s="1750"/>
      <c r="IML2" s="1750"/>
      <c r="IMM2" s="1750"/>
      <c r="IMN2" s="1750"/>
      <c r="IMO2" s="1750"/>
      <c r="IMP2" s="1750"/>
      <c r="IMQ2" s="1750"/>
      <c r="IMR2" s="1750"/>
      <c r="IMS2" s="1750"/>
      <c r="IMT2" s="1750"/>
      <c r="IMU2" s="1750"/>
      <c r="IMV2" s="1750"/>
      <c r="IMW2" s="1750"/>
      <c r="IMX2" s="1750"/>
      <c r="IMY2" s="1750"/>
      <c r="IMZ2" s="1750"/>
      <c r="INA2" s="1750"/>
      <c r="INB2" s="1750"/>
      <c r="INC2" s="1750"/>
      <c r="IND2" s="1750"/>
      <c r="INE2" s="1750"/>
      <c r="INF2" s="1750"/>
      <c r="ING2" s="1750"/>
      <c r="INH2" s="1750"/>
      <c r="INI2" s="1750"/>
      <c r="INJ2" s="1750"/>
      <c r="INK2" s="1750"/>
      <c r="INL2" s="1750"/>
      <c r="INM2" s="1750"/>
      <c r="INN2" s="1750"/>
      <c r="INO2" s="1750"/>
      <c r="INP2" s="1750"/>
      <c r="INQ2" s="1750"/>
      <c r="INR2" s="1750"/>
      <c r="INS2" s="1750"/>
      <c r="INT2" s="1750"/>
      <c r="INU2" s="1750"/>
      <c r="INV2" s="1750"/>
      <c r="INW2" s="1750"/>
      <c r="INX2" s="1750"/>
      <c r="INY2" s="1750"/>
      <c r="INZ2" s="1750"/>
      <c r="IOA2" s="1750"/>
      <c r="IOB2" s="1750"/>
      <c r="IOC2" s="1750"/>
      <c r="IOD2" s="1750"/>
      <c r="IOE2" s="1750"/>
      <c r="IOF2" s="1750"/>
      <c r="IOG2" s="1750"/>
      <c r="IOH2" s="1750"/>
      <c r="IOI2" s="1750"/>
      <c r="IOJ2" s="1750"/>
      <c r="IOK2" s="1750"/>
      <c r="IOL2" s="1750"/>
      <c r="IOM2" s="1750"/>
      <c r="ION2" s="1750"/>
      <c r="IOO2" s="1750"/>
      <c r="IOP2" s="1750"/>
      <c r="IOQ2" s="1750"/>
      <c r="IOR2" s="1750"/>
      <c r="IOS2" s="1750"/>
      <c r="IOT2" s="1750"/>
      <c r="IOU2" s="1750"/>
      <c r="IOV2" s="1750"/>
      <c r="IOW2" s="1750"/>
      <c r="IOX2" s="1750"/>
      <c r="IOY2" s="1750"/>
      <c r="IOZ2" s="1750"/>
      <c r="IPA2" s="1750"/>
      <c r="IPB2" s="1750"/>
      <c r="IPC2" s="1750"/>
      <c r="IPD2" s="1750"/>
      <c r="IPE2" s="1750"/>
      <c r="IPF2" s="1750"/>
      <c r="IPG2" s="1750"/>
      <c r="IPH2" s="1750"/>
      <c r="IPI2" s="1750"/>
      <c r="IPJ2" s="1750"/>
      <c r="IPK2" s="1750"/>
      <c r="IPL2" s="1750"/>
      <c r="IPM2" s="1750"/>
      <c r="IPN2" s="1750"/>
      <c r="IPO2" s="1750"/>
      <c r="IPP2" s="1750"/>
      <c r="IPQ2" s="1750"/>
      <c r="IPR2" s="1750"/>
      <c r="IPS2" s="1750"/>
      <c r="IPT2" s="1750"/>
      <c r="IPU2" s="1750"/>
      <c r="IPV2" s="1750"/>
      <c r="IPW2" s="1750"/>
      <c r="IPX2" s="1750"/>
      <c r="IPY2" s="1750"/>
      <c r="IPZ2" s="1750"/>
      <c r="IQA2" s="1750"/>
      <c r="IQB2" s="1750"/>
      <c r="IQC2" s="1750"/>
      <c r="IQD2" s="1750"/>
      <c r="IQE2" s="1750"/>
      <c r="IQF2" s="1750"/>
      <c r="IQG2" s="1750"/>
      <c r="IQH2" s="1750"/>
      <c r="IQI2" s="1750"/>
      <c r="IQJ2" s="1750"/>
      <c r="IQK2" s="1750"/>
      <c r="IQL2" s="1750"/>
      <c r="IQM2" s="1750"/>
      <c r="IQN2" s="1750"/>
      <c r="IQO2" s="1750"/>
      <c r="IQP2" s="1750"/>
      <c r="IQQ2" s="1750"/>
      <c r="IQR2" s="1750"/>
      <c r="IQS2" s="1750"/>
      <c r="IQT2" s="1750"/>
      <c r="IQU2" s="1750"/>
      <c r="IQV2" s="1750"/>
      <c r="IQW2" s="1750"/>
      <c r="IQX2" s="1750"/>
      <c r="IQY2" s="1750"/>
      <c r="IQZ2" s="1750"/>
      <c r="IRA2" s="1750"/>
      <c r="IRB2" s="1750"/>
      <c r="IRC2" s="1750"/>
      <c r="IRD2" s="1750"/>
      <c r="IRE2" s="1750"/>
      <c r="IRF2" s="1750"/>
      <c r="IRG2" s="1750"/>
      <c r="IRH2" s="1750"/>
      <c r="IRI2" s="1750"/>
      <c r="IRJ2" s="1750"/>
      <c r="IRK2" s="1750"/>
      <c r="IRL2" s="1750"/>
      <c r="IRM2" s="1750"/>
      <c r="IRN2" s="1750"/>
      <c r="IRO2" s="1750"/>
      <c r="IRP2" s="1750"/>
      <c r="IRQ2" s="1750"/>
      <c r="IRR2" s="1750"/>
      <c r="IRS2" s="1750"/>
      <c r="IRT2" s="1750"/>
      <c r="IRU2" s="1750"/>
      <c r="IRV2" s="1750"/>
      <c r="IRW2" s="1750"/>
      <c r="IRX2" s="1750"/>
      <c r="IRY2" s="1750"/>
      <c r="IRZ2" s="1750"/>
      <c r="ISA2" s="1750"/>
      <c r="ISB2" s="1750"/>
      <c r="ISC2" s="1750"/>
      <c r="ISD2" s="1750"/>
      <c r="ISE2" s="1750"/>
      <c r="ISF2" s="1750"/>
      <c r="ISG2" s="1750"/>
      <c r="ISH2" s="1750"/>
      <c r="ISI2" s="1750"/>
      <c r="ISJ2" s="1750"/>
      <c r="ISK2" s="1750"/>
      <c r="ISL2" s="1750"/>
      <c r="ISM2" s="1750"/>
      <c r="ISN2" s="1750"/>
      <c r="ISO2" s="1750"/>
      <c r="ISP2" s="1750"/>
      <c r="ISQ2" s="1750"/>
      <c r="ISR2" s="1750"/>
      <c r="ISS2" s="1750"/>
      <c r="IST2" s="1750"/>
      <c r="ISU2" s="1750"/>
      <c r="ISV2" s="1750"/>
      <c r="ISW2" s="1750"/>
      <c r="ISX2" s="1750"/>
      <c r="ISY2" s="1750"/>
      <c r="ISZ2" s="1750"/>
      <c r="ITA2" s="1750"/>
      <c r="ITB2" s="1750"/>
      <c r="ITC2" s="1750"/>
      <c r="ITD2" s="1750"/>
      <c r="ITE2" s="1750"/>
      <c r="ITF2" s="1750"/>
      <c r="ITG2" s="1750"/>
      <c r="ITH2" s="1750"/>
      <c r="ITI2" s="1750"/>
      <c r="ITJ2" s="1750"/>
      <c r="ITK2" s="1750"/>
      <c r="ITL2" s="1750"/>
      <c r="ITM2" s="1750"/>
      <c r="ITN2" s="1750"/>
      <c r="ITO2" s="1750"/>
      <c r="ITP2" s="1750"/>
      <c r="ITQ2" s="1750"/>
      <c r="ITR2" s="1750"/>
      <c r="ITS2" s="1750"/>
      <c r="ITT2" s="1750"/>
      <c r="ITU2" s="1750"/>
      <c r="ITV2" s="1750"/>
      <c r="ITW2" s="1750"/>
      <c r="ITX2" s="1750"/>
      <c r="ITY2" s="1750"/>
      <c r="ITZ2" s="1750"/>
      <c r="IUA2" s="1750"/>
      <c r="IUB2" s="1750"/>
      <c r="IUC2" s="1750"/>
      <c r="IUD2" s="1750"/>
      <c r="IUE2" s="1750"/>
      <c r="IUF2" s="1750"/>
      <c r="IUG2" s="1750"/>
      <c r="IUH2" s="1750"/>
      <c r="IUI2" s="1750"/>
      <c r="IUJ2" s="1750"/>
      <c r="IUK2" s="1750"/>
      <c r="IUL2" s="1750"/>
      <c r="IUM2" s="1750"/>
      <c r="IUN2" s="1750"/>
      <c r="IUO2" s="1750"/>
      <c r="IUP2" s="1750"/>
      <c r="IUQ2" s="1750"/>
      <c r="IUR2" s="1750"/>
      <c r="IUS2" s="1750"/>
      <c r="IUT2" s="1750"/>
      <c r="IUU2" s="1750"/>
      <c r="IUV2" s="1750"/>
      <c r="IUW2" s="1750"/>
      <c r="IUX2" s="1750"/>
      <c r="IUY2" s="1750"/>
      <c r="IUZ2" s="1750"/>
      <c r="IVA2" s="1750"/>
      <c r="IVB2" s="1750"/>
      <c r="IVC2" s="1750"/>
      <c r="IVD2" s="1750"/>
      <c r="IVE2" s="1750"/>
      <c r="IVF2" s="1750"/>
      <c r="IVG2" s="1750"/>
      <c r="IVH2" s="1750"/>
      <c r="IVI2" s="1750"/>
      <c r="IVJ2" s="1750"/>
      <c r="IVK2" s="1750"/>
      <c r="IVL2" s="1750"/>
      <c r="IVM2" s="1750"/>
      <c r="IVN2" s="1750"/>
      <c r="IVO2" s="1750"/>
      <c r="IVP2" s="1750"/>
      <c r="IVQ2" s="1750"/>
      <c r="IVR2" s="1750"/>
      <c r="IVS2" s="1750"/>
      <c r="IVT2" s="1750"/>
      <c r="IVU2" s="1750"/>
      <c r="IVV2" s="1750"/>
      <c r="IVW2" s="1750"/>
      <c r="IVX2" s="1750"/>
      <c r="IVY2" s="1750"/>
      <c r="IVZ2" s="1750"/>
      <c r="IWA2" s="1750"/>
      <c r="IWB2" s="1750"/>
      <c r="IWC2" s="1750"/>
      <c r="IWD2" s="1750"/>
      <c r="IWE2" s="1750"/>
      <c r="IWF2" s="1750"/>
      <c r="IWG2" s="1750"/>
      <c r="IWH2" s="1750"/>
      <c r="IWI2" s="1750"/>
      <c r="IWJ2" s="1750"/>
      <c r="IWK2" s="1750"/>
      <c r="IWL2" s="1750"/>
      <c r="IWM2" s="1750"/>
      <c r="IWN2" s="1750"/>
      <c r="IWO2" s="1750"/>
      <c r="IWP2" s="1750"/>
      <c r="IWQ2" s="1750"/>
      <c r="IWR2" s="1750"/>
      <c r="IWS2" s="1750"/>
      <c r="IWT2" s="1750"/>
      <c r="IWU2" s="1750"/>
      <c r="IWV2" s="1750"/>
      <c r="IWW2" s="1750"/>
      <c r="IWX2" s="1750"/>
      <c r="IWY2" s="1750"/>
      <c r="IWZ2" s="1750"/>
      <c r="IXA2" s="1750"/>
      <c r="IXB2" s="1750"/>
      <c r="IXC2" s="1750"/>
      <c r="IXD2" s="1750"/>
      <c r="IXE2" s="1750"/>
      <c r="IXF2" s="1750"/>
      <c r="IXG2" s="1750"/>
      <c r="IXH2" s="1750"/>
      <c r="IXI2" s="1750"/>
      <c r="IXJ2" s="1750"/>
      <c r="IXK2" s="1750"/>
      <c r="IXL2" s="1750"/>
      <c r="IXM2" s="1750"/>
      <c r="IXN2" s="1750"/>
      <c r="IXO2" s="1750"/>
      <c r="IXP2" s="1750"/>
      <c r="IXQ2" s="1750"/>
      <c r="IXR2" s="1750"/>
      <c r="IXS2" s="1750"/>
      <c r="IXT2" s="1750"/>
      <c r="IXU2" s="1750"/>
      <c r="IXV2" s="1750"/>
      <c r="IXW2" s="1750"/>
      <c r="IXX2" s="1750"/>
      <c r="IXY2" s="1750"/>
      <c r="IXZ2" s="1750"/>
      <c r="IYA2" s="1750"/>
      <c r="IYB2" s="1750"/>
      <c r="IYC2" s="1750"/>
      <c r="IYD2" s="1750"/>
      <c r="IYE2" s="1750"/>
      <c r="IYF2" s="1750"/>
      <c r="IYG2" s="1750"/>
      <c r="IYH2" s="1750"/>
      <c r="IYI2" s="1750"/>
      <c r="IYJ2" s="1750"/>
      <c r="IYK2" s="1750"/>
      <c r="IYL2" s="1750"/>
      <c r="IYM2" s="1750"/>
      <c r="IYN2" s="1750"/>
      <c r="IYO2" s="1750"/>
      <c r="IYP2" s="1750"/>
      <c r="IYQ2" s="1750"/>
      <c r="IYR2" s="1750"/>
      <c r="IYS2" s="1750"/>
      <c r="IYT2" s="1750"/>
      <c r="IYU2" s="1750"/>
      <c r="IYV2" s="1750"/>
      <c r="IYW2" s="1750"/>
      <c r="IYX2" s="1750"/>
      <c r="IYY2" s="1750"/>
      <c r="IYZ2" s="1750"/>
      <c r="IZA2" s="1750"/>
      <c r="IZB2" s="1750"/>
      <c r="IZC2" s="1750"/>
      <c r="IZD2" s="1750"/>
      <c r="IZE2" s="1750"/>
      <c r="IZF2" s="1750"/>
      <c r="IZG2" s="1750"/>
      <c r="IZH2" s="1750"/>
      <c r="IZI2" s="1750"/>
      <c r="IZJ2" s="1750"/>
      <c r="IZK2" s="1750"/>
      <c r="IZL2" s="1750"/>
      <c r="IZM2" s="1750"/>
      <c r="IZN2" s="1750"/>
      <c r="IZO2" s="1750"/>
      <c r="IZP2" s="1750"/>
      <c r="IZQ2" s="1750"/>
      <c r="IZR2" s="1750"/>
      <c r="IZS2" s="1750"/>
      <c r="IZT2" s="1750"/>
      <c r="IZU2" s="1750"/>
      <c r="IZV2" s="1750"/>
      <c r="IZW2" s="1750"/>
      <c r="IZX2" s="1750"/>
      <c r="IZY2" s="1750"/>
      <c r="IZZ2" s="1750"/>
      <c r="JAA2" s="1750"/>
      <c r="JAB2" s="1750"/>
      <c r="JAC2" s="1750"/>
      <c r="JAD2" s="1750"/>
      <c r="JAE2" s="1750"/>
      <c r="JAF2" s="1750"/>
      <c r="JAG2" s="1750"/>
      <c r="JAH2" s="1750"/>
      <c r="JAI2" s="1750"/>
      <c r="JAJ2" s="1750"/>
      <c r="JAK2" s="1750"/>
      <c r="JAL2" s="1750"/>
      <c r="JAM2" s="1750"/>
      <c r="JAN2" s="1750"/>
      <c r="JAO2" s="1750"/>
      <c r="JAP2" s="1750"/>
      <c r="JAQ2" s="1750"/>
      <c r="JAR2" s="1750"/>
      <c r="JAS2" s="1750"/>
      <c r="JAT2" s="1750"/>
      <c r="JAU2" s="1750"/>
      <c r="JAV2" s="1750"/>
      <c r="JAW2" s="1750"/>
      <c r="JAX2" s="1750"/>
      <c r="JAY2" s="1750"/>
      <c r="JAZ2" s="1750"/>
      <c r="JBA2" s="1750"/>
      <c r="JBB2" s="1750"/>
      <c r="JBC2" s="1750"/>
      <c r="JBD2" s="1750"/>
      <c r="JBE2" s="1750"/>
      <c r="JBF2" s="1750"/>
      <c r="JBG2" s="1750"/>
      <c r="JBH2" s="1750"/>
      <c r="JBI2" s="1750"/>
      <c r="JBJ2" s="1750"/>
      <c r="JBK2" s="1750"/>
      <c r="JBL2" s="1750"/>
      <c r="JBM2" s="1750"/>
      <c r="JBN2" s="1750"/>
      <c r="JBO2" s="1750"/>
      <c r="JBP2" s="1750"/>
      <c r="JBQ2" s="1750"/>
      <c r="JBR2" s="1750"/>
      <c r="JBS2" s="1750"/>
      <c r="JBT2" s="1750"/>
      <c r="JBU2" s="1750"/>
      <c r="JBV2" s="1750"/>
      <c r="JBW2" s="1750"/>
      <c r="JBX2" s="1750"/>
      <c r="JBY2" s="1750"/>
      <c r="JBZ2" s="1750"/>
      <c r="JCA2" s="1750"/>
      <c r="JCB2" s="1750"/>
      <c r="JCC2" s="1750"/>
      <c r="JCD2" s="1750"/>
      <c r="JCE2" s="1750"/>
      <c r="JCF2" s="1750"/>
      <c r="JCG2" s="1750"/>
      <c r="JCH2" s="1750"/>
      <c r="JCI2" s="1750"/>
      <c r="JCJ2" s="1750"/>
      <c r="JCK2" s="1750"/>
      <c r="JCL2" s="1750"/>
      <c r="JCM2" s="1750"/>
      <c r="JCN2" s="1750"/>
      <c r="JCO2" s="1750"/>
      <c r="JCP2" s="1750"/>
      <c r="JCQ2" s="1750"/>
      <c r="JCR2" s="1750"/>
      <c r="JCS2" s="1750"/>
      <c r="JCT2" s="1750"/>
      <c r="JCU2" s="1750"/>
      <c r="JCV2" s="1750"/>
      <c r="JCW2" s="1750"/>
      <c r="JCX2" s="1750"/>
      <c r="JCY2" s="1750"/>
      <c r="JCZ2" s="1750"/>
      <c r="JDA2" s="1750"/>
      <c r="JDB2" s="1750"/>
      <c r="JDC2" s="1750"/>
      <c r="JDD2" s="1750"/>
      <c r="JDE2" s="1750"/>
      <c r="JDF2" s="1750"/>
      <c r="JDG2" s="1750"/>
      <c r="JDH2" s="1750"/>
      <c r="JDI2" s="1750"/>
      <c r="JDJ2" s="1750"/>
      <c r="JDK2" s="1750"/>
      <c r="JDL2" s="1750"/>
      <c r="JDM2" s="1750"/>
      <c r="JDN2" s="1750"/>
      <c r="JDO2" s="1750"/>
      <c r="JDP2" s="1750"/>
      <c r="JDQ2" s="1750"/>
      <c r="JDR2" s="1750"/>
      <c r="JDS2" s="1750"/>
      <c r="JDT2" s="1750"/>
      <c r="JDU2" s="1750"/>
      <c r="JDV2" s="1750"/>
      <c r="JDW2" s="1750"/>
      <c r="JDX2" s="1750"/>
      <c r="JDY2" s="1750"/>
      <c r="JDZ2" s="1750"/>
      <c r="JEA2" s="1750"/>
      <c r="JEB2" s="1750"/>
      <c r="JEC2" s="1750"/>
      <c r="JED2" s="1750"/>
      <c r="JEE2" s="1750"/>
      <c r="JEF2" s="1750"/>
      <c r="JEG2" s="1750"/>
      <c r="JEH2" s="1750"/>
      <c r="JEI2" s="1750"/>
      <c r="JEJ2" s="1750"/>
      <c r="JEK2" s="1750"/>
      <c r="JEL2" s="1750"/>
      <c r="JEM2" s="1750"/>
      <c r="JEN2" s="1750"/>
      <c r="JEO2" s="1750"/>
      <c r="JEP2" s="1750"/>
      <c r="JEQ2" s="1750"/>
      <c r="JER2" s="1750"/>
      <c r="JES2" s="1750"/>
      <c r="JET2" s="1750"/>
      <c r="JEU2" s="1750"/>
      <c r="JEV2" s="1750"/>
      <c r="JEW2" s="1750"/>
      <c r="JEX2" s="1750"/>
      <c r="JEY2" s="1750"/>
      <c r="JEZ2" s="1750"/>
      <c r="JFA2" s="1750"/>
      <c r="JFB2" s="1750"/>
      <c r="JFC2" s="1750"/>
      <c r="JFD2" s="1750"/>
      <c r="JFE2" s="1750"/>
      <c r="JFF2" s="1750"/>
      <c r="JFG2" s="1750"/>
      <c r="JFH2" s="1750"/>
      <c r="JFI2" s="1750"/>
      <c r="JFJ2" s="1750"/>
      <c r="JFK2" s="1750"/>
      <c r="JFL2" s="1750"/>
      <c r="JFM2" s="1750"/>
      <c r="JFN2" s="1750"/>
      <c r="JFO2" s="1750"/>
      <c r="JFP2" s="1750"/>
      <c r="JFQ2" s="1750"/>
      <c r="JFR2" s="1750"/>
      <c r="JFS2" s="1750"/>
      <c r="JFT2" s="1750"/>
      <c r="JFU2" s="1750"/>
      <c r="JFV2" s="1750"/>
      <c r="JFW2" s="1750"/>
      <c r="JFX2" s="1750"/>
      <c r="JFY2" s="1750"/>
      <c r="JFZ2" s="1750"/>
      <c r="JGA2" s="1750"/>
      <c r="JGB2" s="1750"/>
      <c r="JGC2" s="1750"/>
      <c r="JGD2" s="1750"/>
      <c r="JGE2" s="1750"/>
      <c r="JGF2" s="1750"/>
      <c r="JGG2" s="1750"/>
      <c r="JGH2" s="1750"/>
      <c r="JGI2" s="1750"/>
      <c r="JGJ2" s="1750"/>
      <c r="JGK2" s="1750"/>
      <c r="JGL2" s="1750"/>
      <c r="JGM2" s="1750"/>
      <c r="JGN2" s="1750"/>
      <c r="JGO2" s="1750"/>
      <c r="JGP2" s="1750"/>
      <c r="JGQ2" s="1750"/>
      <c r="JGR2" s="1750"/>
      <c r="JGS2" s="1750"/>
      <c r="JGT2" s="1750"/>
      <c r="JGU2" s="1750"/>
      <c r="JGV2" s="1750"/>
      <c r="JGW2" s="1750"/>
      <c r="JGX2" s="1750"/>
      <c r="JGY2" s="1750"/>
      <c r="JGZ2" s="1750"/>
      <c r="JHA2" s="1750"/>
      <c r="JHB2" s="1750"/>
      <c r="JHC2" s="1750"/>
      <c r="JHD2" s="1750"/>
      <c r="JHE2" s="1750"/>
      <c r="JHF2" s="1750"/>
      <c r="JHG2" s="1750"/>
      <c r="JHH2" s="1750"/>
      <c r="JHI2" s="1750"/>
      <c r="JHJ2" s="1750"/>
      <c r="JHK2" s="1750"/>
      <c r="JHL2" s="1750"/>
      <c r="JHM2" s="1750"/>
      <c r="JHN2" s="1750"/>
      <c r="JHO2" s="1750"/>
      <c r="JHP2" s="1750"/>
      <c r="JHQ2" s="1750"/>
      <c r="JHR2" s="1750"/>
      <c r="JHS2" s="1750"/>
      <c r="JHT2" s="1750"/>
      <c r="JHU2" s="1750"/>
      <c r="JHV2" s="1750"/>
      <c r="JHW2" s="1750"/>
      <c r="JHX2" s="1750"/>
      <c r="JHY2" s="1750"/>
      <c r="JHZ2" s="1750"/>
      <c r="JIA2" s="1750"/>
      <c r="JIB2" s="1750"/>
      <c r="JIC2" s="1750"/>
      <c r="JID2" s="1750"/>
      <c r="JIE2" s="1750"/>
      <c r="JIF2" s="1750"/>
      <c r="JIG2" s="1750"/>
      <c r="JIH2" s="1750"/>
      <c r="JII2" s="1750"/>
      <c r="JIJ2" s="1750"/>
      <c r="JIK2" s="1750"/>
      <c r="JIL2" s="1750"/>
      <c r="JIM2" s="1750"/>
      <c r="JIN2" s="1750"/>
      <c r="JIO2" s="1750"/>
      <c r="JIP2" s="1750"/>
      <c r="JIQ2" s="1750"/>
      <c r="JIR2" s="1750"/>
      <c r="JIS2" s="1750"/>
      <c r="JIT2" s="1750"/>
      <c r="JIU2" s="1750"/>
      <c r="JIV2" s="1750"/>
      <c r="JIW2" s="1750"/>
      <c r="JIX2" s="1750"/>
      <c r="JIY2" s="1750"/>
      <c r="JIZ2" s="1750"/>
      <c r="JJA2" s="1750"/>
      <c r="JJB2" s="1750"/>
      <c r="JJC2" s="1750"/>
      <c r="JJD2" s="1750"/>
      <c r="JJE2" s="1750"/>
      <c r="JJF2" s="1750"/>
      <c r="JJG2" s="1750"/>
      <c r="JJH2" s="1750"/>
      <c r="JJI2" s="1750"/>
      <c r="JJJ2" s="1750"/>
      <c r="JJK2" s="1750"/>
      <c r="JJL2" s="1750"/>
      <c r="JJM2" s="1750"/>
      <c r="JJN2" s="1750"/>
      <c r="JJO2" s="1750"/>
      <c r="JJP2" s="1750"/>
      <c r="JJQ2" s="1750"/>
      <c r="JJR2" s="1750"/>
      <c r="JJS2" s="1750"/>
      <c r="JJT2" s="1750"/>
      <c r="JJU2" s="1750"/>
      <c r="JJV2" s="1750"/>
      <c r="JJW2" s="1750"/>
      <c r="JJX2" s="1750"/>
      <c r="JJY2" s="1750"/>
      <c r="JJZ2" s="1750"/>
      <c r="JKA2" s="1750"/>
      <c r="JKB2" s="1750"/>
      <c r="JKC2" s="1750"/>
      <c r="JKD2" s="1750"/>
      <c r="JKE2" s="1750"/>
      <c r="JKF2" s="1750"/>
      <c r="JKG2" s="1750"/>
      <c r="JKH2" s="1750"/>
      <c r="JKI2" s="1750"/>
      <c r="JKJ2" s="1750"/>
      <c r="JKK2" s="1750"/>
      <c r="JKL2" s="1750"/>
      <c r="JKM2" s="1750"/>
      <c r="JKN2" s="1750"/>
      <c r="JKO2" s="1750"/>
      <c r="JKP2" s="1750"/>
      <c r="JKQ2" s="1750"/>
      <c r="JKR2" s="1750"/>
      <c r="JKS2" s="1750"/>
      <c r="JKT2" s="1750"/>
      <c r="JKU2" s="1750"/>
      <c r="JKV2" s="1750"/>
      <c r="JKW2" s="1750"/>
      <c r="JKX2" s="1750"/>
      <c r="JKY2" s="1750"/>
      <c r="JKZ2" s="1750"/>
      <c r="JLA2" s="1750"/>
      <c r="JLB2" s="1750"/>
      <c r="JLC2" s="1750"/>
      <c r="JLD2" s="1750"/>
      <c r="JLE2" s="1750"/>
      <c r="JLF2" s="1750"/>
      <c r="JLG2" s="1750"/>
      <c r="JLH2" s="1750"/>
      <c r="JLI2" s="1750"/>
      <c r="JLJ2" s="1750"/>
      <c r="JLK2" s="1750"/>
      <c r="JLL2" s="1750"/>
      <c r="JLM2" s="1750"/>
      <c r="JLN2" s="1750"/>
      <c r="JLO2" s="1750"/>
      <c r="JLP2" s="1750"/>
      <c r="JLQ2" s="1750"/>
      <c r="JLR2" s="1750"/>
      <c r="JLS2" s="1750"/>
      <c r="JLT2" s="1750"/>
      <c r="JLU2" s="1750"/>
      <c r="JLV2" s="1750"/>
      <c r="JLW2" s="1750"/>
      <c r="JLX2" s="1750"/>
      <c r="JLY2" s="1750"/>
      <c r="JLZ2" s="1750"/>
      <c r="JMA2" s="1750"/>
      <c r="JMB2" s="1750"/>
      <c r="JMC2" s="1750"/>
      <c r="JMD2" s="1750"/>
      <c r="JME2" s="1750"/>
      <c r="JMF2" s="1750"/>
      <c r="JMG2" s="1750"/>
      <c r="JMH2" s="1750"/>
      <c r="JMI2" s="1750"/>
      <c r="JMJ2" s="1750"/>
      <c r="JMK2" s="1750"/>
      <c r="JML2" s="1750"/>
      <c r="JMM2" s="1750"/>
      <c r="JMN2" s="1750"/>
      <c r="JMO2" s="1750"/>
      <c r="JMP2" s="1750"/>
      <c r="JMQ2" s="1750"/>
      <c r="JMR2" s="1750"/>
      <c r="JMS2" s="1750"/>
      <c r="JMT2" s="1750"/>
      <c r="JMU2" s="1750"/>
      <c r="JMV2" s="1750"/>
      <c r="JMW2" s="1750"/>
      <c r="JMX2" s="1750"/>
      <c r="JMY2" s="1750"/>
      <c r="JMZ2" s="1750"/>
      <c r="JNA2" s="1750"/>
      <c r="JNB2" s="1750"/>
      <c r="JNC2" s="1750"/>
      <c r="JND2" s="1750"/>
      <c r="JNE2" s="1750"/>
      <c r="JNF2" s="1750"/>
      <c r="JNG2" s="1750"/>
      <c r="JNH2" s="1750"/>
      <c r="JNI2" s="1750"/>
      <c r="JNJ2" s="1750"/>
      <c r="JNK2" s="1750"/>
      <c r="JNL2" s="1750"/>
      <c r="JNM2" s="1750"/>
      <c r="JNN2" s="1750"/>
      <c r="JNO2" s="1750"/>
      <c r="JNP2" s="1750"/>
      <c r="JNQ2" s="1750"/>
      <c r="JNR2" s="1750"/>
      <c r="JNS2" s="1750"/>
      <c r="JNT2" s="1750"/>
      <c r="JNU2" s="1750"/>
      <c r="JNV2" s="1750"/>
      <c r="JNW2" s="1750"/>
      <c r="JNX2" s="1750"/>
      <c r="JNY2" s="1750"/>
      <c r="JNZ2" s="1750"/>
      <c r="JOA2" s="1750"/>
      <c r="JOB2" s="1750"/>
      <c r="JOC2" s="1750"/>
      <c r="JOD2" s="1750"/>
      <c r="JOE2" s="1750"/>
      <c r="JOF2" s="1750"/>
      <c r="JOG2" s="1750"/>
      <c r="JOH2" s="1750"/>
      <c r="JOI2" s="1750"/>
      <c r="JOJ2" s="1750"/>
      <c r="JOK2" s="1750"/>
      <c r="JOL2" s="1750"/>
      <c r="JOM2" s="1750"/>
      <c r="JON2" s="1750"/>
      <c r="JOO2" s="1750"/>
      <c r="JOP2" s="1750"/>
      <c r="JOQ2" s="1750"/>
      <c r="JOR2" s="1750"/>
      <c r="JOS2" s="1750"/>
      <c r="JOT2" s="1750"/>
      <c r="JOU2" s="1750"/>
      <c r="JOV2" s="1750"/>
      <c r="JOW2" s="1750"/>
      <c r="JOX2" s="1750"/>
      <c r="JOY2" s="1750"/>
      <c r="JOZ2" s="1750"/>
      <c r="JPA2" s="1750"/>
      <c r="JPB2" s="1750"/>
      <c r="JPC2" s="1750"/>
      <c r="JPD2" s="1750"/>
      <c r="JPE2" s="1750"/>
      <c r="JPF2" s="1750"/>
      <c r="JPG2" s="1750"/>
      <c r="JPH2" s="1750"/>
      <c r="JPI2" s="1750"/>
      <c r="JPJ2" s="1750"/>
      <c r="JPK2" s="1750"/>
      <c r="JPL2" s="1750"/>
      <c r="JPM2" s="1750"/>
      <c r="JPN2" s="1750"/>
      <c r="JPO2" s="1750"/>
      <c r="JPP2" s="1750"/>
      <c r="JPQ2" s="1750"/>
      <c r="JPR2" s="1750"/>
      <c r="JPS2" s="1750"/>
      <c r="JPT2" s="1750"/>
      <c r="JPU2" s="1750"/>
      <c r="JPV2" s="1750"/>
      <c r="JPW2" s="1750"/>
      <c r="JPX2" s="1750"/>
      <c r="JPY2" s="1750"/>
      <c r="JPZ2" s="1750"/>
      <c r="JQA2" s="1750"/>
      <c r="JQB2" s="1750"/>
      <c r="JQC2" s="1750"/>
      <c r="JQD2" s="1750"/>
      <c r="JQE2" s="1750"/>
      <c r="JQF2" s="1750"/>
      <c r="JQG2" s="1750"/>
      <c r="JQH2" s="1750"/>
      <c r="JQI2" s="1750"/>
      <c r="JQJ2" s="1750"/>
      <c r="JQK2" s="1750"/>
      <c r="JQL2" s="1750"/>
      <c r="JQM2" s="1750"/>
      <c r="JQN2" s="1750"/>
      <c r="JQO2" s="1750"/>
      <c r="JQP2" s="1750"/>
      <c r="JQQ2" s="1750"/>
      <c r="JQR2" s="1750"/>
      <c r="JQS2" s="1750"/>
      <c r="JQT2" s="1750"/>
      <c r="JQU2" s="1750"/>
      <c r="JQV2" s="1750"/>
      <c r="JQW2" s="1750"/>
      <c r="JQX2" s="1750"/>
      <c r="JQY2" s="1750"/>
      <c r="JQZ2" s="1750"/>
      <c r="JRA2" s="1750"/>
      <c r="JRB2" s="1750"/>
      <c r="JRC2" s="1750"/>
      <c r="JRD2" s="1750"/>
      <c r="JRE2" s="1750"/>
      <c r="JRF2" s="1750"/>
      <c r="JRG2" s="1750"/>
      <c r="JRH2" s="1750"/>
      <c r="JRI2" s="1750"/>
      <c r="JRJ2" s="1750"/>
      <c r="JRK2" s="1750"/>
      <c r="JRL2" s="1750"/>
      <c r="JRM2" s="1750"/>
      <c r="JRN2" s="1750"/>
      <c r="JRO2" s="1750"/>
      <c r="JRP2" s="1750"/>
      <c r="JRQ2" s="1750"/>
      <c r="JRR2" s="1750"/>
      <c r="JRS2" s="1750"/>
      <c r="JRT2" s="1750"/>
      <c r="JRU2" s="1750"/>
      <c r="JRV2" s="1750"/>
      <c r="JRW2" s="1750"/>
      <c r="JRX2" s="1750"/>
      <c r="JRY2" s="1750"/>
      <c r="JRZ2" s="1750"/>
      <c r="JSA2" s="1750"/>
      <c r="JSB2" s="1750"/>
      <c r="JSC2" s="1750"/>
      <c r="JSD2" s="1750"/>
      <c r="JSE2" s="1750"/>
      <c r="JSF2" s="1750"/>
      <c r="JSG2" s="1750"/>
      <c r="JSH2" s="1750"/>
      <c r="JSI2" s="1750"/>
      <c r="JSJ2" s="1750"/>
      <c r="JSK2" s="1750"/>
      <c r="JSL2" s="1750"/>
      <c r="JSM2" s="1750"/>
      <c r="JSN2" s="1750"/>
      <c r="JSO2" s="1750"/>
      <c r="JSP2" s="1750"/>
      <c r="JSQ2" s="1750"/>
      <c r="JSR2" s="1750"/>
      <c r="JSS2" s="1750"/>
      <c r="JST2" s="1750"/>
      <c r="JSU2" s="1750"/>
      <c r="JSV2" s="1750"/>
      <c r="JSW2" s="1750"/>
      <c r="JSX2" s="1750"/>
      <c r="JSY2" s="1750"/>
      <c r="JSZ2" s="1750"/>
      <c r="JTA2" s="1750"/>
      <c r="JTB2" s="1750"/>
      <c r="JTC2" s="1750"/>
      <c r="JTD2" s="1750"/>
      <c r="JTE2" s="1750"/>
      <c r="JTF2" s="1750"/>
      <c r="JTG2" s="1750"/>
      <c r="JTH2" s="1750"/>
      <c r="JTI2" s="1750"/>
      <c r="JTJ2" s="1750"/>
      <c r="JTK2" s="1750"/>
      <c r="JTL2" s="1750"/>
      <c r="JTM2" s="1750"/>
      <c r="JTN2" s="1750"/>
      <c r="JTO2" s="1750"/>
      <c r="JTP2" s="1750"/>
      <c r="JTQ2" s="1750"/>
      <c r="JTR2" s="1750"/>
      <c r="JTS2" s="1750"/>
      <c r="JTT2" s="1750"/>
      <c r="JTU2" s="1750"/>
      <c r="JTV2" s="1750"/>
      <c r="JTW2" s="1750"/>
      <c r="JTX2" s="1750"/>
      <c r="JTY2" s="1750"/>
      <c r="JTZ2" s="1750"/>
      <c r="JUA2" s="1750"/>
      <c r="JUB2" s="1750"/>
      <c r="JUC2" s="1750"/>
      <c r="JUD2" s="1750"/>
      <c r="JUE2" s="1750"/>
      <c r="JUF2" s="1750"/>
      <c r="JUG2" s="1750"/>
      <c r="JUH2" s="1750"/>
      <c r="JUI2" s="1750"/>
      <c r="JUJ2" s="1750"/>
      <c r="JUK2" s="1750"/>
      <c r="JUL2" s="1750"/>
      <c r="JUM2" s="1750"/>
      <c r="JUN2" s="1750"/>
      <c r="JUO2" s="1750"/>
      <c r="JUP2" s="1750"/>
      <c r="JUQ2" s="1750"/>
      <c r="JUR2" s="1750"/>
      <c r="JUS2" s="1750"/>
      <c r="JUT2" s="1750"/>
      <c r="JUU2" s="1750"/>
      <c r="JUV2" s="1750"/>
      <c r="JUW2" s="1750"/>
      <c r="JUX2" s="1750"/>
      <c r="JUY2" s="1750"/>
      <c r="JUZ2" s="1750"/>
      <c r="JVA2" s="1750"/>
      <c r="JVB2" s="1750"/>
      <c r="JVC2" s="1750"/>
      <c r="JVD2" s="1750"/>
      <c r="JVE2" s="1750"/>
      <c r="JVF2" s="1750"/>
      <c r="JVG2" s="1750"/>
      <c r="JVH2" s="1750"/>
      <c r="JVI2" s="1750"/>
      <c r="JVJ2" s="1750"/>
      <c r="JVK2" s="1750"/>
      <c r="JVL2" s="1750"/>
      <c r="JVM2" s="1750"/>
      <c r="JVN2" s="1750"/>
      <c r="JVO2" s="1750"/>
      <c r="JVP2" s="1750"/>
      <c r="JVQ2" s="1750"/>
      <c r="JVR2" s="1750"/>
      <c r="JVS2" s="1750"/>
      <c r="JVT2" s="1750"/>
      <c r="JVU2" s="1750"/>
      <c r="JVV2" s="1750"/>
      <c r="JVW2" s="1750"/>
      <c r="JVX2" s="1750"/>
      <c r="JVY2" s="1750"/>
      <c r="JVZ2" s="1750"/>
      <c r="JWA2" s="1750"/>
      <c r="JWB2" s="1750"/>
      <c r="JWC2" s="1750"/>
      <c r="JWD2" s="1750"/>
      <c r="JWE2" s="1750"/>
      <c r="JWF2" s="1750"/>
      <c r="JWG2" s="1750"/>
      <c r="JWH2" s="1750"/>
      <c r="JWI2" s="1750"/>
      <c r="JWJ2" s="1750"/>
      <c r="JWK2" s="1750"/>
      <c r="JWL2" s="1750"/>
      <c r="JWM2" s="1750"/>
      <c r="JWN2" s="1750"/>
      <c r="JWO2" s="1750"/>
      <c r="JWP2" s="1750"/>
      <c r="JWQ2" s="1750"/>
      <c r="JWR2" s="1750"/>
      <c r="JWS2" s="1750"/>
      <c r="JWT2" s="1750"/>
      <c r="JWU2" s="1750"/>
      <c r="JWV2" s="1750"/>
      <c r="JWW2" s="1750"/>
      <c r="JWX2" s="1750"/>
      <c r="JWY2" s="1750"/>
      <c r="JWZ2" s="1750"/>
      <c r="JXA2" s="1750"/>
      <c r="JXB2" s="1750"/>
      <c r="JXC2" s="1750"/>
      <c r="JXD2" s="1750"/>
      <c r="JXE2" s="1750"/>
      <c r="JXF2" s="1750"/>
      <c r="JXG2" s="1750"/>
      <c r="JXH2" s="1750"/>
      <c r="JXI2" s="1750"/>
      <c r="JXJ2" s="1750"/>
      <c r="JXK2" s="1750"/>
      <c r="JXL2" s="1750"/>
      <c r="JXM2" s="1750"/>
      <c r="JXN2" s="1750"/>
      <c r="JXO2" s="1750"/>
      <c r="JXP2" s="1750"/>
      <c r="JXQ2" s="1750"/>
      <c r="JXR2" s="1750"/>
      <c r="JXS2" s="1750"/>
      <c r="JXT2" s="1750"/>
      <c r="JXU2" s="1750"/>
      <c r="JXV2" s="1750"/>
      <c r="JXW2" s="1750"/>
      <c r="JXX2" s="1750"/>
      <c r="JXY2" s="1750"/>
      <c r="JXZ2" s="1750"/>
      <c r="JYA2" s="1750"/>
      <c r="JYB2" s="1750"/>
      <c r="JYC2" s="1750"/>
      <c r="JYD2" s="1750"/>
      <c r="JYE2" s="1750"/>
      <c r="JYF2" s="1750"/>
      <c r="JYG2" s="1750"/>
      <c r="JYH2" s="1750"/>
      <c r="JYI2" s="1750"/>
      <c r="JYJ2" s="1750"/>
      <c r="JYK2" s="1750"/>
      <c r="JYL2" s="1750"/>
      <c r="JYM2" s="1750"/>
      <c r="JYN2" s="1750"/>
      <c r="JYO2" s="1750"/>
      <c r="JYP2" s="1750"/>
      <c r="JYQ2" s="1750"/>
      <c r="JYR2" s="1750"/>
      <c r="JYS2" s="1750"/>
      <c r="JYT2" s="1750"/>
      <c r="JYU2" s="1750"/>
      <c r="JYV2" s="1750"/>
      <c r="JYW2" s="1750"/>
      <c r="JYX2" s="1750"/>
      <c r="JYY2" s="1750"/>
      <c r="JYZ2" s="1750"/>
      <c r="JZA2" s="1750"/>
      <c r="JZB2" s="1750"/>
      <c r="JZC2" s="1750"/>
      <c r="JZD2" s="1750"/>
      <c r="JZE2" s="1750"/>
      <c r="JZF2" s="1750"/>
      <c r="JZG2" s="1750"/>
      <c r="JZH2" s="1750"/>
      <c r="JZI2" s="1750"/>
      <c r="JZJ2" s="1750"/>
      <c r="JZK2" s="1750"/>
      <c r="JZL2" s="1750"/>
      <c r="JZM2" s="1750"/>
      <c r="JZN2" s="1750"/>
      <c r="JZO2" s="1750"/>
      <c r="JZP2" s="1750"/>
      <c r="JZQ2" s="1750"/>
      <c r="JZR2" s="1750"/>
      <c r="JZS2" s="1750"/>
      <c r="JZT2" s="1750"/>
      <c r="JZU2" s="1750"/>
      <c r="JZV2" s="1750"/>
      <c r="JZW2" s="1750"/>
      <c r="JZX2" s="1750"/>
      <c r="JZY2" s="1750"/>
      <c r="JZZ2" s="1750"/>
      <c r="KAA2" s="1750"/>
      <c r="KAB2" s="1750"/>
      <c r="KAC2" s="1750"/>
      <c r="KAD2" s="1750"/>
      <c r="KAE2" s="1750"/>
      <c r="KAF2" s="1750"/>
      <c r="KAG2" s="1750"/>
      <c r="KAH2" s="1750"/>
      <c r="KAI2" s="1750"/>
      <c r="KAJ2" s="1750"/>
      <c r="KAK2" s="1750"/>
      <c r="KAL2" s="1750"/>
      <c r="KAM2" s="1750"/>
      <c r="KAN2" s="1750"/>
      <c r="KAO2" s="1750"/>
      <c r="KAP2" s="1750"/>
      <c r="KAQ2" s="1750"/>
      <c r="KAR2" s="1750"/>
      <c r="KAS2" s="1750"/>
      <c r="KAT2" s="1750"/>
      <c r="KAU2" s="1750"/>
      <c r="KAV2" s="1750"/>
      <c r="KAW2" s="1750"/>
      <c r="KAX2" s="1750"/>
      <c r="KAY2" s="1750"/>
      <c r="KAZ2" s="1750"/>
      <c r="KBA2" s="1750"/>
      <c r="KBB2" s="1750"/>
      <c r="KBC2" s="1750"/>
      <c r="KBD2" s="1750"/>
      <c r="KBE2" s="1750"/>
      <c r="KBF2" s="1750"/>
      <c r="KBG2" s="1750"/>
      <c r="KBH2" s="1750"/>
      <c r="KBI2" s="1750"/>
      <c r="KBJ2" s="1750"/>
      <c r="KBK2" s="1750"/>
      <c r="KBL2" s="1750"/>
      <c r="KBM2" s="1750"/>
      <c r="KBN2" s="1750"/>
      <c r="KBO2" s="1750"/>
      <c r="KBP2" s="1750"/>
      <c r="KBQ2" s="1750"/>
      <c r="KBR2" s="1750"/>
      <c r="KBS2" s="1750"/>
      <c r="KBT2" s="1750"/>
      <c r="KBU2" s="1750"/>
      <c r="KBV2" s="1750"/>
      <c r="KBW2" s="1750"/>
      <c r="KBX2" s="1750"/>
      <c r="KBY2" s="1750"/>
      <c r="KBZ2" s="1750"/>
      <c r="KCA2" s="1750"/>
      <c r="KCB2" s="1750"/>
      <c r="KCC2" s="1750"/>
      <c r="KCD2" s="1750"/>
      <c r="KCE2" s="1750"/>
      <c r="KCF2" s="1750"/>
      <c r="KCG2" s="1750"/>
      <c r="KCH2" s="1750"/>
      <c r="KCI2" s="1750"/>
      <c r="KCJ2" s="1750"/>
      <c r="KCK2" s="1750"/>
      <c r="KCL2" s="1750"/>
      <c r="KCM2" s="1750"/>
      <c r="KCN2" s="1750"/>
      <c r="KCO2" s="1750"/>
      <c r="KCP2" s="1750"/>
      <c r="KCQ2" s="1750"/>
      <c r="KCR2" s="1750"/>
      <c r="KCS2" s="1750"/>
      <c r="KCT2" s="1750"/>
      <c r="KCU2" s="1750"/>
      <c r="KCV2" s="1750"/>
      <c r="KCW2" s="1750"/>
      <c r="KCX2" s="1750"/>
      <c r="KCY2" s="1750"/>
      <c r="KCZ2" s="1750"/>
      <c r="KDA2" s="1750"/>
      <c r="KDB2" s="1750"/>
      <c r="KDC2" s="1750"/>
      <c r="KDD2" s="1750"/>
      <c r="KDE2" s="1750"/>
      <c r="KDF2" s="1750"/>
      <c r="KDG2" s="1750"/>
      <c r="KDH2" s="1750"/>
      <c r="KDI2" s="1750"/>
      <c r="KDJ2" s="1750"/>
      <c r="KDK2" s="1750"/>
      <c r="KDL2" s="1750"/>
      <c r="KDM2" s="1750"/>
      <c r="KDN2" s="1750"/>
      <c r="KDO2" s="1750"/>
      <c r="KDP2" s="1750"/>
      <c r="KDQ2" s="1750"/>
      <c r="KDR2" s="1750"/>
      <c r="KDS2" s="1750"/>
      <c r="KDT2" s="1750"/>
      <c r="KDU2" s="1750"/>
      <c r="KDV2" s="1750"/>
      <c r="KDW2" s="1750"/>
      <c r="KDX2" s="1750"/>
      <c r="KDY2" s="1750"/>
      <c r="KDZ2" s="1750"/>
      <c r="KEA2" s="1750"/>
      <c r="KEB2" s="1750"/>
      <c r="KEC2" s="1750"/>
      <c r="KED2" s="1750"/>
      <c r="KEE2" s="1750"/>
      <c r="KEF2" s="1750"/>
      <c r="KEG2" s="1750"/>
      <c r="KEH2" s="1750"/>
      <c r="KEI2" s="1750"/>
      <c r="KEJ2" s="1750"/>
      <c r="KEK2" s="1750"/>
      <c r="KEL2" s="1750"/>
      <c r="KEM2" s="1750"/>
      <c r="KEN2" s="1750"/>
      <c r="KEO2" s="1750"/>
      <c r="KEP2" s="1750"/>
      <c r="KEQ2" s="1750"/>
      <c r="KER2" s="1750"/>
      <c r="KES2" s="1750"/>
      <c r="KET2" s="1750"/>
      <c r="KEU2" s="1750"/>
      <c r="KEV2" s="1750"/>
      <c r="KEW2" s="1750"/>
      <c r="KEX2" s="1750"/>
      <c r="KEY2" s="1750"/>
      <c r="KEZ2" s="1750"/>
      <c r="KFA2" s="1750"/>
      <c r="KFB2" s="1750"/>
      <c r="KFC2" s="1750"/>
      <c r="KFD2" s="1750"/>
      <c r="KFE2" s="1750"/>
      <c r="KFF2" s="1750"/>
      <c r="KFG2" s="1750"/>
      <c r="KFH2" s="1750"/>
      <c r="KFI2" s="1750"/>
      <c r="KFJ2" s="1750"/>
      <c r="KFK2" s="1750"/>
      <c r="KFL2" s="1750"/>
      <c r="KFM2" s="1750"/>
      <c r="KFN2" s="1750"/>
      <c r="KFO2" s="1750"/>
      <c r="KFP2" s="1750"/>
      <c r="KFQ2" s="1750"/>
      <c r="KFR2" s="1750"/>
      <c r="KFS2" s="1750"/>
      <c r="KFT2" s="1750"/>
      <c r="KFU2" s="1750"/>
      <c r="KFV2" s="1750"/>
      <c r="KFW2" s="1750"/>
      <c r="KFX2" s="1750"/>
      <c r="KFY2" s="1750"/>
      <c r="KFZ2" s="1750"/>
      <c r="KGA2" s="1750"/>
      <c r="KGB2" s="1750"/>
      <c r="KGC2" s="1750"/>
      <c r="KGD2" s="1750"/>
      <c r="KGE2" s="1750"/>
      <c r="KGF2" s="1750"/>
      <c r="KGG2" s="1750"/>
      <c r="KGH2" s="1750"/>
      <c r="KGI2" s="1750"/>
      <c r="KGJ2" s="1750"/>
      <c r="KGK2" s="1750"/>
      <c r="KGL2" s="1750"/>
      <c r="KGM2" s="1750"/>
      <c r="KGN2" s="1750"/>
      <c r="KGO2" s="1750"/>
      <c r="KGP2" s="1750"/>
      <c r="KGQ2" s="1750"/>
      <c r="KGR2" s="1750"/>
      <c r="KGS2" s="1750"/>
      <c r="KGT2" s="1750"/>
      <c r="KGU2" s="1750"/>
      <c r="KGV2" s="1750"/>
      <c r="KGW2" s="1750"/>
      <c r="KGX2" s="1750"/>
      <c r="KGY2" s="1750"/>
      <c r="KGZ2" s="1750"/>
      <c r="KHA2" s="1750"/>
      <c r="KHB2" s="1750"/>
      <c r="KHC2" s="1750"/>
      <c r="KHD2" s="1750"/>
      <c r="KHE2" s="1750"/>
      <c r="KHF2" s="1750"/>
      <c r="KHG2" s="1750"/>
      <c r="KHH2" s="1750"/>
      <c r="KHI2" s="1750"/>
      <c r="KHJ2" s="1750"/>
      <c r="KHK2" s="1750"/>
      <c r="KHL2" s="1750"/>
      <c r="KHM2" s="1750"/>
      <c r="KHN2" s="1750"/>
      <c r="KHO2" s="1750"/>
      <c r="KHP2" s="1750"/>
      <c r="KHQ2" s="1750"/>
      <c r="KHR2" s="1750"/>
      <c r="KHS2" s="1750"/>
      <c r="KHT2" s="1750"/>
      <c r="KHU2" s="1750"/>
      <c r="KHV2" s="1750"/>
      <c r="KHW2" s="1750"/>
      <c r="KHX2" s="1750"/>
      <c r="KHY2" s="1750"/>
      <c r="KHZ2" s="1750"/>
      <c r="KIA2" s="1750"/>
      <c r="KIB2" s="1750"/>
      <c r="KIC2" s="1750"/>
      <c r="KID2" s="1750"/>
      <c r="KIE2" s="1750"/>
      <c r="KIF2" s="1750"/>
      <c r="KIG2" s="1750"/>
      <c r="KIH2" s="1750"/>
      <c r="KII2" s="1750"/>
      <c r="KIJ2" s="1750"/>
      <c r="KIK2" s="1750"/>
      <c r="KIL2" s="1750"/>
      <c r="KIM2" s="1750"/>
      <c r="KIN2" s="1750"/>
      <c r="KIO2" s="1750"/>
      <c r="KIP2" s="1750"/>
      <c r="KIQ2" s="1750"/>
      <c r="KIR2" s="1750"/>
      <c r="KIS2" s="1750"/>
      <c r="KIT2" s="1750"/>
      <c r="KIU2" s="1750"/>
      <c r="KIV2" s="1750"/>
      <c r="KIW2" s="1750"/>
      <c r="KIX2" s="1750"/>
      <c r="KIY2" s="1750"/>
      <c r="KIZ2" s="1750"/>
      <c r="KJA2" s="1750"/>
      <c r="KJB2" s="1750"/>
      <c r="KJC2" s="1750"/>
      <c r="KJD2" s="1750"/>
      <c r="KJE2" s="1750"/>
      <c r="KJF2" s="1750"/>
      <c r="KJG2" s="1750"/>
      <c r="KJH2" s="1750"/>
      <c r="KJI2" s="1750"/>
      <c r="KJJ2" s="1750"/>
      <c r="KJK2" s="1750"/>
      <c r="KJL2" s="1750"/>
      <c r="KJM2" s="1750"/>
      <c r="KJN2" s="1750"/>
      <c r="KJO2" s="1750"/>
      <c r="KJP2" s="1750"/>
      <c r="KJQ2" s="1750"/>
      <c r="KJR2" s="1750"/>
      <c r="KJS2" s="1750"/>
      <c r="KJT2" s="1750"/>
      <c r="KJU2" s="1750"/>
      <c r="KJV2" s="1750"/>
      <c r="KJW2" s="1750"/>
      <c r="KJX2" s="1750"/>
      <c r="KJY2" s="1750"/>
      <c r="KJZ2" s="1750"/>
      <c r="KKA2" s="1750"/>
      <c r="KKB2" s="1750"/>
      <c r="KKC2" s="1750"/>
      <c r="KKD2" s="1750"/>
      <c r="KKE2" s="1750"/>
      <c r="KKF2" s="1750"/>
      <c r="KKG2" s="1750"/>
      <c r="KKH2" s="1750"/>
      <c r="KKI2" s="1750"/>
      <c r="KKJ2" s="1750"/>
      <c r="KKK2" s="1750"/>
      <c r="KKL2" s="1750"/>
      <c r="KKM2" s="1750"/>
      <c r="KKN2" s="1750"/>
      <c r="KKO2" s="1750"/>
      <c r="KKP2" s="1750"/>
      <c r="KKQ2" s="1750"/>
      <c r="KKR2" s="1750"/>
      <c r="KKS2" s="1750"/>
      <c r="KKT2" s="1750"/>
      <c r="KKU2" s="1750"/>
      <c r="KKV2" s="1750"/>
      <c r="KKW2" s="1750"/>
      <c r="KKX2" s="1750"/>
      <c r="KKY2" s="1750"/>
      <c r="KKZ2" s="1750"/>
      <c r="KLA2" s="1750"/>
      <c r="KLB2" s="1750"/>
      <c r="KLC2" s="1750"/>
      <c r="KLD2" s="1750"/>
      <c r="KLE2" s="1750"/>
      <c r="KLF2" s="1750"/>
      <c r="KLG2" s="1750"/>
      <c r="KLH2" s="1750"/>
      <c r="KLI2" s="1750"/>
      <c r="KLJ2" s="1750"/>
      <c r="KLK2" s="1750"/>
      <c r="KLL2" s="1750"/>
      <c r="KLM2" s="1750"/>
      <c r="KLN2" s="1750"/>
      <c r="KLO2" s="1750"/>
      <c r="KLP2" s="1750"/>
      <c r="KLQ2" s="1750"/>
      <c r="KLR2" s="1750"/>
      <c r="KLS2" s="1750"/>
      <c r="KLT2" s="1750"/>
      <c r="KLU2" s="1750"/>
      <c r="KLV2" s="1750"/>
      <c r="KLW2" s="1750"/>
      <c r="KLX2" s="1750"/>
      <c r="KLY2" s="1750"/>
      <c r="KLZ2" s="1750"/>
      <c r="KMA2" s="1750"/>
      <c r="KMB2" s="1750"/>
      <c r="KMC2" s="1750"/>
      <c r="KMD2" s="1750"/>
      <c r="KME2" s="1750"/>
      <c r="KMF2" s="1750"/>
      <c r="KMG2" s="1750"/>
      <c r="KMH2" s="1750"/>
      <c r="KMI2" s="1750"/>
      <c r="KMJ2" s="1750"/>
      <c r="KMK2" s="1750"/>
      <c r="KML2" s="1750"/>
      <c r="KMM2" s="1750"/>
      <c r="KMN2" s="1750"/>
      <c r="KMO2" s="1750"/>
      <c r="KMP2" s="1750"/>
      <c r="KMQ2" s="1750"/>
      <c r="KMR2" s="1750"/>
      <c r="KMS2" s="1750"/>
      <c r="KMT2" s="1750"/>
      <c r="KMU2" s="1750"/>
      <c r="KMV2" s="1750"/>
      <c r="KMW2" s="1750"/>
      <c r="KMX2" s="1750"/>
      <c r="KMY2" s="1750"/>
      <c r="KMZ2" s="1750"/>
      <c r="KNA2" s="1750"/>
      <c r="KNB2" s="1750"/>
      <c r="KNC2" s="1750"/>
      <c r="KND2" s="1750"/>
      <c r="KNE2" s="1750"/>
      <c r="KNF2" s="1750"/>
      <c r="KNG2" s="1750"/>
      <c r="KNH2" s="1750"/>
      <c r="KNI2" s="1750"/>
      <c r="KNJ2" s="1750"/>
      <c r="KNK2" s="1750"/>
      <c r="KNL2" s="1750"/>
      <c r="KNM2" s="1750"/>
      <c r="KNN2" s="1750"/>
      <c r="KNO2" s="1750"/>
      <c r="KNP2" s="1750"/>
      <c r="KNQ2" s="1750"/>
      <c r="KNR2" s="1750"/>
      <c r="KNS2" s="1750"/>
      <c r="KNT2" s="1750"/>
      <c r="KNU2" s="1750"/>
      <c r="KNV2" s="1750"/>
      <c r="KNW2" s="1750"/>
      <c r="KNX2" s="1750"/>
      <c r="KNY2" s="1750"/>
      <c r="KNZ2" s="1750"/>
      <c r="KOA2" s="1750"/>
      <c r="KOB2" s="1750"/>
      <c r="KOC2" s="1750"/>
      <c r="KOD2" s="1750"/>
      <c r="KOE2" s="1750"/>
      <c r="KOF2" s="1750"/>
      <c r="KOG2" s="1750"/>
      <c r="KOH2" s="1750"/>
      <c r="KOI2" s="1750"/>
      <c r="KOJ2" s="1750"/>
      <c r="KOK2" s="1750"/>
      <c r="KOL2" s="1750"/>
      <c r="KOM2" s="1750"/>
      <c r="KON2" s="1750"/>
      <c r="KOO2" s="1750"/>
      <c r="KOP2" s="1750"/>
      <c r="KOQ2" s="1750"/>
      <c r="KOR2" s="1750"/>
      <c r="KOS2" s="1750"/>
      <c r="KOT2" s="1750"/>
      <c r="KOU2" s="1750"/>
      <c r="KOV2" s="1750"/>
      <c r="KOW2" s="1750"/>
      <c r="KOX2" s="1750"/>
      <c r="KOY2" s="1750"/>
      <c r="KOZ2" s="1750"/>
      <c r="KPA2" s="1750"/>
      <c r="KPB2" s="1750"/>
      <c r="KPC2" s="1750"/>
      <c r="KPD2" s="1750"/>
      <c r="KPE2" s="1750"/>
      <c r="KPF2" s="1750"/>
      <c r="KPG2" s="1750"/>
      <c r="KPH2" s="1750"/>
      <c r="KPI2" s="1750"/>
      <c r="KPJ2" s="1750"/>
      <c r="KPK2" s="1750"/>
      <c r="KPL2" s="1750"/>
      <c r="KPM2" s="1750"/>
      <c r="KPN2" s="1750"/>
      <c r="KPO2" s="1750"/>
      <c r="KPP2" s="1750"/>
      <c r="KPQ2" s="1750"/>
      <c r="KPR2" s="1750"/>
      <c r="KPS2" s="1750"/>
      <c r="KPT2" s="1750"/>
      <c r="KPU2" s="1750"/>
      <c r="KPV2" s="1750"/>
      <c r="KPW2" s="1750"/>
      <c r="KPX2" s="1750"/>
      <c r="KPY2" s="1750"/>
      <c r="KPZ2" s="1750"/>
      <c r="KQA2" s="1750"/>
      <c r="KQB2" s="1750"/>
      <c r="KQC2" s="1750"/>
      <c r="KQD2" s="1750"/>
      <c r="KQE2" s="1750"/>
      <c r="KQF2" s="1750"/>
      <c r="KQG2" s="1750"/>
      <c r="KQH2" s="1750"/>
      <c r="KQI2" s="1750"/>
      <c r="KQJ2" s="1750"/>
      <c r="KQK2" s="1750"/>
      <c r="KQL2" s="1750"/>
      <c r="KQM2" s="1750"/>
      <c r="KQN2" s="1750"/>
      <c r="KQO2" s="1750"/>
      <c r="KQP2" s="1750"/>
      <c r="KQQ2" s="1750"/>
      <c r="KQR2" s="1750"/>
      <c r="KQS2" s="1750"/>
      <c r="KQT2" s="1750"/>
      <c r="KQU2" s="1750"/>
      <c r="KQV2" s="1750"/>
      <c r="KQW2" s="1750"/>
      <c r="KQX2" s="1750"/>
      <c r="KQY2" s="1750"/>
      <c r="KQZ2" s="1750"/>
      <c r="KRA2" s="1750"/>
      <c r="KRB2" s="1750"/>
      <c r="KRC2" s="1750"/>
      <c r="KRD2" s="1750"/>
      <c r="KRE2" s="1750"/>
      <c r="KRF2" s="1750"/>
      <c r="KRG2" s="1750"/>
      <c r="KRH2" s="1750"/>
      <c r="KRI2" s="1750"/>
      <c r="KRJ2" s="1750"/>
      <c r="KRK2" s="1750"/>
      <c r="KRL2" s="1750"/>
      <c r="KRM2" s="1750"/>
      <c r="KRN2" s="1750"/>
      <c r="KRO2" s="1750"/>
      <c r="KRP2" s="1750"/>
      <c r="KRQ2" s="1750"/>
      <c r="KRR2" s="1750"/>
      <c r="KRS2" s="1750"/>
      <c r="KRT2" s="1750"/>
      <c r="KRU2" s="1750"/>
      <c r="KRV2" s="1750"/>
      <c r="KRW2" s="1750"/>
      <c r="KRX2" s="1750"/>
      <c r="KRY2" s="1750"/>
      <c r="KRZ2" s="1750"/>
      <c r="KSA2" s="1750"/>
      <c r="KSB2" s="1750"/>
      <c r="KSC2" s="1750"/>
      <c r="KSD2" s="1750"/>
      <c r="KSE2" s="1750"/>
      <c r="KSF2" s="1750"/>
      <c r="KSG2" s="1750"/>
      <c r="KSH2" s="1750"/>
      <c r="KSI2" s="1750"/>
      <c r="KSJ2" s="1750"/>
      <c r="KSK2" s="1750"/>
      <c r="KSL2" s="1750"/>
      <c r="KSM2" s="1750"/>
      <c r="KSN2" s="1750"/>
      <c r="KSO2" s="1750"/>
      <c r="KSP2" s="1750"/>
      <c r="KSQ2" s="1750"/>
      <c r="KSR2" s="1750"/>
      <c r="KSS2" s="1750"/>
      <c r="KST2" s="1750"/>
      <c r="KSU2" s="1750"/>
      <c r="KSV2" s="1750"/>
      <c r="KSW2" s="1750"/>
      <c r="KSX2" s="1750"/>
      <c r="KSY2" s="1750"/>
      <c r="KSZ2" s="1750"/>
      <c r="KTA2" s="1750"/>
      <c r="KTB2" s="1750"/>
      <c r="KTC2" s="1750"/>
      <c r="KTD2" s="1750"/>
      <c r="KTE2" s="1750"/>
      <c r="KTF2" s="1750"/>
      <c r="KTG2" s="1750"/>
      <c r="KTH2" s="1750"/>
      <c r="KTI2" s="1750"/>
      <c r="KTJ2" s="1750"/>
      <c r="KTK2" s="1750"/>
      <c r="KTL2" s="1750"/>
      <c r="KTM2" s="1750"/>
      <c r="KTN2" s="1750"/>
      <c r="KTO2" s="1750"/>
      <c r="KTP2" s="1750"/>
      <c r="KTQ2" s="1750"/>
      <c r="KTR2" s="1750"/>
      <c r="KTS2" s="1750"/>
      <c r="KTT2" s="1750"/>
      <c r="KTU2" s="1750"/>
      <c r="KTV2" s="1750"/>
      <c r="KTW2" s="1750"/>
      <c r="KTX2" s="1750"/>
      <c r="KTY2" s="1750"/>
      <c r="KTZ2" s="1750"/>
      <c r="KUA2" s="1750"/>
      <c r="KUB2" s="1750"/>
      <c r="KUC2" s="1750"/>
      <c r="KUD2" s="1750"/>
      <c r="KUE2" s="1750"/>
      <c r="KUF2" s="1750"/>
      <c r="KUG2" s="1750"/>
      <c r="KUH2" s="1750"/>
      <c r="KUI2" s="1750"/>
      <c r="KUJ2" s="1750"/>
      <c r="KUK2" s="1750"/>
      <c r="KUL2" s="1750"/>
      <c r="KUM2" s="1750"/>
      <c r="KUN2" s="1750"/>
      <c r="KUO2" s="1750"/>
      <c r="KUP2" s="1750"/>
      <c r="KUQ2" s="1750"/>
      <c r="KUR2" s="1750"/>
      <c r="KUS2" s="1750"/>
      <c r="KUT2" s="1750"/>
      <c r="KUU2" s="1750"/>
      <c r="KUV2" s="1750"/>
      <c r="KUW2" s="1750"/>
      <c r="KUX2" s="1750"/>
      <c r="KUY2" s="1750"/>
      <c r="KUZ2" s="1750"/>
      <c r="KVA2" s="1750"/>
      <c r="KVB2" s="1750"/>
      <c r="KVC2" s="1750"/>
      <c r="KVD2" s="1750"/>
      <c r="KVE2" s="1750"/>
      <c r="KVF2" s="1750"/>
      <c r="KVG2" s="1750"/>
      <c r="KVH2" s="1750"/>
      <c r="KVI2" s="1750"/>
      <c r="KVJ2" s="1750"/>
      <c r="KVK2" s="1750"/>
      <c r="KVL2" s="1750"/>
      <c r="KVM2" s="1750"/>
      <c r="KVN2" s="1750"/>
      <c r="KVO2" s="1750"/>
      <c r="KVP2" s="1750"/>
      <c r="KVQ2" s="1750"/>
      <c r="KVR2" s="1750"/>
      <c r="KVS2" s="1750"/>
      <c r="KVT2" s="1750"/>
      <c r="KVU2" s="1750"/>
      <c r="KVV2" s="1750"/>
      <c r="KVW2" s="1750"/>
      <c r="KVX2" s="1750"/>
      <c r="KVY2" s="1750"/>
      <c r="KVZ2" s="1750"/>
      <c r="KWA2" s="1750"/>
      <c r="KWB2" s="1750"/>
      <c r="KWC2" s="1750"/>
      <c r="KWD2" s="1750"/>
      <c r="KWE2" s="1750"/>
      <c r="KWF2" s="1750"/>
      <c r="KWG2" s="1750"/>
      <c r="KWH2" s="1750"/>
      <c r="KWI2" s="1750"/>
      <c r="KWJ2" s="1750"/>
      <c r="KWK2" s="1750"/>
      <c r="KWL2" s="1750"/>
      <c r="KWM2" s="1750"/>
      <c r="KWN2" s="1750"/>
      <c r="KWO2" s="1750"/>
      <c r="KWP2" s="1750"/>
      <c r="KWQ2" s="1750"/>
      <c r="KWR2" s="1750"/>
      <c r="KWS2" s="1750"/>
      <c r="KWT2" s="1750"/>
      <c r="KWU2" s="1750"/>
      <c r="KWV2" s="1750"/>
      <c r="KWW2" s="1750"/>
      <c r="KWX2" s="1750"/>
      <c r="KWY2" s="1750"/>
      <c r="KWZ2" s="1750"/>
      <c r="KXA2" s="1750"/>
      <c r="KXB2" s="1750"/>
      <c r="KXC2" s="1750"/>
      <c r="KXD2" s="1750"/>
      <c r="KXE2" s="1750"/>
      <c r="KXF2" s="1750"/>
      <c r="KXG2" s="1750"/>
      <c r="KXH2" s="1750"/>
      <c r="KXI2" s="1750"/>
      <c r="KXJ2" s="1750"/>
      <c r="KXK2" s="1750"/>
      <c r="KXL2" s="1750"/>
      <c r="KXM2" s="1750"/>
      <c r="KXN2" s="1750"/>
      <c r="KXO2" s="1750"/>
      <c r="KXP2" s="1750"/>
      <c r="KXQ2" s="1750"/>
      <c r="KXR2" s="1750"/>
      <c r="KXS2" s="1750"/>
      <c r="KXT2" s="1750"/>
      <c r="KXU2" s="1750"/>
      <c r="KXV2" s="1750"/>
      <c r="KXW2" s="1750"/>
      <c r="KXX2" s="1750"/>
      <c r="KXY2" s="1750"/>
      <c r="KXZ2" s="1750"/>
      <c r="KYA2" s="1750"/>
      <c r="KYB2" s="1750"/>
      <c r="KYC2" s="1750"/>
      <c r="KYD2" s="1750"/>
      <c r="KYE2" s="1750"/>
      <c r="KYF2" s="1750"/>
      <c r="KYG2" s="1750"/>
      <c r="KYH2" s="1750"/>
      <c r="KYI2" s="1750"/>
      <c r="KYJ2" s="1750"/>
      <c r="KYK2" s="1750"/>
      <c r="KYL2" s="1750"/>
      <c r="KYM2" s="1750"/>
      <c r="KYN2" s="1750"/>
      <c r="KYO2" s="1750"/>
      <c r="KYP2" s="1750"/>
      <c r="KYQ2" s="1750"/>
      <c r="KYR2" s="1750"/>
      <c r="KYS2" s="1750"/>
      <c r="KYT2" s="1750"/>
      <c r="KYU2" s="1750"/>
      <c r="KYV2" s="1750"/>
      <c r="KYW2" s="1750"/>
      <c r="KYX2" s="1750"/>
      <c r="KYY2" s="1750"/>
      <c r="KYZ2" s="1750"/>
      <c r="KZA2" s="1750"/>
      <c r="KZB2" s="1750"/>
      <c r="KZC2" s="1750"/>
      <c r="KZD2" s="1750"/>
      <c r="KZE2" s="1750"/>
      <c r="KZF2" s="1750"/>
      <c r="KZG2" s="1750"/>
      <c r="KZH2" s="1750"/>
      <c r="KZI2" s="1750"/>
      <c r="KZJ2" s="1750"/>
      <c r="KZK2" s="1750"/>
      <c r="KZL2" s="1750"/>
      <c r="KZM2" s="1750"/>
      <c r="KZN2" s="1750"/>
      <c r="KZO2" s="1750"/>
      <c r="KZP2" s="1750"/>
      <c r="KZQ2" s="1750"/>
      <c r="KZR2" s="1750"/>
      <c r="KZS2" s="1750"/>
      <c r="KZT2" s="1750"/>
      <c r="KZU2" s="1750"/>
      <c r="KZV2" s="1750"/>
      <c r="KZW2" s="1750"/>
      <c r="KZX2" s="1750"/>
      <c r="KZY2" s="1750"/>
      <c r="KZZ2" s="1750"/>
      <c r="LAA2" s="1750"/>
      <c r="LAB2" s="1750"/>
      <c r="LAC2" s="1750"/>
      <c r="LAD2" s="1750"/>
      <c r="LAE2" s="1750"/>
      <c r="LAF2" s="1750"/>
      <c r="LAG2" s="1750"/>
      <c r="LAH2" s="1750"/>
      <c r="LAI2" s="1750"/>
      <c r="LAJ2" s="1750"/>
      <c r="LAK2" s="1750"/>
      <c r="LAL2" s="1750"/>
      <c r="LAM2" s="1750"/>
      <c r="LAN2" s="1750"/>
      <c r="LAO2" s="1750"/>
      <c r="LAP2" s="1750"/>
      <c r="LAQ2" s="1750"/>
      <c r="LAR2" s="1750"/>
      <c r="LAS2" s="1750"/>
      <c r="LAT2" s="1750"/>
      <c r="LAU2" s="1750"/>
      <c r="LAV2" s="1750"/>
      <c r="LAW2" s="1750"/>
      <c r="LAX2" s="1750"/>
      <c r="LAY2" s="1750"/>
      <c r="LAZ2" s="1750"/>
      <c r="LBA2" s="1750"/>
      <c r="LBB2" s="1750"/>
      <c r="LBC2" s="1750"/>
      <c r="LBD2" s="1750"/>
      <c r="LBE2" s="1750"/>
      <c r="LBF2" s="1750"/>
      <c r="LBG2" s="1750"/>
      <c r="LBH2" s="1750"/>
      <c r="LBI2" s="1750"/>
      <c r="LBJ2" s="1750"/>
      <c r="LBK2" s="1750"/>
      <c r="LBL2" s="1750"/>
      <c r="LBM2" s="1750"/>
      <c r="LBN2" s="1750"/>
      <c r="LBO2" s="1750"/>
      <c r="LBP2" s="1750"/>
      <c r="LBQ2" s="1750"/>
      <c r="LBR2" s="1750"/>
      <c r="LBS2" s="1750"/>
      <c r="LBT2" s="1750"/>
      <c r="LBU2" s="1750"/>
      <c r="LBV2" s="1750"/>
      <c r="LBW2" s="1750"/>
      <c r="LBX2" s="1750"/>
      <c r="LBY2" s="1750"/>
      <c r="LBZ2" s="1750"/>
      <c r="LCA2" s="1750"/>
      <c r="LCB2" s="1750"/>
      <c r="LCC2" s="1750"/>
      <c r="LCD2" s="1750"/>
      <c r="LCE2" s="1750"/>
      <c r="LCF2" s="1750"/>
      <c r="LCG2" s="1750"/>
      <c r="LCH2" s="1750"/>
      <c r="LCI2" s="1750"/>
      <c r="LCJ2" s="1750"/>
      <c r="LCK2" s="1750"/>
      <c r="LCL2" s="1750"/>
      <c r="LCM2" s="1750"/>
      <c r="LCN2" s="1750"/>
      <c r="LCO2" s="1750"/>
      <c r="LCP2" s="1750"/>
      <c r="LCQ2" s="1750"/>
      <c r="LCR2" s="1750"/>
      <c r="LCS2" s="1750"/>
      <c r="LCT2" s="1750"/>
      <c r="LCU2" s="1750"/>
      <c r="LCV2" s="1750"/>
      <c r="LCW2" s="1750"/>
      <c r="LCX2" s="1750"/>
      <c r="LCY2" s="1750"/>
      <c r="LCZ2" s="1750"/>
      <c r="LDA2" s="1750"/>
      <c r="LDB2" s="1750"/>
      <c r="LDC2" s="1750"/>
      <c r="LDD2" s="1750"/>
      <c r="LDE2" s="1750"/>
      <c r="LDF2" s="1750"/>
      <c r="LDG2" s="1750"/>
      <c r="LDH2" s="1750"/>
      <c r="LDI2" s="1750"/>
      <c r="LDJ2" s="1750"/>
      <c r="LDK2" s="1750"/>
      <c r="LDL2" s="1750"/>
      <c r="LDM2" s="1750"/>
      <c r="LDN2" s="1750"/>
      <c r="LDO2" s="1750"/>
      <c r="LDP2" s="1750"/>
      <c r="LDQ2" s="1750"/>
      <c r="LDR2" s="1750"/>
      <c r="LDS2" s="1750"/>
      <c r="LDT2" s="1750"/>
      <c r="LDU2" s="1750"/>
      <c r="LDV2" s="1750"/>
      <c r="LDW2" s="1750"/>
      <c r="LDX2" s="1750"/>
      <c r="LDY2" s="1750"/>
      <c r="LDZ2" s="1750"/>
      <c r="LEA2" s="1750"/>
      <c r="LEB2" s="1750"/>
      <c r="LEC2" s="1750"/>
      <c r="LED2" s="1750"/>
      <c r="LEE2" s="1750"/>
      <c r="LEF2" s="1750"/>
      <c r="LEG2" s="1750"/>
      <c r="LEH2" s="1750"/>
      <c r="LEI2" s="1750"/>
      <c r="LEJ2" s="1750"/>
      <c r="LEK2" s="1750"/>
      <c r="LEL2" s="1750"/>
      <c r="LEM2" s="1750"/>
      <c r="LEN2" s="1750"/>
      <c r="LEO2" s="1750"/>
      <c r="LEP2" s="1750"/>
      <c r="LEQ2" s="1750"/>
      <c r="LER2" s="1750"/>
      <c r="LES2" s="1750"/>
      <c r="LET2" s="1750"/>
      <c r="LEU2" s="1750"/>
      <c r="LEV2" s="1750"/>
      <c r="LEW2" s="1750"/>
      <c r="LEX2" s="1750"/>
      <c r="LEY2" s="1750"/>
      <c r="LEZ2" s="1750"/>
      <c r="LFA2" s="1750"/>
      <c r="LFB2" s="1750"/>
      <c r="LFC2" s="1750"/>
      <c r="LFD2" s="1750"/>
      <c r="LFE2" s="1750"/>
      <c r="LFF2" s="1750"/>
      <c r="LFG2" s="1750"/>
      <c r="LFH2" s="1750"/>
      <c r="LFI2" s="1750"/>
      <c r="LFJ2" s="1750"/>
      <c r="LFK2" s="1750"/>
      <c r="LFL2" s="1750"/>
      <c r="LFM2" s="1750"/>
      <c r="LFN2" s="1750"/>
      <c r="LFO2" s="1750"/>
      <c r="LFP2" s="1750"/>
      <c r="LFQ2" s="1750"/>
      <c r="LFR2" s="1750"/>
      <c r="LFS2" s="1750"/>
      <c r="LFT2" s="1750"/>
      <c r="LFU2" s="1750"/>
      <c r="LFV2" s="1750"/>
      <c r="LFW2" s="1750"/>
      <c r="LFX2" s="1750"/>
      <c r="LFY2" s="1750"/>
      <c r="LFZ2" s="1750"/>
      <c r="LGA2" s="1750"/>
      <c r="LGB2" s="1750"/>
      <c r="LGC2" s="1750"/>
      <c r="LGD2" s="1750"/>
      <c r="LGE2" s="1750"/>
      <c r="LGF2" s="1750"/>
      <c r="LGG2" s="1750"/>
      <c r="LGH2" s="1750"/>
      <c r="LGI2" s="1750"/>
      <c r="LGJ2" s="1750"/>
      <c r="LGK2" s="1750"/>
      <c r="LGL2" s="1750"/>
      <c r="LGM2" s="1750"/>
      <c r="LGN2" s="1750"/>
      <c r="LGO2" s="1750"/>
      <c r="LGP2" s="1750"/>
      <c r="LGQ2" s="1750"/>
      <c r="LGR2" s="1750"/>
      <c r="LGS2" s="1750"/>
      <c r="LGT2" s="1750"/>
      <c r="LGU2" s="1750"/>
      <c r="LGV2" s="1750"/>
      <c r="LGW2" s="1750"/>
      <c r="LGX2" s="1750"/>
      <c r="LGY2" s="1750"/>
      <c r="LGZ2" s="1750"/>
      <c r="LHA2" s="1750"/>
      <c r="LHB2" s="1750"/>
      <c r="LHC2" s="1750"/>
      <c r="LHD2" s="1750"/>
      <c r="LHE2" s="1750"/>
      <c r="LHF2" s="1750"/>
      <c r="LHG2" s="1750"/>
      <c r="LHH2" s="1750"/>
      <c r="LHI2" s="1750"/>
      <c r="LHJ2" s="1750"/>
      <c r="LHK2" s="1750"/>
      <c r="LHL2" s="1750"/>
      <c r="LHM2" s="1750"/>
      <c r="LHN2" s="1750"/>
      <c r="LHO2" s="1750"/>
      <c r="LHP2" s="1750"/>
      <c r="LHQ2" s="1750"/>
      <c r="LHR2" s="1750"/>
      <c r="LHS2" s="1750"/>
      <c r="LHT2" s="1750"/>
      <c r="LHU2" s="1750"/>
      <c r="LHV2" s="1750"/>
      <c r="LHW2" s="1750"/>
      <c r="LHX2" s="1750"/>
      <c r="LHY2" s="1750"/>
      <c r="LHZ2" s="1750"/>
      <c r="LIA2" s="1750"/>
      <c r="LIB2" s="1750"/>
      <c r="LIC2" s="1750"/>
      <c r="LID2" s="1750"/>
      <c r="LIE2" s="1750"/>
      <c r="LIF2" s="1750"/>
      <c r="LIG2" s="1750"/>
      <c r="LIH2" s="1750"/>
      <c r="LII2" s="1750"/>
      <c r="LIJ2" s="1750"/>
      <c r="LIK2" s="1750"/>
      <c r="LIL2" s="1750"/>
      <c r="LIM2" s="1750"/>
      <c r="LIN2" s="1750"/>
      <c r="LIO2" s="1750"/>
      <c r="LIP2" s="1750"/>
      <c r="LIQ2" s="1750"/>
      <c r="LIR2" s="1750"/>
      <c r="LIS2" s="1750"/>
      <c r="LIT2" s="1750"/>
      <c r="LIU2" s="1750"/>
      <c r="LIV2" s="1750"/>
      <c r="LIW2" s="1750"/>
      <c r="LIX2" s="1750"/>
      <c r="LIY2" s="1750"/>
      <c r="LIZ2" s="1750"/>
      <c r="LJA2" s="1750"/>
      <c r="LJB2" s="1750"/>
      <c r="LJC2" s="1750"/>
      <c r="LJD2" s="1750"/>
      <c r="LJE2" s="1750"/>
      <c r="LJF2" s="1750"/>
      <c r="LJG2" s="1750"/>
      <c r="LJH2" s="1750"/>
      <c r="LJI2" s="1750"/>
      <c r="LJJ2" s="1750"/>
      <c r="LJK2" s="1750"/>
      <c r="LJL2" s="1750"/>
      <c r="LJM2" s="1750"/>
      <c r="LJN2" s="1750"/>
      <c r="LJO2" s="1750"/>
      <c r="LJP2" s="1750"/>
      <c r="LJQ2" s="1750"/>
      <c r="LJR2" s="1750"/>
      <c r="LJS2" s="1750"/>
      <c r="LJT2" s="1750"/>
      <c r="LJU2" s="1750"/>
      <c r="LJV2" s="1750"/>
      <c r="LJW2" s="1750"/>
      <c r="LJX2" s="1750"/>
      <c r="LJY2" s="1750"/>
      <c r="LJZ2" s="1750"/>
      <c r="LKA2" s="1750"/>
      <c r="LKB2" s="1750"/>
      <c r="LKC2" s="1750"/>
      <c r="LKD2" s="1750"/>
      <c r="LKE2" s="1750"/>
      <c r="LKF2" s="1750"/>
      <c r="LKG2" s="1750"/>
      <c r="LKH2" s="1750"/>
      <c r="LKI2" s="1750"/>
      <c r="LKJ2" s="1750"/>
      <c r="LKK2" s="1750"/>
      <c r="LKL2" s="1750"/>
      <c r="LKM2" s="1750"/>
      <c r="LKN2" s="1750"/>
      <c r="LKO2" s="1750"/>
      <c r="LKP2" s="1750"/>
      <c r="LKQ2" s="1750"/>
      <c r="LKR2" s="1750"/>
      <c r="LKS2" s="1750"/>
      <c r="LKT2" s="1750"/>
      <c r="LKU2" s="1750"/>
      <c r="LKV2" s="1750"/>
      <c r="LKW2" s="1750"/>
      <c r="LKX2" s="1750"/>
      <c r="LKY2" s="1750"/>
      <c r="LKZ2" s="1750"/>
      <c r="LLA2" s="1750"/>
      <c r="LLB2" s="1750"/>
      <c r="LLC2" s="1750"/>
      <c r="LLD2" s="1750"/>
      <c r="LLE2" s="1750"/>
      <c r="LLF2" s="1750"/>
      <c r="LLG2" s="1750"/>
      <c r="LLH2" s="1750"/>
      <c r="LLI2" s="1750"/>
      <c r="LLJ2" s="1750"/>
      <c r="LLK2" s="1750"/>
      <c r="LLL2" s="1750"/>
      <c r="LLM2" s="1750"/>
      <c r="LLN2" s="1750"/>
      <c r="LLO2" s="1750"/>
      <c r="LLP2" s="1750"/>
      <c r="LLQ2" s="1750"/>
      <c r="LLR2" s="1750"/>
      <c r="LLS2" s="1750"/>
      <c r="LLT2" s="1750"/>
      <c r="LLU2" s="1750"/>
      <c r="LLV2" s="1750"/>
      <c r="LLW2" s="1750"/>
      <c r="LLX2" s="1750"/>
      <c r="LLY2" s="1750"/>
      <c r="LLZ2" s="1750"/>
      <c r="LMA2" s="1750"/>
      <c r="LMB2" s="1750"/>
      <c r="LMC2" s="1750"/>
      <c r="LMD2" s="1750"/>
      <c r="LME2" s="1750"/>
      <c r="LMF2" s="1750"/>
      <c r="LMG2" s="1750"/>
      <c r="LMH2" s="1750"/>
      <c r="LMI2" s="1750"/>
      <c r="LMJ2" s="1750"/>
      <c r="LMK2" s="1750"/>
      <c r="LML2" s="1750"/>
      <c r="LMM2" s="1750"/>
      <c r="LMN2" s="1750"/>
      <c r="LMO2" s="1750"/>
      <c r="LMP2" s="1750"/>
      <c r="LMQ2" s="1750"/>
      <c r="LMR2" s="1750"/>
      <c r="LMS2" s="1750"/>
      <c r="LMT2" s="1750"/>
      <c r="LMU2" s="1750"/>
      <c r="LMV2" s="1750"/>
      <c r="LMW2" s="1750"/>
      <c r="LMX2" s="1750"/>
      <c r="LMY2" s="1750"/>
      <c r="LMZ2" s="1750"/>
      <c r="LNA2" s="1750"/>
      <c r="LNB2" s="1750"/>
      <c r="LNC2" s="1750"/>
      <c r="LND2" s="1750"/>
      <c r="LNE2" s="1750"/>
      <c r="LNF2" s="1750"/>
      <c r="LNG2" s="1750"/>
      <c r="LNH2" s="1750"/>
      <c r="LNI2" s="1750"/>
      <c r="LNJ2" s="1750"/>
      <c r="LNK2" s="1750"/>
      <c r="LNL2" s="1750"/>
      <c r="LNM2" s="1750"/>
      <c r="LNN2" s="1750"/>
      <c r="LNO2" s="1750"/>
      <c r="LNP2" s="1750"/>
      <c r="LNQ2" s="1750"/>
      <c r="LNR2" s="1750"/>
      <c r="LNS2" s="1750"/>
      <c r="LNT2" s="1750"/>
      <c r="LNU2" s="1750"/>
      <c r="LNV2" s="1750"/>
      <c r="LNW2" s="1750"/>
      <c r="LNX2" s="1750"/>
      <c r="LNY2" s="1750"/>
      <c r="LNZ2" s="1750"/>
      <c r="LOA2" s="1750"/>
      <c r="LOB2" s="1750"/>
      <c r="LOC2" s="1750"/>
      <c r="LOD2" s="1750"/>
      <c r="LOE2" s="1750"/>
      <c r="LOF2" s="1750"/>
      <c r="LOG2" s="1750"/>
      <c r="LOH2" s="1750"/>
      <c r="LOI2" s="1750"/>
      <c r="LOJ2" s="1750"/>
      <c r="LOK2" s="1750"/>
      <c r="LOL2" s="1750"/>
      <c r="LOM2" s="1750"/>
      <c r="LON2" s="1750"/>
      <c r="LOO2" s="1750"/>
      <c r="LOP2" s="1750"/>
      <c r="LOQ2" s="1750"/>
      <c r="LOR2" s="1750"/>
      <c r="LOS2" s="1750"/>
      <c r="LOT2" s="1750"/>
      <c r="LOU2" s="1750"/>
      <c r="LOV2" s="1750"/>
      <c r="LOW2" s="1750"/>
      <c r="LOX2" s="1750"/>
      <c r="LOY2" s="1750"/>
      <c r="LOZ2" s="1750"/>
      <c r="LPA2" s="1750"/>
      <c r="LPB2" s="1750"/>
      <c r="LPC2" s="1750"/>
      <c r="LPD2" s="1750"/>
      <c r="LPE2" s="1750"/>
      <c r="LPF2" s="1750"/>
      <c r="LPG2" s="1750"/>
      <c r="LPH2" s="1750"/>
      <c r="LPI2" s="1750"/>
      <c r="LPJ2" s="1750"/>
      <c r="LPK2" s="1750"/>
      <c r="LPL2" s="1750"/>
      <c r="LPM2" s="1750"/>
      <c r="LPN2" s="1750"/>
      <c r="LPO2" s="1750"/>
      <c r="LPP2" s="1750"/>
      <c r="LPQ2" s="1750"/>
      <c r="LPR2" s="1750"/>
      <c r="LPS2" s="1750"/>
      <c r="LPT2" s="1750"/>
      <c r="LPU2" s="1750"/>
      <c r="LPV2" s="1750"/>
      <c r="LPW2" s="1750"/>
      <c r="LPX2" s="1750"/>
      <c r="LPY2" s="1750"/>
      <c r="LPZ2" s="1750"/>
      <c r="LQA2" s="1750"/>
      <c r="LQB2" s="1750"/>
      <c r="LQC2" s="1750"/>
      <c r="LQD2" s="1750"/>
      <c r="LQE2" s="1750"/>
      <c r="LQF2" s="1750"/>
      <c r="LQG2" s="1750"/>
      <c r="LQH2" s="1750"/>
      <c r="LQI2" s="1750"/>
      <c r="LQJ2" s="1750"/>
      <c r="LQK2" s="1750"/>
      <c r="LQL2" s="1750"/>
      <c r="LQM2" s="1750"/>
      <c r="LQN2" s="1750"/>
      <c r="LQO2" s="1750"/>
      <c r="LQP2" s="1750"/>
      <c r="LQQ2" s="1750"/>
      <c r="LQR2" s="1750"/>
      <c r="LQS2" s="1750"/>
      <c r="LQT2" s="1750"/>
      <c r="LQU2" s="1750"/>
      <c r="LQV2" s="1750"/>
      <c r="LQW2" s="1750"/>
      <c r="LQX2" s="1750"/>
      <c r="LQY2" s="1750"/>
      <c r="LQZ2" s="1750"/>
      <c r="LRA2" s="1750"/>
      <c r="LRB2" s="1750"/>
      <c r="LRC2" s="1750"/>
      <c r="LRD2" s="1750"/>
      <c r="LRE2" s="1750"/>
      <c r="LRF2" s="1750"/>
      <c r="LRG2" s="1750"/>
      <c r="LRH2" s="1750"/>
      <c r="LRI2" s="1750"/>
      <c r="LRJ2" s="1750"/>
      <c r="LRK2" s="1750"/>
      <c r="LRL2" s="1750"/>
      <c r="LRM2" s="1750"/>
      <c r="LRN2" s="1750"/>
      <c r="LRO2" s="1750"/>
      <c r="LRP2" s="1750"/>
      <c r="LRQ2" s="1750"/>
      <c r="LRR2" s="1750"/>
      <c r="LRS2" s="1750"/>
      <c r="LRT2" s="1750"/>
      <c r="LRU2" s="1750"/>
      <c r="LRV2" s="1750"/>
      <c r="LRW2" s="1750"/>
      <c r="LRX2" s="1750"/>
      <c r="LRY2" s="1750"/>
      <c r="LRZ2" s="1750"/>
      <c r="LSA2" s="1750"/>
      <c r="LSB2" s="1750"/>
      <c r="LSC2" s="1750"/>
      <c r="LSD2" s="1750"/>
      <c r="LSE2" s="1750"/>
      <c r="LSF2" s="1750"/>
      <c r="LSG2" s="1750"/>
      <c r="LSH2" s="1750"/>
      <c r="LSI2" s="1750"/>
      <c r="LSJ2" s="1750"/>
      <c r="LSK2" s="1750"/>
      <c r="LSL2" s="1750"/>
      <c r="LSM2" s="1750"/>
      <c r="LSN2" s="1750"/>
      <c r="LSO2" s="1750"/>
      <c r="LSP2" s="1750"/>
      <c r="LSQ2" s="1750"/>
      <c r="LSR2" s="1750"/>
      <c r="LSS2" s="1750"/>
      <c r="LST2" s="1750"/>
      <c r="LSU2" s="1750"/>
      <c r="LSV2" s="1750"/>
      <c r="LSW2" s="1750"/>
      <c r="LSX2" s="1750"/>
      <c r="LSY2" s="1750"/>
      <c r="LSZ2" s="1750"/>
      <c r="LTA2" s="1750"/>
      <c r="LTB2" s="1750"/>
      <c r="LTC2" s="1750"/>
      <c r="LTD2" s="1750"/>
      <c r="LTE2" s="1750"/>
      <c r="LTF2" s="1750"/>
      <c r="LTG2" s="1750"/>
      <c r="LTH2" s="1750"/>
      <c r="LTI2" s="1750"/>
      <c r="LTJ2" s="1750"/>
      <c r="LTK2" s="1750"/>
      <c r="LTL2" s="1750"/>
      <c r="LTM2" s="1750"/>
      <c r="LTN2" s="1750"/>
      <c r="LTO2" s="1750"/>
      <c r="LTP2" s="1750"/>
      <c r="LTQ2" s="1750"/>
      <c r="LTR2" s="1750"/>
      <c r="LTS2" s="1750"/>
      <c r="LTT2" s="1750"/>
      <c r="LTU2" s="1750"/>
      <c r="LTV2" s="1750"/>
      <c r="LTW2" s="1750"/>
      <c r="LTX2" s="1750"/>
      <c r="LTY2" s="1750"/>
      <c r="LTZ2" s="1750"/>
      <c r="LUA2" s="1750"/>
      <c r="LUB2" s="1750"/>
      <c r="LUC2" s="1750"/>
      <c r="LUD2" s="1750"/>
      <c r="LUE2" s="1750"/>
      <c r="LUF2" s="1750"/>
      <c r="LUG2" s="1750"/>
      <c r="LUH2" s="1750"/>
      <c r="LUI2" s="1750"/>
      <c r="LUJ2" s="1750"/>
      <c r="LUK2" s="1750"/>
      <c r="LUL2" s="1750"/>
      <c r="LUM2" s="1750"/>
      <c r="LUN2" s="1750"/>
      <c r="LUO2" s="1750"/>
      <c r="LUP2" s="1750"/>
      <c r="LUQ2" s="1750"/>
      <c r="LUR2" s="1750"/>
      <c r="LUS2" s="1750"/>
      <c r="LUT2" s="1750"/>
      <c r="LUU2" s="1750"/>
      <c r="LUV2" s="1750"/>
      <c r="LUW2" s="1750"/>
      <c r="LUX2" s="1750"/>
      <c r="LUY2" s="1750"/>
      <c r="LUZ2" s="1750"/>
      <c r="LVA2" s="1750"/>
      <c r="LVB2" s="1750"/>
      <c r="LVC2" s="1750"/>
      <c r="LVD2" s="1750"/>
      <c r="LVE2" s="1750"/>
      <c r="LVF2" s="1750"/>
      <c r="LVG2" s="1750"/>
      <c r="LVH2" s="1750"/>
      <c r="LVI2" s="1750"/>
      <c r="LVJ2" s="1750"/>
      <c r="LVK2" s="1750"/>
      <c r="LVL2" s="1750"/>
      <c r="LVM2" s="1750"/>
      <c r="LVN2" s="1750"/>
      <c r="LVO2" s="1750"/>
      <c r="LVP2" s="1750"/>
      <c r="LVQ2" s="1750"/>
      <c r="LVR2" s="1750"/>
      <c r="LVS2" s="1750"/>
      <c r="LVT2" s="1750"/>
      <c r="LVU2" s="1750"/>
      <c r="LVV2" s="1750"/>
      <c r="LVW2" s="1750"/>
      <c r="LVX2" s="1750"/>
      <c r="LVY2" s="1750"/>
      <c r="LVZ2" s="1750"/>
      <c r="LWA2" s="1750"/>
      <c r="LWB2" s="1750"/>
      <c r="LWC2" s="1750"/>
      <c r="LWD2" s="1750"/>
      <c r="LWE2" s="1750"/>
      <c r="LWF2" s="1750"/>
      <c r="LWG2" s="1750"/>
      <c r="LWH2" s="1750"/>
      <c r="LWI2" s="1750"/>
      <c r="LWJ2" s="1750"/>
      <c r="LWK2" s="1750"/>
      <c r="LWL2" s="1750"/>
      <c r="LWM2" s="1750"/>
      <c r="LWN2" s="1750"/>
      <c r="LWO2" s="1750"/>
      <c r="LWP2" s="1750"/>
      <c r="LWQ2" s="1750"/>
      <c r="LWR2" s="1750"/>
      <c r="LWS2" s="1750"/>
      <c r="LWT2" s="1750"/>
      <c r="LWU2" s="1750"/>
      <c r="LWV2" s="1750"/>
      <c r="LWW2" s="1750"/>
      <c r="LWX2" s="1750"/>
      <c r="LWY2" s="1750"/>
      <c r="LWZ2" s="1750"/>
      <c r="LXA2" s="1750"/>
      <c r="LXB2" s="1750"/>
      <c r="LXC2" s="1750"/>
      <c r="LXD2" s="1750"/>
      <c r="LXE2" s="1750"/>
      <c r="LXF2" s="1750"/>
      <c r="LXG2" s="1750"/>
      <c r="LXH2" s="1750"/>
      <c r="LXI2" s="1750"/>
      <c r="LXJ2" s="1750"/>
      <c r="LXK2" s="1750"/>
      <c r="LXL2" s="1750"/>
      <c r="LXM2" s="1750"/>
      <c r="LXN2" s="1750"/>
      <c r="LXO2" s="1750"/>
      <c r="LXP2" s="1750"/>
      <c r="LXQ2" s="1750"/>
      <c r="LXR2" s="1750"/>
      <c r="LXS2" s="1750"/>
      <c r="LXT2" s="1750"/>
      <c r="LXU2" s="1750"/>
      <c r="LXV2" s="1750"/>
      <c r="LXW2" s="1750"/>
      <c r="LXX2" s="1750"/>
      <c r="LXY2" s="1750"/>
      <c r="LXZ2" s="1750"/>
      <c r="LYA2" s="1750"/>
      <c r="LYB2" s="1750"/>
      <c r="LYC2" s="1750"/>
      <c r="LYD2" s="1750"/>
      <c r="LYE2" s="1750"/>
      <c r="LYF2" s="1750"/>
      <c r="LYG2" s="1750"/>
      <c r="LYH2" s="1750"/>
      <c r="LYI2" s="1750"/>
      <c r="LYJ2" s="1750"/>
      <c r="LYK2" s="1750"/>
      <c r="LYL2" s="1750"/>
      <c r="LYM2" s="1750"/>
      <c r="LYN2" s="1750"/>
      <c r="LYO2" s="1750"/>
      <c r="LYP2" s="1750"/>
      <c r="LYQ2" s="1750"/>
      <c r="LYR2" s="1750"/>
      <c r="LYS2" s="1750"/>
      <c r="LYT2" s="1750"/>
      <c r="LYU2" s="1750"/>
      <c r="LYV2" s="1750"/>
      <c r="LYW2" s="1750"/>
      <c r="LYX2" s="1750"/>
      <c r="LYY2" s="1750"/>
      <c r="LYZ2" s="1750"/>
      <c r="LZA2" s="1750"/>
      <c r="LZB2" s="1750"/>
      <c r="LZC2" s="1750"/>
      <c r="LZD2" s="1750"/>
      <c r="LZE2" s="1750"/>
      <c r="LZF2" s="1750"/>
      <c r="LZG2" s="1750"/>
      <c r="LZH2" s="1750"/>
      <c r="LZI2" s="1750"/>
      <c r="LZJ2" s="1750"/>
      <c r="LZK2" s="1750"/>
      <c r="LZL2" s="1750"/>
      <c r="LZM2" s="1750"/>
      <c r="LZN2" s="1750"/>
      <c r="LZO2" s="1750"/>
      <c r="LZP2" s="1750"/>
      <c r="LZQ2" s="1750"/>
      <c r="LZR2" s="1750"/>
      <c r="LZS2" s="1750"/>
      <c r="LZT2" s="1750"/>
      <c r="LZU2" s="1750"/>
      <c r="LZV2" s="1750"/>
      <c r="LZW2" s="1750"/>
      <c r="LZX2" s="1750"/>
      <c r="LZY2" s="1750"/>
      <c r="LZZ2" s="1750"/>
      <c r="MAA2" s="1750"/>
      <c r="MAB2" s="1750"/>
      <c r="MAC2" s="1750"/>
      <c r="MAD2" s="1750"/>
      <c r="MAE2" s="1750"/>
      <c r="MAF2" s="1750"/>
      <c r="MAG2" s="1750"/>
      <c r="MAH2" s="1750"/>
      <c r="MAI2" s="1750"/>
      <c r="MAJ2" s="1750"/>
      <c r="MAK2" s="1750"/>
      <c r="MAL2" s="1750"/>
      <c r="MAM2" s="1750"/>
      <c r="MAN2" s="1750"/>
      <c r="MAO2" s="1750"/>
      <c r="MAP2" s="1750"/>
      <c r="MAQ2" s="1750"/>
      <c r="MAR2" s="1750"/>
      <c r="MAS2" s="1750"/>
      <c r="MAT2" s="1750"/>
      <c r="MAU2" s="1750"/>
      <c r="MAV2" s="1750"/>
      <c r="MAW2" s="1750"/>
      <c r="MAX2" s="1750"/>
      <c r="MAY2" s="1750"/>
      <c r="MAZ2" s="1750"/>
      <c r="MBA2" s="1750"/>
      <c r="MBB2" s="1750"/>
      <c r="MBC2" s="1750"/>
      <c r="MBD2" s="1750"/>
      <c r="MBE2" s="1750"/>
      <c r="MBF2" s="1750"/>
      <c r="MBG2" s="1750"/>
      <c r="MBH2" s="1750"/>
      <c r="MBI2" s="1750"/>
      <c r="MBJ2" s="1750"/>
      <c r="MBK2" s="1750"/>
      <c r="MBL2" s="1750"/>
      <c r="MBM2" s="1750"/>
      <c r="MBN2" s="1750"/>
      <c r="MBO2" s="1750"/>
      <c r="MBP2" s="1750"/>
      <c r="MBQ2" s="1750"/>
      <c r="MBR2" s="1750"/>
      <c r="MBS2" s="1750"/>
      <c r="MBT2" s="1750"/>
      <c r="MBU2" s="1750"/>
      <c r="MBV2" s="1750"/>
      <c r="MBW2" s="1750"/>
      <c r="MBX2" s="1750"/>
      <c r="MBY2" s="1750"/>
      <c r="MBZ2" s="1750"/>
      <c r="MCA2" s="1750"/>
      <c r="MCB2" s="1750"/>
      <c r="MCC2" s="1750"/>
      <c r="MCD2" s="1750"/>
      <c r="MCE2" s="1750"/>
      <c r="MCF2" s="1750"/>
      <c r="MCG2" s="1750"/>
      <c r="MCH2" s="1750"/>
      <c r="MCI2" s="1750"/>
      <c r="MCJ2" s="1750"/>
      <c r="MCK2" s="1750"/>
      <c r="MCL2" s="1750"/>
      <c r="MCM2" s="1750"/>
      <c r="MCN2" s="1750"/>
      <c r="MCO2" s="1750"/>
      <c r="MCP2" s="1750"/>
      <c r="MCQ2" s="1750"/>
      <c r="MCR2" s="1750"/>
      <c r="MCS2" s="1750"/>
      <c r="MCT2" s="1750"/>
      <c r="MCU2" s="1750"/>
      <c r="MCV2" s="1750"/>
      <c r="MCW2" s="1750"/>
      <c r="MCX2" s="1750"/>
      <c r="MCY2" s="1750"/>
      <c r="MCZ2" s="1750"/>
      <c r="MDA2" s="1750"/>
      <c r="MDB2" s="1750"/>
      <c r="MDC2" s="1750"/>
      <c r="MDD2" s="1750"/>
      <c r="MDE2" s="1750"/>
      <c r="MDF2" s="1750"/>
      <c r="MDG2" s="1750"/>
      <c r="MDH2" s="1750"/>
      <c r="MDI2" s="1750"/>
      <c r="MDJ2" s="1750"/>
      <c r="MDK2" s="1750"/>
      <c r="MDL2" s="1750"/>
      <c r="MDM2" s="1750"/>
      <c r="MDN2" s="1750"/>
      <c r="MDO2" s="1750"/>
      <c r="MDP2" s="1750"/>
      <c r="MDQ2" s="1750"/>
      <c r="MDR2" s="1750"/>
      <c r="MDS2" s="1750"/>
      <c r="MDT2" s="1750"/>
      <c r="MDU2" s="1750"/>
      <c r="MDV2" s="1750"/>
      <c r="MDW2" s="1750"/>
      <c r="MDX2" s="1750"/>
      <c r="MDY2" s="1750"/>
      <c r="MDZ2" s="1750"/>
      <c r="MEA2" s="1750"/>
      <c r="MEB2" s="1750"/>
      <c r="MEC2" s="1750"/>
      <c r="MED2" s="1750"/>
      <c r="MEE2" s="1750"/>
      <c r="MEF2" s="1750"/>
      <c r="MEG2" s="1750"/>
      <c r="MEH2" s="1750"/>
      <c r="MEI2" s="1750"/>
      <c r="MEJ2" s="1750"/>
      <c r="MEK2" s="1750"/>
      <c r="MEL2" s="1750"/>
      <c r="MEM2" s="1750"/>
      <c r="MEN2" s="1750"/>
      <c r="MEO2" s="1750"/>
      <c r="MEP2" s="1750"/>
      <c r="MEQ2" s="1750"/>
      <c r="MER2" s="1750"/>
      <c r="MES2" s="1750"/>
      <c r="MET2" s="1750"/>
      <c r="MEU2" s="1750"/>
      <c r="MEV2" s="1750"/>
      <c r="MEW2" s="1750"/>
      <c r="MEX2" s="1750"/>
      <c r="MEY2" s="1750"/>
      <c r="MEZ2" s="1750"/>
      <c r="MFA2" s="1750"/>
      <c r="MFB2" s="1750"/>
      <c r="MFC2" s="1750"/>
      <c r="MFD2" s="1750"/>
      <c r="MFE2" s="1750"/>
      <c r="MFF2" s="1750"/>
      <c r="MFG2" s="1750"/>
      <c r="MFH2" s="1750"/>
      <c r="MFI2" s="1750"/>
      <c r="MFJ2" s="1750"/>
      <c r="MFK2" s="1750"/>
      <c r="MFL2" s="1750"/>
      <c r="MFM2" s="1750"/>
      <c r="MFN2" s="1750"/>
      <c r="MFO2" s="1750"/>
      <c r="MFP2" s="1750"/>
      <c r="MFQ2" s="1750"/>
      <c r="MFR2" s="1750"/>
      <c r="MFS2" s="1750"/>
      <c r="MFT2" s="1750"/>
      <c r="MFU2" s="1750"/>
      <c r="MFV2" s="1750"/>
      <c r="MFW2" s="1750"/>
      <c r="MFX2" s="1750"/>
      <c r="MFY2" s="1750"/>
      <c r="MFZ2" s="1750"/>
      <c r="MGA2" s="1750"/>
      <c r="MGB2" s="1750"/>
      <c r="MGC2" s="1750"/>
      <c r="MGD2" s="1750"/>
      <c r="MGE2" s="1750"/>
      <c r="MGF2" s="1750"/>
      <c r="MGG2" s="1750"/>
      <c r="MGH2" s="1750"/>
      <c r="MGI2" s="1750"/>
      <c r="MGJ2" s="1750"/>
      <c r="MGK2" s="1750"/>
      <c r="MGL2" s="1750"/>
      <c r="MGM2" s="1750"/>
      <c r="MGN2" s="1750"/>
      <c r="MGO2" s="1750"/>
      <c r="MGP2" s="1750"/>
      <c r="MGQ2" s="1750"/>
      <c r="MGR2" s="1750"/>
      <c r="MGS2" s="1750"/>
      <c r="MGT2" s="1750"/>
      <c r="MGU2" s="1750"/>
      <c r="MGV2" s="1750"/>
      <c r="MGW2" s="1750"/>
      <c r="MGX2" s="1750"/>
      <c r="MGY2" s="1750"/>
      <c r="MGZ2" s="1750"/>
      <c r="MHA2" s="1750"/>
      <c r="MHB2" s="1750"/>
      <c r="MHC2" s="1750"/>
      <c r="MHD2" s="1750"/>
      <c r="MHE2" s="1750"/>
      <c r="MHF2" s="1750"/>
      <c r="MHG2" s="1750"/>
      <c r="MHH2" s="1750"/>
      <c r="MHI2" s="1750"/>
      <c r="MHJ2" s="1750"/>
      <c r="MHK2" s="1750"/>
      <c r="MHL2" s="1750"/>
      <c r="MHM2" s="1750"/>
      <c r="MHN2" s="1750"/>
      <c r="MHO2" s="1750"/>
      <c r="MHP2" s="1750"/>
      <c r="MHQ2" s="1750"/>
      <c r="MHR2" s="1750"/>
      <c r="MHS2" s="1750"/>
      <c r="MHT2" s="1750"/>
      <c r="MHU2" s="1750"/>
      <c r="MHV2" s="1750"/>
      <c r="MHW2" s="1750"/>
      <c r="MHX2" s="1750"/>
      <c r="MHY2" s="1750"/>
      <c r="MHZ2" s="1750"/>
      <c r="MIA2" s="1750"/>
      <c r="MIB2" s="1750"/>
      <c r="MIC2" s="1750"/>
      <c r="MID2" s="1750"/>
      <c r="MIE2" s="1750"/>
      <c r="MIF2" s="1750"/>
      <c r="MIG2" s="1750"/>
      <c r="MIH2" s="1750"/>
      <c r="MII2" s="1750"/>
      <c r="MIJ2" s="1750"/>
      <c r="MIK2" s="1750"/>
      <c r="MIL2" s="1750"/>
      <c r="MIM2" s="1750"/>
      <c r="MIN2" s="1750"/>
      <c r="MIO2" s="1750"/>
      <c r="MIP2" s="1750"/>
      <c r="MIQ2" s="1750"/>
      <c r="MIR2" s="1750"/>
      <c r="MIS2" s="1750"/>
      <c r="MIT2" s="1750"/>
      <c r="MIU2" s="1750"/>
      <c r="MIV2" s="1750"/>
      <c r="MIW2" s="1750"/>
      <c r="MIX2" s="1750"/>
      <c r="MIY2" s="1750"/>
      <c r="MIZ2" s="1750"/>
      <c r="MJA2" s="1750"/>
      <c r="MJB2" s="1750"/>
      <c r="MJC2" s="1750"/>
      <c r="MJD2" s="1750"/>
      <c r="MJE2" s="1750"/>
      <c r="MJF2" s="1750"/>
      <c r="MJG2" s="1750"/>
      <c r="MJH2" s="1750"/>
      <c r="MJI2" s="1750"/>
      <c r="MJJ2" s="1750"/>
      <c r="MJK2" s="1750"/>
      <c r="MJL2" s="1750"/>
      <c r="MJM2" s="1750"/>
      <c r="MJN2" s="1750"/>
      <c r="MJO2" s="1750"/>
      <c r="MJP2" s="1750"/>
      <c r="MJQ2" s="1750"/>
      <c r="MJR2" s="1750"/>
      <c r="MJS2" s="1750"/>
      <c r="MJT2" s="1750"/>
      <c r="MJU2" s="1750"/>
      <c r="MJV2" s="1750"/>
      <c r="MJW2" s="1750"/>
      <c r="MJX2" s="1750"/>
      <c r="MJY2" s="1750"/>
      <c r="MJZ2" s="1750"/>
      <c r="MKA2" s="1750"/>
      <c r="MKB2" s="1750"/>
      <c r="MKC2" s="1750"/>
      <c r="MKD2" s="1750"/>
      <c r="MKE2" s="1750"/>
      <c r="MKF2" s="1750"/>
      <c r="MKG2" s="1750"/>
      <c r="MKH2" s="1750"/>
      <c r="MKI2" s="1750"/>
      <c r="MKJ2" s="1750"/>
      <c r="MKK2" s="1750"/>
      <c r="MKL2" s="1750"/>
      <c r="MKM2" s="1750"/>
      <c r="MKN2" s="1750"/>
      <c r="MKO2" s="1750"/>
      <c r="MKP2" s="1750"/>
      <c r="MKQ2" s="1750"/>
      <c r="MKR2" s="1750"/>
      <c r="MKS2" s="1750"/>
      <c r="MKT2" s="1750"/>
      <c r="MKU2" s="1750"/>
      <c r="MKV2" s="1750"/>
      <c r="MKW2" s="1750"/>
      <c r="MKX2" s="1750"/>
      <c r="MKY2" s="1750"/>
      <c r="MKZ2" s="1750"/>
      <c r="MLA2" s="1750"/>
      <c r="MLB2" s="1750"/>
      <c r="MLC2" s="1750"/>
      <c r="MLD2" s="1750"/>
      <c r="MLE2" s="1750"/>
      <c r="MLF2" s="1750"/>
      <c r="MLG2" s="1750"/>
      <c r="MLH2" s="1750"/>
      <c r="MLI2" s="1750"/>
      <c r="MLJ2" s="1750"/>
      <c r="MLK2" s="1750"/>
      <c r="MLL2" s="1750"/>
      <c r="MLM2" s="1750"/>
      <c r="MLN2" s="1750"/>
      <c r="MLO2" s="1750"/>
      <c r="MLP2" s="1750"/>
      <c r="MLQ2" s="1750"/>
      <c r="MLR2" s="1750"/>
      <c r="MLS2" s="1750"/>
      <c r="MLT2" s="1750"/>
      <c r="MLU2" s="1750"/>
      <c r="MLV2" s="1750"/>
      <c r="MLW2" s="1750"/>
      <c r="MLX2" s="1750"/>
      <c r="MLY2" s="1750"/>
      <c r="MLZ2" s="1750"/>
      <c r="MMA2" s="1750"/>
      <c r="MMB2" s="1750"/>
      <c r="MMC2" s="1750"/>
      <c r="MMD2" s="1750"/>
      <c r="MME2" s="1750"/>
      <c r="MMF2" s="1750"/>
      <c r="MMG2" s="1750"/>
      <c r="MMH2" s="1750"/>
      <c r="MMI2" s="1750"/>
      <c r="MMJ2" s="1750"/>
      <c r="MMK2" s="1750"/>
      <c r="MML2" s="1750"/>
      <c r="MMM2" s="1750"/>
      <c r="MMN2" s="1750"/>
      <c r="MMO2" s="1750"/>
      <c r="MMP2" s="1750"/>
      <c r="MMQ2" s="1750"/>
      <c r="MMR2" s="1750"/>
      <c r="MMS2" s="1750"/>
      <c r="MMT2" s="1750"/>
      <c r="MMU2" s="1750"/>
      <c r="MMV2" s="1750"/>
      <c r="MMW2" s="1750"/>
      <c r="MMX2" s="1750"/>
      <c r="MMY2" s="1750"/>
      <c r="MMZ2" s="1750"/>
      <c r="MNA2" s="1750"/>
      <c r="MNB2" s="1750"/>
      <c r="MNC2" s="1750"/>
      <c r="MND2" s="1750"/>
      <c r="MNE2" s="1750"/>
      <c r="MNF2" s="1750"/>
      <c r="MNG2" s="1750"/>
      <c r="MNH2" s="1750"/>
      <c r="MNI2" s="1750"/>
      <c r="MNJ2" s="1750"/>
      <c r="MNK2" s="1750"/>
      <c r="MNL2" s="1750"/>
      <c r="MNM2" s="1750"/>
      <c r="MNN2" s="1750"/>
      <c r="MNO2" s="1750"/>
      <c r="MNP2" s="1750"/>
      <c r="MNQ2" s="1750"/>
      <c r="MNR2" s="1750"/>
      <c r="MNS2" s="1750"/>
      <c r="MNT2" s="1750"/>
      <c r="MNU2" s="1750"/>
      <c r="MNV2" s="1750"/>
      <c r="MNW2" s="1750"/>
      <c r="MNX2" s="1750"/>
      <c r="MNY2" s="1750"/>
      <c r="MNZ2" s="1750"/>
      <c r="MOA2" s="1750"/>
      <c r="MOB2" s="1750"/>
      <c r="MOC2" s="1750"/>
      <c r="MOD2" s="1750"/>
      <c r="MOE2" s="1750"/>
      <c r="MOF2" s="1750"/>
      <c r="MOG2" s="1750"/>
      <c r="MOH2" s="1750"/>
      <c r="MOI2" s="1750"/>
      <c r="MOJ2" s="1750"/>
      <c r="MOK2" s="1750"/>
      <c r="MOL2" s="1750"/>
      <c r="MOM2" s="1750"/>
      <c r="MON2" s="1750"/>
      <c r="MOO2" s="1750"/>
      <c r="MOP2" s="1750"/>
      <c r="MOQ2" s="1750"/>
      <c r="MOR2" s="1750"/>
      <c r="MOS2" s="1750"/>
      <c r="MOT2" s="1750"/>
      <c r="MOU2" s="1750"/>
      <c r="MOV2" s="1750"/>
      <c r="MOW2" s="1750"/>
      <c r="MOX2" s="1750"/>
      <c r="MOY2" s="1750"/>
      <c r="MOZ2" s="1750"/>
      <c r="MPA2" s="1750"/>
      <c r="MPB2" s="1750"/>
      <c r="MPC2" s="1750"/>
      <c r="MPD2" s="1750"/>
      <c r="MPE2" s="1750"/>
      <c r="MPF2" s="1750"/>
      <c r="MPG2" s="1750"/>
      <c r="MPH2" s="1750"/>
      <c r="MPI2" s="1750"/>
      <c r="MPJ2" s="1750"/>
      <c r="MPK2" s="1750"/>
      <c r="MPL2" s="1750"/>
      <c r="MPM2" s="1750"/>
      <c r="MPN2" s="1750"/>
      <c r="MPO2" s="1750"/>
      <c r="MPP2" s="1750"/>
      <c r="MPQ2" s="1750"/>
      <c r="MPR2" s="1750"/>
      <c r="MPS2" s="1750"/>
      <c r="MPT2" s="1750"/>
      <c r="MPU2" s="1750"/>
      <c r="MPV2" s="1750"/>
      <c r="MPW2" s="1750"/>
      <c r="MPX2" s="1750"/>
      <c r="MPY2" s="1750"/>
      <c r="MPZ2" s="1750"/>
      <c r="MQA2" s="1750"/>
      <c r="MQB2" s="1750"/>
      <c r="MQC2" s="1750"/>
      <c r="MQD2" s="1750"/>
      <c r="MQE2" s="1750"/>
      <c r="MQF2" s="1750"/>
      <c r="MQG2" s="1750"/>
      <c r="MQH2" s="1750"/>
      <c r="MQI2" s="1750"/>
      <c r="MQJ2" s="1750"/>
      <c r="MQK2" s="1750"/>
      <c r="MQL2" s="1750"/>
      <c r="MQM2" s="1750"/>
      <c r="MQN2" s="1750"/>
      <c r="MQO2" s="1750"/>
      <c r="MQP2" s="1750"/>
      <c r="MQQ2" s="1750"/>
      <c r="MQR2" s="1750"/>
      <c r="MQS2" s="1750"/>
      <c r="MQT2" s="1750"/>
      <c r="MQU2" s="1750"/>
      <c r="MQV2" s="1750"/>
      <c r="MQW2" s="1750"/>
      <c r="MQX2" s="1750"/>
      <c r="MQY2" s="1750"/>
      <c r="MQZ2" s="1750"/>
      <c r="MRA2" s="1750"/>
      <c r="MRB2" s="1750"/>
      <c r="MRC2" s="1750"/>
      <c r="MRD2" s="1750"/>
      <c r="MRE2" s="1750"/>
      <c r="MRF2" s="1750"/>
      <c r="MRG2" s="1750"/>
      <c r="MRH2" s="1750"/>
      <c r="MRI2" s="1750"/>
      <c r="MRJ2" s="1750"/>
      <c r="MRK2" s="1750"/>
      <c r="MRL2" s="1750"/>
      <c r="MRM2" s="1750"/>
      <c r="MRN2" s="1750"/>
      <c r="MRO2" s="1750"/>
      <c r="MRP2" s="1750"/>
      <c r="MRQ2" s="1750"/>
      <c r="MRR2" s="1750"/>
      <c r="MRS2" s="1750"/>
      <c r="MRT2" s="1750"/>
      <c r="MRU2" s="1750"/>
      <c r="MRV2" s="1750"/>
      <c r="MRW2" s="1750"/>
      <c r="MRX2" s="1750"/>
      <c r="MRY2" s="1750"/>
      <c r="MRZ2" s="1750"/>
      <c r="MSA2" s="1750"/>
      <c r="MSB2" s="1750"/>
      <c r="MSC2" s="1750"/>
      <c r="MSD2" s="1750"/>
      <c r="MSE2" s="1750"/>
      <c r="MSF2" s="1750"/>
      <c r="MSG2" s="1750"/>
      <c r="MSH2" s="1750"/>
      <c r="MSI2" s="1750"/>
      <c r="MSJ2" s="1750"/>
      <c r="MSK2" s="1750"/>
      <c r="MSL2" s="1750"/>
      <c r="MSM2" s="1750"/>
      <c r="MSN2" s="1750"/>
      <c r="MSO2" s="1750"/>
      <c r="MSP2" s="1750"/>
      <c r="MSQ2" s="1750"/>
      <c r="MSR2" s="1750"/>
      <c r="MSS2" s="1750"/>
      <c r="MST2" s="1750"/>
      <c r="MSU2" s="1750"/>
      <c r="MSV2" s="1750"/>
      <c r="MSW2" s="1750"/>
      <c r="MSX2" s="1750"/>
      <c r="MSY2" s="1750"/>
      <c r="MSZ2" s="1750"/>
      <c r="MTA2" s="1750"/>
      <c r="MTB2" s="1750"/>
      <c r="MTC2" s="1750"/>
      <c r="MTD2" s="1750"/>
      <c r="MTE2" s="1750"/>
      <c r="MTF2" s="1750"/>
      <c r="MTG2" s="1750"/>
      <c r="MTH2" s="1750"/>
      <c r="MTI2" s="1750"/>
      <c r="MTJ2" s="1750"/>
      <c r="MTK2" s="1750"/>
      <c r="MTL2" s="1750"/>
      <c r="MTM2" s="1750"/>
      <c r="MTN2" s="1750"/>
      <c r="MTO2" s="1750"/>
      <c r="MTP2" s="1750"/>
      <c r="MTQ2" s="1750"/>
      <c r="MTR2" s="1750"/>
      <c r="MTS2" s="1750"/>
      <c r="MTT2" s="1750"/>
      <c r="MTU2" s="1750"/>
      <c r="MTV2" s="1750"/>
      <c r="MTW2" s="1750"/>
      <c r="MTX2" s="1750"/>
      <c r="MTY2" s="1750"/>
      <c r="MTZ2" s="1750"/>
      <c r="MUA2" s="1750"/>
      <c r="MUB2" s="1750"/>
      <c r="MUC2" s="1750"/>
      <c r="MUD2" s="1750"/>
      <c r="MUE2" s="1750"/>
      <c r="MUF2" s="1750"/>
      <c r="MUG2" s="1750"/>
      <c r="MUH2" s="1750"/>
      <c r="MUI2" s="1750"/>
      <c r="MUJ2" s="1750"/>
      <c r="MUK2" s="1750"/>
      <c r="MUL2" s="1750"/>
      <c r="MUM2" s="1750"/>
      <c r="MUN2" s="1750"/>
      <c r="MUO2" s="1750"/>
      <c r="MUP2" s="1750"/>
      <c r="MUQ2" s="1750"/>
      <c r="MUR2" s="1750"/>
      <c r="MUS2" s="1750"/>
      <c r="MUT2" s="1750"/>
      <c r="MUU2" s="1750"/>
      <c r="MUV2" s="1750"/>
      <c r="MUW2" s="1750"/>
      <c r="MUX2" s="1750"/>
      <c r="MUY2" s="1750"/>
      <c r="MUZ2" s="1750"/>
      <c r="MVA2" s="1750"/>
      <c r="MVB2" s="1750"/>
      <c r="MVC2" s="1750"/>
      <c r="MVD2" s="1750"/>
      <c r="MVE2" s="1750"/>
      <c r="MVF2" s="1750"/>
      <c r="MVG2" s="1750"/>
      <c r="MVH2" s="1750"/>
      <c r="MVI2" s="1750"/>
      <c r="MVJ2" s="1750"/>
      <c r="MVK2" s="1750"/>
      <c r="MVL2" s="1750"/>
      <c r="MVM2" s="1750"/>
      <c r="MVN2" s="1750"/>
      <c r="MVO2" s="1750"/>
      <c r="MVP2" s="1750"/>
      <c r="MVQ2" s="1750"/>
      <c r="MVR2" s="1750"/>
      <c r="MVS2" s="1750"/>
      <c r="MVT2" s="1750"/>
      <c r="MVU2" s="1750"/>
      <c r="MVV2" s="1750"/>
      <c r="MVW2" s="1750"/>
      <c r="MVX2" s="1750"/>
      <c r="MVY2" s="1750"/>
      <c r="MVZ2" s="1750"/>
      <c r="MWA2" s="1750"/>
      <c r="MWB2" s="1750"/>
      <c r="MWC2" s="1750"/>
      <c r="MWD2" s="1750"/>
      <c r="MWE2" s="1750"/>
      <c r="MWF2" s="1750"/>
      <c r="MWG2" s="1750"/>
      <c r="MWH2" s="1750"/>
      <c r="MWI2" s="1750"/>
      <c r="MWJ2" s="1750"/>
      <c r="MWK2" s="1750"/>
      <c r="MWL2" s="1750"/>
      <c r="MWM2" s="1750"/>
      <c r="MWN2" s="1750"/>
      <c r="MWO2" s="1750"/>
      <c r="MWP2" s="1750"/>
      <c r="MWQ2" s="1750"/>
      <c r="MWR2" s="1750"/>
      <c r="MWS2" s="1750"/>
      <c r="MWT2" s="1750"/>
      <c r="MWU2" s="1750"/>
      <c r="MWV2" s="1750"/>
      <c r="MWW2" s="1750"/>
      <c r="MWX2" s="1750"/>
      <c r="MWY2" s="1750"/>
      <c r="MWZ2" s="1750"/>
      <c r="MXA2" s="1750"/>
      <c r="MXB2" s="1750"/>
      <c r="MXC2" s="1750"/>
      <c r="MXD2" s="1750"/>
      <c r="MXE2" s="1750"/>
      <c r="MXF2" s="1750"/>
      <c r="MXG2" s="1750"/>
      <c r="MXH2" s="1750"/>
      <c r="MXI2" s="1750"/>
      <c r="MXJ2" s="1750"/>
      <c r="MXK2" s="1750"/>
      <c r="MXL2" s="1750"/>
      <c r="MXM2" s="1750"/>
      <c r="MXN2" s="1750"/>
      <c r="MXO2" s="1750"/>
      <c r="MXP2" s="1750"/>
      <c r="MXQ2" s="1750"/>
      <c r="MXR2" s="1750"/>
      <c r="MXS2" s="1750"/>
      <c r="MXT2" s="1750"/>
      <c r="MXU2" s="1750"/>
      <c r="MXV2" s="1750"/>
      <c r="MXW2" s="1750"/>
      <c r="MXX2" s="1750"/>
      <c r="MXY2" s="1750"/>
      <c r="MXZ2" s="1750"/>
      <c r="MYA2" s="1750"/>
      <c r="MYB2" s="1750"/>
      <c r="MYC2" s="1750"/>
      <c r="MYD2" s="1750"/>
      <c r="MYE2" s="1750"/>
      <c r="MYF2" s="1750"/>
      <c r="MYG2" s="1750"/>
      <c r="MYH2" s="1750"/>
      <c r="MYI2" s="1750"/>
      <c r="MYJ2" s="1750"/>
      <c r="MYK2" s="1750"/>
      <c r="MYL2" s="1750"/>
      <c r="MYM2" s="1750"/>
      <c r="MYN2" s="1750"/>
      <c r="MYO2" s="1750"/>
      <c r="MYP2" s="1750"/>
      <c r="MYQ2" s="1750"/>
      <c r="MYR2" s="1750"/>
      <c r="MYS2" s="1750"/>
      <c r="MYT2" s="1750"/>
      <c r="MYU2" s="1750"/>
      <c r="MYV2" s="1750"/>
      <c r="MYW2" s="1750"/>
      <c r="MYX2" s="1750"/>
      <c r="MYY2" s="1750"/>
      <c r="MYZ2" s="1750"/>
      <c r="MZA2" s="1750"/>
      <c r="MZB2" s="1750"/>
      <c r="MZC2" s="1750"/>
      <c r="MZD2" s="1750"/>
      <c r="MZE2" s="1750"/>
      <c r="MZF2" s="1750"/>
      <c r="MZG2" s="1750"/>
      <c r="MZH2" s="1750"/>
      <c r="MZI2" s="1750"/>
      <c r="MZJ2" s="1750"/>
      <c r="MZK2" s="1750"/>
      <c r="MZL2" s="1750"/>
      <c r="MZM2" s="1750"/>
      <c r="MZN2" s="1750"/>
      <c r="MZO2" s="1750"/>
      <c r="MZP2" s="1750"/>
      <c r="MZQ2" s="1750"/>
      <c r="MZR2" s="1750"/>
      <c r="MZS2" s="1750"/>
      <c r="MZT2" s="1750"/>
      <c r="MZU2" s="1750"/>
      <c r="MZV2" s="1750"/>
      <c r="MZW2" s="1750"/>
      <c r="MZX2" s="1750"/>
      <c r="MZY2" s="1750"/>
      <c r="MZZ2" s="1750"/>
      <c r="NAA2" s="1750"/>
      <c r="NAB2" s="1750"/>
      <c r="NAC2" s="1750"/>
      <c r="NAD2" s="1750"/>
      <c r="NAE2" s="1750"/>
      <c r="NAF2" s="1750"/>
      <c r="NAG2" s="1750"/>
      <c r="NAH2" s="1750"/>
      <c r="NAI2" s="1750"/>
      <c r="NAJ2" s="1750"/>
      <c r="NAK2" s="1750"/>
      <c r="NAL2" s="1750"/>
      <c r="NAM2" s="1750"/>
      <c r="NAN2" s="1750"/>
      <c r="NAO2" s="1750"/>
      <c r="NAP2" s="1750"/>
      <c r="NAQ2" s="1750"/>
      <c r="NAR2" s="1750"/>
      <c r="NAS2" s="1750"/>
      <c r="NAT2" s="1750"/>
      <c r="NAU2" s="1750"/>
      <c r="NAV2" s="1750"/>
      <c r="NAW2" s="1750"/>
      <c r="NAX2" s="1750"/>
      <c r="NAY2" s="1750"/>
      <c r="NAZ2" s="1750"/>
      <c r="NBA2" s="1750"/>
      <c r="NBB2" s="1750"/>
      <c r="NBC2" s="1750"/>
      <c r="NBD2" s="1750"/>
      <c r="NBE2" s="1750"/>
      <c r="NBF2" s="1750"/>
      <c r="NBG2" s="1750"/>
      <c r="NBH2" s="1750"/>
      <c r="NBI2" s="1750"/>
      <c r="NBJ2" s="1750"/>
      <c r="NBK2" s="1750"/>
      <c r="NBL2" s="1750"/>
      <c r="NBM2" s="1750"/>
      <c r="NBN2" s="1750"/>
      <c r="NBO2" s="1750"/>
      <c r="NBP2" s="1750"/>
      <c r="NBQ2" s="1750"/>
      <c r="NBR2" s="1750"/>
      <c r="NBS2" s="1750"/>
      <c r="NBT2" s="1750"/>
      <c r="NBU2" s="1750"/>
      <c r="NBV2" s="1750"/>
      <c r="NBW2" s="1750"/>
      <c r="NBX2" s="1750"/>
      <c r="NBY2" s="1750"/>
      <c r="NBZ2" s="1750"/>
      <c r="NCA2" s="1750"/>
      <c r="NCB2" s="1750"/>
      <c r="NCC2" s="1750"/>
      <c r="NCD2" s="1750"/>
      <c r="NCE2" s="1750"/>
      <c r="NCF2" s="1750"/>
      <c r="NCG2" s="1750"/>
      <c r="NCH2" s="1750"/>
      <c r="NCI2" s="1750"/>
      <c r="NCJ2" s="1750"/>
      <c r="NCK2" s="1750"/>
      <c r="NCL2" s="1750"/>
      <c r="NCM2" s="1750"/>
      <c r="NCN2" s="1750"/>
      <c r="NCO2" s="1750"/>
      <c r="NCP2" s="1750"/>
      <c r="NCQ2" s="1750"/>
      <c r="NCR2" s="1750"/>
      <c r="NCS2" s="1750"/>
      <c r="NCT2" s="1750"/>
      <c r="NCU2" s="1750"/>
      <c r="NCV2" s="1750"/>
      <c r="NCW2" s="1750"/>
      <c r="NCX2" s="1750"/>
      <c r="NCY2" s="1750"/>
      <c r="NCZ2" s="1750"/>
      <c r="NDA2" s="1750"/>
      <c r="NDB2" s="1750"/>
      <c r="NDC2" s="1750"/>
      <c r="NDD2" s="1750"/>
      <c r="NDE2" s="1750"/>
      <c r="NDF2" s="1750"/>
      <c r="NDG2" s="1750"/>
      <c r="NDH2" s="1750"/>
      <c r="NDI2" s="1750"/>
      <c r="NDJ2" s="1750"/>
      <c r="NDK2" s="1750"/>
      <c r="NDL2" s="1750"/>
      <c r="NDM2" s="1750"/>
      <c r="NDN2" s="1750"/>
      <c r="NDO2" s="1750"/>
      <c r="NDP2" s="1750"/>
      <c r="NDQ2" s="1750"/>
      <c r="NDR2" s="1750"/>
      <c r="NDS2" s="1750"/>
      <c r="NDT2" s="1750"/>
      <c r="NDU2" s="1750"/>
      <c r="NDV2" s="1750"/>
      <c r="NDW2" s="1750"/>
      <c r="NDX2" s="1750"/>
      <c r="NDY2" s="1750"/>
      <c r="NDZ2" s="1750"/>
      <c r="NEA2" s="1750"/>
      <c r="NEB2" s="1750"/>
      <c r="NEC2" s="1750"/>
      <c r="NED2" s="1750"/>
      <c r="NEE2" s="1750"/>
      <c r="NEF2" s="1750"/>
      <c r="NEG2" s="1750"/>
      <c r="NEH2" s="1750"/>
      <c r="NEI2" s="1750"/>
      <c r="NEJ2" s="1750"/>
      <c r="NEK2" s="1750"/>
      <c r="NEL2" s="1750"/>
      <c r="NEM2" s="1750"/>
      <c r="NEN2" s="1750"/>
      <c r="NEO2" s="1750"/>
      <c r="NEP2" s="1750"/>
      <c r="NEQ2" s="1750"/>
      <c r="NER2" s="1750"/>
      <c r="NES2" s="1750"/>
      <c r="NET2" s="1750"/>
      <c r="NEU2" s="1750"/>
      <c r="NEV2" s="1750"/>
      <c r="NEW2" s="1750"/>
      <c r="NEX2" s="1750"/>
      <c r="NEY2" s="1750"/>
      <c r="NEZ2" s="1750"/>
      <c r="NFA2" s="1750"/>
      <c r="NFB2" s="1750"/>
      <c r="NFC2" s="1750"/>
      <c r="NFD2" s="1750"/>
      <c r="NFE2" s="1750"/>
      <c r="NFF2" s="1750"/>
      <c r="NFG2" s="1750"/>
      <c r="NFH2" s="1750"/>
      <c r="NFI2" s="1750"/>
      <c r="NFJ2" s="1750"/>
      <c r="NFK2" s="1750"/>
      <c r="NFL2" s="1750"/>
      <c r="NFM2" s="1750"/>
      <c r="NFN2" s="1750"/>
      <c r="NFO2" s="1750"/>
      <c r="NFP2" s="1750"/>
      <c r="NFQ2" s="1750"/>
      <c r="NFR2" s="1750"/>
      <c r="NFS2" s="1750"/>
      <c r="NFT2" s="1750"/>
      <c r="NFU2" s="1750"/>
      <c r="NFV2" s="1750"/>
      <c r="NFW2" s="1750"/>
      <c r="NFX2" s="1750"/>
      <c r="NFY2" s="1750"/>
      <c r="NFZ2" s="1750"/>
      <c r="NGA2" s="1750"/>
      <c r="NGB2" s="1750"/>
      <c r="NGC2" s="1750"/>
      <c r="NGD2" s="1750"/>
      <c r="NGE2" s="1750"/>
      <c r="NGF2" s="1750"/>
      <c r="NGG2" s="1750"/>
      <c r="NGH2" s="1750"/>
      <c r="NGI2" s="1750"/>
      <c r="NGJ2" s="1750"/>
      <c r="NGK2" s="1750"/>
      <c r="NGL2" s="1750"/>
      <c r="NGM2" s="1750"/>
      <c r="NGN2" s="1750"/>
      <c r="NGO2" s="1750"/>
      <c r="NGP2" s="1750"/>
      <c r="NGQ2" s="1750"/>
      <c r="NGR2" s="1750"/>
      <c r="NGS2" s="1750"/>
      <c r="NGT2" s="1750"/>
      <c r="NGU2" s="1750"/>
      <c r="NGV2" s="1750"/>
      <c r="NGW2" s="1750"/>
      <c r="NGX2" s="1750"/>
      <c r="NGY2" s="1750"/>
      <c r="NGZ2" s="1750"/>
      <c r="NHA2" s="1750"/>
      <c r="NHB2" s="1750"/>
      <c r="NHC2" s="1750"/>
      <c r="NHD2" s="1750"/>
      <c r="NHE2" s="1750"/>
      <c r="NHF2" s="1750"/>
      <c r="NHG2" s="1750"/>
      <c r="NHH2" s="1750"/>
      <c r="NHI2" s="1750"/>
      <c r="NHJ2" s="1750"/>
      <c r="NHK2" s="1750"/>
      <c r="NHL2" s="1750"/>
      <c r="NHM2" s="1750"/>
      <c r="NHN2" s="1750"/>
      <c r="NHO2" s="1750"/>
      <c r="NHP2" s="1750"/>
      <c r="NHQ2" s="1750"/>
      <c r="NHR2" s="1750"/>
      <c r="NHS2" s="1750"/>
      <c r="NHT2" s="1750"/>
      <c r="NHU2" s="1750"/>
      <c r="NHV2" s="1750"/>
      <c r="NHW2" s="1750"/>
      <c r="NHX2" s="1750"/>
      <c r="NHY2" s="1750"/>
      <c r="NHZ2" s="1750"/>
      <c r="NIA2" s="1750"/>
      <c r="NIB2" s="1750"/>
      <c r="NIC2" s="1750"/>
      <c r="NID2" s="1750"/>
      <c r="NIE2" s="1750"/>
      <c r="NIF2" s="1750"/>
      <c r="NIG2" s="1750"/>
      <c r="NIH2" s="1750"/>
      <c r="NII2" s="1750"/>
      <c r="NIJ2" s="1750"/>
      <c r="NIK2" s="1750"/>
      <c r="NIL2" s="1750"/>
      <c r="NIM2" s="1750"/>
      <c r="NIN2" s="1750"/>
      <c r="NIO2" s="1750"/>
      <c r="NIP2" s="1750"/>
      <c r="NIQ2" s="1750"/>
      <c r="NIR2" s="1750"/>
      <c r="NIS2" s="1750"/>
      <c r="NIT2" s="1750"/>
      <c r="NIU2" s="1750"/>
      <c r="NIV2" s="1750"/>
      <c r="NIW2" s="1750"/>
      <c r="NIX2" s="1750"/>
      <c r="NIY2" s="1750"/>
      <c r="NIZ2" s="1750"/>
      <c r="NJA2" s="1750"/>
      <c r="NJB2" s="1750"/>
      <c r="NJC2" s="1750"/>
      <c r="NJD2" s="1750"/>
      <c r="NJE2" s="1750"/>
      <c r="NJF2" s="1750"/>
      <c r="NJG2" s="1750"/>
      <c r="NJH2" s="1750"/>
      <c r="NJI2" s="1750"/>
      <c r="NJJ2" s="1750"/>
      <c r="NJK2" s="1750"/>
      <c r="NJL2" s="1750"/>
      <c r="NJM2" s="1750"/>
      <c r="NJN2" s="1750"/>
      <c r="NJO2" s="1750"/>
      <c r="NJP2" s="1750"/>
      <c r="NJQ2" s="1750"/>
      <c r="NJR2" s="1750"/>
      <c r="NJS2" s="1750"/>
      <c r="NJT2" s="1750"/>
      <c r="NJU2" s="1750"/>
      <c r="NJV2" s="1750"/>
      <c r="NJW2" s="1750"/>
      <c r="NJX2" s="1750"/>
      <c r="NJY2" s="1750"/>
      <c r="NJZ2" s="1750"/>
      <c r="NKA2" s="1750"/>
      <c r="NKB2" s="1750"/>
      <c r="NKC2" s="1750"/>
      <c r="NKD2" s="1750"/>
      <c r="NKE2" s="1750"/>
      <c r="NKF2" s="1750"/>
      <c r="NKG2" s="1750"/>
      <c r="NKH2" s="1750"/>
      <c r="NKI2" s="1750"/>
      <c r="NKJ2" s="1750"/>
      <c r="NKK2" s="1750"/>
      <c r="NKL2" s="1750"/>
      <c r="NKM2" s="1750"/>
      <c r="NKN2" s="1750"/>
      <c r="NKO2" s="1750"/>
      <c r="NKP2" s="1750"/>
      <c r="NKQ2" s="1750"/>
      <c r="NKR2" s="1750"/>
      <c r="NKS2" s="1750"/>
      <c r="NKT2" s="1750"/>
      <c r="NKU2" s="1750"/>
      <c r="NKV2" s="1750"/>
      <c r="NKW2" s="1750"/>
      <c r="NKX2" s="1750"/>
      <c r="NKY2" s="1750"/>
      <c r="NKZ2" s="1750"/>
      <c r="NLA2" s="1750"/>
      <c r="NLB2" s="1750"/>
      <c r="NLC2" s="1750"/>
      <c r="NLD2" s="1750"/>
      <c r="NLE2" s="1750"/>
      <c r="NLF2" s="1750"/>
      <c r="NLG2" s="1750"/>
      <c r="NLH2" s="1750"/>
      <c r="NLI2" s="1750"/>
      <c r="NLJ2" s="1750"/>
      <c r="NLK2" s="1750"/>
      <c r="NLL2" s="1750"/>
      <c r="NLM2" s="1750"/>
      <c r="NLN2" s="1750"/>
      <c r="NLO2" s="1750"/>
      <c r="NLP2" s="1750"/>
      <c r="NLQ2" s="1750"/>
      <c r="NLR2" s="1750"/>
      <c r="NLS2" s="1750"/>
      <c r="NLT2" s="1750"/>
      <c r="NLU2" s="1750"/>
      <c r="NLV2" s="1750"/>
      <c r="NLW2" s="1750"/>
      <c r="NLX2" s="1750"/>
      <c r="NLY2" s="1750"/>
      <c r="NLZ2" s="1750"/>
      <c r="NMA2" s="1750"/>
      <c r="NMB2" s="1750"/>
      <c r="NMC2" s="1750"/>
      <c r="NMD2" s="1750"/>
      <c r="NME2" s="1750"/>
      <c r="NMF2" s="1750"/>
      <c r="NMG2" s="1750"/>
      <c r="NMH2" s="1750"/>
      <c r="NMI2" s="1750"/>
      <c r="NMJ2" s="1750"/>
      <c r="NMK2" s="1750"/>
      <c r="NML2" s="1750"/>
      <c r="NMM2" s="1750"/>
      <c r="NMN2" s="1750"/>
      <c r="NMO2" s="1750"/>
      <c r="NMP2" s="1750"/>
      <c r="NMQ2" s="1750"/>
      <c r="NMR2" s="1750"/>
      <c r="NMS2" s="1750"/>
      <c r="NMT2" s="1750"/>
      <c r="NMU2" s="1750"/>
      <c r="NMV2" s="1750"/>
      <c r="NMW2" s="1750"/>
      <c r="NMX2" s="1750"/>
      <c r="NMY2" s="1750"/>
      <c r="NMZ2" s="1750"/>
      <c r="NNA2" s="1750"/>
      <c r="NNB2" s="1750"/>
      <c r="NNC2" s="1750"/>
      <c r="NND2" s="1750"/>
      <c r="NNE2" s="1750"/>
      <c r="NNF2" s="1750"/>
      <c r="NNG2" s="1750"/>
      <c r="NNH2" s="1750"/>
      <c r="NNI2" s="1750"/>
      <c r="NNJ2" s="1750"/>
      <c r="NNK2" s="1750"/>
      <c r="NNL2" s="1750"/>
      <c r="NNM2" s="1750"/>
      <c r="NNN2" s="1750"/>
      <c r="NNO2" s="1750"/>
      <c r="NNP2" s="1750"/>
      <c r="NNQ2" s="1750"/>
      <c r="NNR2" s="1750"/>
      <c r="NNS2" s="1750"/>
      <c r="NNT2" s="1750"/>
      <c r="NNU2" s="1750"/>
      <c r="NNV2" s="1750"/>
      <c r="NNW2" s="1750"/>
      <c r="NNX2" s="1750"/>
      <c r="NNY2" s="1750"/>
      <c r="NNZ2" s="1750"/>
      <c r="NOA2" s="1750"/>
      <c r="NOB2" s="1750"/>
      <c r="NOC2" s="1750"/>
      <c r="NOD2" s="1750"/>
      <c r="NOE2" s="1750"/>
      <c r="NOF2" s="1750"/>
      <c r="NOG2" s="1750"/>
      <c r="NOH2" s="1750"/>
      <c r="NOI2" s="1750"/>
      <c r="NOJ2" s="1750"/>
      <c r="NOK2" s="1750"/>
      <c r="NOL2" s="1750"/>
      <c r="NOM2" s="1750"/>
      <c r="NON2" s="1750"/>
      <c r="NOO2" s="1750"/>
      <c r="NOP2" s="1750"/>
      <c r="NOQ2" s="1750"/>
      <c r="NOR2" s="1750"/>
      <c r="NOS2" s="1750"/>
      <c r="NOT2" s="1750"/>
      <c r="NOU2" s="1750"/>
      <c r="NOV2" s="1750"/>
      <c r="NOW2" s="1750"/>
      <c r="NOX2" s="1750"/>
      <c r="NOY2" s="1750"/>
      <c r="NOZ2" s="1750"/>
      <c r="NPA2" s="1750"/>
      <c r="NPB2" s="1750"/>
      <c r="NPC2" s="1750"/>
      <c r="NPD2" s="1750"/>
      <c r="NPE2" s="1750"/>
      <c r="NPF2" s="1750"/>
      <c r="NPG2" s="1750"/>
      <c r="NPH2" s="1750"/>
      <c r="NPI2" s="1750"/>
      <c r="NPJ2" s="1750"/>
      <c r="NPK2" s="1750"/>
      <c r="NPL2" s="1750"/>
      <c r="NPM2" s="1750"/>
      <c r="NPN2" s="1750"/>
      <c r="NPO2" s="1750"/>
      <c r="NPP2" s="1750"/>
      <c r="NPQ2" s="1750"/>
      <c r="NPR2" s="1750"/>
      <c r="NPS2" s="1750"/>
      <c r="NPT2" s="1750"/>
      <c r="NPU2" s="1750"/>
      <c r="NPV2" s="1750"/>
      <c r="NPW2" s="1750"/>
      <c r="NPX2" s="1750"/>
      <c r="NPY2" s="1750"/>
      <c r="NPZ2" s="1750"/>
      <c r="NQA2" s="1750"/>
      <c r="NQB2" s="1750"/>
      <c r="NQC2" s="1750"/>
      <c r="NQD2" s="1750"/>
      <c r="NQE2" s="1750"/>
      <c r="NQF2" s="1750"/>
      <c r="NQG2" s="1750"/>
      <c r="NQH2" s="1750"/>
      <c r="NQI2" s="1750"/>
      <c r="NQJ2" s="1750"/>
      <c r="NQK2" s="1750"/>
      <c r="NQL2" s="1750"/>
      <c r="NQM2" s="1750"/>
      <c r="NQN2" s="1750"/>
      <c r="NQO2" s="1750"/>
      <c r="NQP2" s="1750"/>
      <c r="NQQ2" s="1750"/>
      <c r="NQR2" s="1750"/>
      <c r="NQS2" s="1750"/>
      <c r="NQT2" s="1750"/>
      <c r="NQU2" s="1750"/>
      <c r="NQV2" s="1750"/>
      <c r="NQW2" s="1750"/>
      <c r="NQX2" s="1750"/>
      <c r="NQY2" s="1750"/>
      <c r="NQZ2" s="1750"/>
      <c r="NRA2" s="1750"/>
      <c r="NRB2" s="1750"/>
      <c r="NRC2" s="1750"/>
      <c r="NRD2" s="1750"/>
      <c r="NRE2" s="1750"/>
      <c r="NRF2" s="1750"/>
      <c r="NRG2" s="1750"/>
      <c r="NRH2" s="1750"/>
      <c r="NRI2" s="1750"/>
      <c r="NRJ2" s="1750"/>
      <c r="NRK2" s="1750"/>
      <c r="NRL2" s="1750"/>
      <c r="NRM2" s="1750"/>
      <c r="NRN2" s="1750"/>
      <c r="NRO2" s="1750"/>
      <c r="NRP2" s="1750"/>
      <c r="NRQ2" s="1750"/>
      <c r="NRR2" s="1750"/>
      <c r="NRS2" s="1750"/>
      <c r="NRT2" s="1750"/>
      <c r="NRU2" s="1750"/>
      <c r="NRV2" s="1750"/>
      <c r="NRW2" s="1750"/>
      <c r="NRX2" s="1750"/>
      <c r="NRY2" s="1750"/>
      <c r="NRZ2" s="1750"/>
      <c r="NSA2" s="1750"/>
      <c r="NSB2" s="1750"/>
      <c r="NSC2" s="1750"/>
      <c r="NSD2" s="1750"/>
      <c r="NSE2" s="1750"/>
      <c r="NSF2" s="1750"/>
      <c r="NSG2" s="1750"/>
      <c r="NSH2" s="1750"/>
      <c r="NSI2" s="1750"/>
      <c r="NSJ2" s="1750"/>
      <c r="NSK2" s="1750"/>
      <c r="NSL2" s="1750"/>
      <c r="NSM2" s="1750"/>
      <c r="NSN2" s="1750"/>
      <c r="NSO2" s="1750"/>
      <c r="NSP2" s="1750"/>
      <c r="NSQ2" s="1750"/>
      <c r="NSR2" s="1750"/>
      <c r="NSS2" s="1750"/>
      <c r="NST2" s="1750"/>
      <c r="NSU2" s="1750"/>
      <c r="NSV2" s="1750"/>
      <c r="NSW2" s="1750"/>
      <c r="NSX2" s="1750"/>
      <c r="NSY2" s="1750"/>
      <c r="NSZ2" s="1750"/>
      <c r="NTA2" s="1750"/>
      <c r="NTB2" s="1750"/>
      <c r="NTC2" s="1750"/>
      <c r="NTD2" s="1750"/>
      <c r="NTE2" s="1750"/>
      <c r="NTF2" s="1750"/>
      <c r="NTG2" s="1750"/>
      <c r="NTH2" s="1750"/>
      <c r="NTI2" s="1750"/>
      <c r="NTJ2" s="1750"/>
      <c r="NTK2" s="1750"/>
      <c r="NTL2" s="1750"/>
      <c r="NTM2" s="1750"/>
      <c r="NTN2" s="1750"/>
      <c r="NTO2" s="1750"/>
      <c r="NTP2" s="1750"/>
      <c r="NTQ2" s="1750"/>
      <c r="NTR2" s="1750"/>
      <c r="NTS2" s="1750"/>
      <c r="NTT2" s="1750"/>
      <c r="NTU2" s="1750"/>
      <c r="NTV2" s="1750"/>
      <c r="NTW2" s="1750"/>
      <c r="NTX2" s="1750"/>
      <c r="NTY2" s="1750"/>
      <c r="NTZ2" s="1750"/>
      <c r="NUA2" s="1750"/>
      <c r="NUB2" s="1750"/>
      <c r="NUC2" s="1750"/>
      <c r="NUD2" s="1750"/>
      <c r="NUE2" s="1750"/>
      <c r="NUF2" s="1750"/>
      <c r="NUG2" s="1750"/>
      <c r="NUH2" s="1750"/>
      <c r="NUI2" s="1750"/>
      <c r="NUJ2" s="1750"/>
      <c r="NUK2" s="1750"/>
      <c r="NUL2" s="1750"/>
      <c r="NUM2" s="1750"/>
      <c r="NUN2" s="1750"/>
      <c r="NUO2" s="1750"/>
      <c r="NUP2" s="1750"/>
      <c r="NUQ2" s="1750"/>
      <c r="NUR2" s="1750"/>
      <c r="NUS2" s="1750"/>
      <c r="NUT2" s="1750"/>
      <c r="NUU2" s="1750"/>
      <c r="NUV2" s="1750"/>
      <c r="NUW2" s="1750"/>
      <c r="NUX2" s="1750"/>
      <c r="NUY2" s="1750"/>
      <c r="NUZ2" s="1750"/>
      <c r="NVA2" s="1750"/>
      <c r="NVB2" s="1750"/>
      <c r="NVC2" s="1750"/>
      <c r="NVD2" s="1750"/>
      <c r="NVE2" s="1750"/>
      <c r="NVF2" s="1750"/>
      <c r="NVG2" s="1750"/>
      <c r="NVH2" s="1750"/>
      <c r="NVI2" s="1750"/>
      <c r="NVJ2" s="1750"/>
      <c r="NVK2" s="1750"/>
      <c r="NVL2" s="1750"/>
      <c r="NVM2" s="1750"/>
      <c r="NVN2" s="1750"/>
      <c r="NVO2" s="1750"/>
      <c r="NVP2" s="1750"/>
      <c r="NVQ2" s="1750"/>
      <c r="NVR2" s="1750"/>
      <c r="NVS2" s="1750"/>
      <c r="NVT2" s="1750"/>
      <c r="NVU2" s="1750"/>
      <c r="NVV2" s="1750"/>
      <c r="NVW2" s="1750"/>
      <c r="NVX2" s="1750"/>
      <c r="NVY2" s="1750"/>
      <c r="NVZ2" s="1750"/>
      <c r="NWA2" s="1750"/>
      <c r="NWB2" s="1750"/>
      <c r="NWC2" s="1750"/>
      <c r="NWD2" s="1750"/>
      <c r="NWE2" s="1750"/>
      <c r="NWF2" s="1750"/>
      <c r="NWG2" s="1750"/>
      <c r="NWH2" s="1750"/>
      <c r="NWI2" s="1750"/>
      <c r="NWJ2" s="1750"/>
      <c r="NWK2" s="1750"/>
      <c r="NWL2" s="1750"/>
      <c r="NWM2" s="1750"/>
      <c r="NWN2" s="1750"/>
      <c r="NWO2" s="1750"/>
      <c r="NWP2" s="1750"/>
      <c r="NWQ2" s="1750"/>
      <c r="NWR2" s="1750"/>
      <c r="NWS2" s="1750"/>
      <c r="NWT2" s="1750"/>
      <c r="NWU2" s="1750"/>
      <c r="NWV2" s="1750"/>
      <c r="NWW2" s="1750"/>
      <c r="NWX2" s="1750"/>
      <c r="NWY2" s="1750"/>
      <c r="NWZ2" s="1750"/>
      <c r="NXA2" s="1750"/>
      <c r="NXB2" s="1750"/>
      <c r="NXC2" s="1750"/>
      <c r="NXD2" s="1750"/>
      <c r="NXE2" s="1750"/>
      <c r="NXF2" s="1750"/>
      <c r="NXG2" s="1750"/>
      <c r="NXH2" s="1750"/>
      <c r="NXI2" s="1750"/>
      <c r="NXJ2" s="1750"/>
      <c r="NXK2" s="1750"/>
      <c r="NXL2" s="1750"/>
      <c r="NXM2" s="1750"/>
      <c r="NXN2" s="1750"/>
      <c r="NXO2" s="1750"/>
      <c r="NXP2" s="1750"/>
      <c r="NXQ2" s="1750"/>
      <c r="NXR2" s="1750"/>
      <c r="NXS2" s="1750"/>
      <c r="NXT2" s="1750"/>
      <c r="NXU2" s="1750"/>
      <c r="NXV2" s="1750"/>
      <c r="NXW2" s="1750"/>
      <c r="NXX2" s="1750"/>
      <c r="NXY2" s="1750"/>
      <c r="NXZ2" s="1750"/>
      <c r="NYA2" s="1750"/>
      <c r="NYB2" s="1750"/>
      <c r="NYC2" s="1750"/>
      <c r="NYD2" s="1750"/>
      <c r="NYE2" s="1750"/>
      <c r="NYF2" s="1750"/>
      <c r="NYG2" s="1750"/>
      <c r="NYH2" s="1750"/>
      <c r="NYI2" s="1750"/>
      <c r="NYJ2" s="1750"/>
      <c r="NYK2" s="1750"/>
      <c r="NYL2" s="1750"/>
      <c r="NYM2" s="1750"/>
      <c r="NYN2" s="1750"/>
      <c r="NYO2" s="1750"/>
      <c r="NYP2" s="1750"/>
      <c r="NYQ2" s="1750"/>
      <c r="NYR2" s="1750"/>
      <c r="NYS2" s="1750"/>
      <c r="NYT2" s="1750"/>
      <c r="NYU2" s="1750"/>
      <c r="NYV2" s="1750"/>
      <c r="NYW2" s="1750"/>
      <c r="NYX2" s="1750"/>
      <c r="NYY2" s="1750"/>
      <c r="NYZ2" s="1750"/>
      <c r="NZA2" s="1750"/>
      <c r="NZB2" s="1750"/>
      <c r="NZC2" s="1750"/>
      <c r="NZD2" s="1750"/>
      <c r="NZE2" s="1750"/>
      <c r="NZF2" s="1750"/>
      <c r="NZG2" s="1750"/>
      <c r="NZH2" s="1750"/>
      <c r="NZI2" s="1750"/>
      <c r="NZJ2" s="1750"/>
      <c r="NZK2" s="1750"/>
      <c r="NZL2" s="1750"/>
      <c r="NZM2" s="1750"/>
      <c r="NZN2" s="1750"/>
      <c r="NZO2" s="1750"/>
      <c r="NZP2" s="1750"/>
      <c r="NZQ2" s="1750"/>
      <c r="NZR2" s="1750"/>
      <c r="NZS2" s="1750"/>
      <c r="NZT2" s="1750"/>
      <c r="NZU2" s="1750"/>
      <c r="NZV2" s="1750"/>
      <c r="NZW2" s="1750"/>
      <c r="NZX2" s="1750"/>
      <c r="NZY2" s="1750"/>
      <c r="NZZ2" s="1750"/>
      <c r="OAA2" s="1750"/>
      <c r="OAB2" s="1750"/>
      <c r="OAC2" s="1750"/>
      <c r="OAD2" s="1750"/>
      <c r="OAE2" s="1750"/>
      <c r="OAF2" s="1750"/>
      <c r="OAG2" s="1750"/>
      <c r="OAH2" s="1750"/>
      <c r="OAI2" s="1750"/>
      <c r="OAJ2" s="1750"/>
      <c r="OAK2" s="1750"/>
      <c r="OAL2" s="1750"/>
      <c r="OAM2" s="1750"/>
      <c r="OAN2" s="1750"/>
      <c r="OAO2" s="1750"/>
      <c r="OAP2" s="1750"/>
      <c r="OAQ2" s="1750"/>
      <c r="OAR2" s="1750"/>
      <c r="OAS2" s="1750"/>
      <c r="OAT2" s="1750"/>
      <c r="OAU2" s="1750"/>
      <c r="OAV2" s="1750"/>
      <c r="OAW2" s="1750"/>
      <c r="OAX2" s="1750"/>
      <c r="OAY2" s="1750"/>
      <c r="OAZ2" s="1750"/>
      <c r="OBA2" s="1750"/>
      <c r="OBB2" s="1750"/>
      <c r="OBC2" s="1750"/>
      <c r="OBD2" s="1750"/>
      <c r="OBE2" s="1750"/>
      <c r="OBF2" s="1750"/>
      <c r="OBG2" s="1750"/>
      <c r="OBH2" s="1750"/>
      <c r="OBI2" s="1750"/>
      <c r="OBJ2" s="1750"/>
      <c r="OBK2" s="1750"/>
      <c r="OBL2" s="1750"/>
      <c r="OBM2" s="1750"/>
      <c r="OBN2" s="1750"/>
      <c r="OBO2" s="1750"/>
      <c r="OBP2" s="1750"/>
      <c r="OBQ2" s="1750"/>
      <c r="OBR2" s="1750"/>
      <c r="OBS2" s="1750"/>
      <c r="OBT2" s="1750"/>
      <c r="OBU2" s="1750"/>
      <c r="OBV2" s="1750"/>
      <c r="OBW2" s="1750"/>
      <c r="OBX2" s="1750"/>
      <c r="OBY2" s="1750"/>
      <c r="OBZ2" s="1750"/>
      <c r="OCA2" s="1750"/>
      <c r="OCB2" s="1750"/>
      <c r="OCC2" s="1750"/>
      <c r="OCD2" s="1750"/>
      <c r="OCE2" s="1750"/>
      <c r="OCF2" s="1750"/>
      <c r="OCG2" s="1750"/>
      <c r="OCH2" s="1750"/>
      <c r="OCI2" s="1750"/>
      <c r="OCJ2" s="1750"/>
      <c r="OCK2" s="1750"/>
      <c r="OCL2" s="1750"/>
      <c r="OCM2" s="1750"/>
      <c r="OCN2" s="1750"/>
      <c r="OCO2" s="1750"/>
      <c r="OCP2" s="1750"/>
      <c r="OCQ2" s="1750"/>
      <c r="OCR2" s="1750"/>
      <c r="OCS2" s="1750"/>
      <c r="OCT2" s="1750"/>
      <c r="OCU2" s="1750"/>
      <c r="OCV2" s="1750"/>
      <c r="OCW2" s="1750"/>
      <c r="OCX2" s="1750"/>
      <c r="OCY2" s="1750"/>
      <c r="OCZ2" s="1750"/>
      <c r="ODA2" s="1750"/>
      <c r="ODB2" s="1750"/>
      <c r="ODC2" s="1750"/>
      <c r="ODD2" s="1750"/>
      <c r="ODE2" s="1750"/>
      <c r="ODF2" s="1750"/>
      <c r="ODG2" s="1750"/>
      <c r="ODH2" s="1750"/>
      <c r="ODI2" s="1750"/>
      <c r="ODJ2" s="1750"/>
      <c r="ODK2" s="1750"/>
      <c r="ODL2" s="1750"/>
      <c r="ODM2" s="1750"/>
      <c r="ODN2" s="1750"/>
      <c r="ODO2" s="1750"/>
      <c r="ODP2" s="1750"/>
      <c r="ODQ2" s="1750"/>
      <c r="ODR2" s="1750"/>
      <c r="ODS2" s="1750"/>
      <c r="ODT2" s="1750"/>
      <c r="ODU2" s="1750"/>
      <c r="ODV2" s="1750"/>
      <c r="ODW2" s="1750"/>
      <c r="ODX2" s="1750"/>
      <c r="ODY2" s="1750"/>
      <c r="ODZ2" s="1750"/>
      <c r="OEA2" s="1750"/>
      <c r="OEB2" s="1750"/>
      <c r="OEC2" s="1750"/>
      <c r="OED2" s="1750"/>
      <c r="OEE2" s="1750"/>
      <c r="OEF2" s="1750"/>
      <c r="OEG2" s="1750"/>
      <c r="OEH2" s="1750"/>
      <c r="OEI2" s="1750"/>
      <c r="OEJ2" s="1750"/>
      <c r="OEK2" s="1750"/>
      <c r="OEL2" s="1750"/>
      <c r="OEM2" s="1750"/>
      <c r="OEN2" s="1750"/>
      <c r="OEO2" s="1750"/>
      <c r="OEP2" s="1750"/>
      <c r="OEQ2" s="1750"/>
      <c r="OER2" s="1750"/>
      <c r="OES2" s="1750"/>
      <c r="OET2" s="1750"/>
      <c r="OEU2" s="1750"/>
      <c r="OEV2" s="1750"/>
      <c r="OEW2" s="1750"/>
      <c r="OEX2" s="1750"/>
      <c r="OEY2" s="1750"/>
      <c r="OEZ2" s="1750"/>
      <c r="OFA2" s="1750"/>
      <c r="OFB2" s="1750"/>
      <c r="OFC2" s="1750"/>
      <c r="OFD2" s="1750"/>
      <c r="OFE2" s="1750"/>
      <c r="OFF2" s="1750"/>
      <c r="OFG2" s="1750"/>
      <c r="OFH2" s="1750"/>
      <c r="OFI2" s="1750"/>
      <c r="OFJ2" s="1750"/>
      <c r="OFK2" s="1750"/>
      <c r="OFL2" s="1750"/>
      <c r="OFM2" s="1750"/>
      <c r="OFN2" s="1750"/>
      <c r="OFO2" s="1750"/>
      <c r="OFP2" s="1750"/>
      <c r="OFQ2" s="1750"/>
      <c r="OFR2" s="1750"/>
      <c r="OFS2" s="1750"/>
      <c r="OFT2" s="1750"/>
      <c r="OFU2" s="1750"/>
      <c r="OFV2" s="1750"/>
      <c r="OFW2" s="1750"/>
      <c r="OFX2" s="1750"/>
      <c r="OFY2" s="1750"/>
      <c r="OFZ2" s="1750"/>
      <c r="OGA2" s="1750"/>
      <c r="OGB2" s="1750"/>
      <c r="OGC2" s="1750"/>
      <c r="OGD2" s="1750"/>
      <c r="OGE2" s="1750"/>
      <c r="OGF2" s="1750"/>
      <c r="OGG2" s="1750"/>
      <c r="OGH2" s="1750"/>
      <c r="OGI2" s="1750"/>
      <c r="OGJ2" s="1750"/>
      <c r="OGK2" s="1750"/>
      <c r="OGL2" s="1750"/>
      <c r="OGM2" s="1750"/>
      <c r="OGN2" s="1750"/>
      <c r="OGO2" s="1750"/>
      <c r="OGP2" s="1750"/>
      <c r="OGQ2" s="1750"/>
      <c r="OGR2" s="1750"/>
      <c r="OGS2" s="1750"/>
      <c r="OGT2" s="1750"/>
      <c r="OGU2" s="1750"/>
      <c r="OGV2" s="1750"/>
      <c r="OGW2" s="1750"/>
      <c r="OGX2" s="1750"/>
      <c r="OGY2" s="1750"/>
      <c r="OGZ2" s="1750"/>
      <c r="OHA2" s="1750"/>
      <c r="OHB2" s="1750"/>
      <c r="OHC2" s="1750"/>
      <c r="OHD2" s="1750"/>
      <c r="OHE2" s="1750"/>
      <c r="OHF2" s="1750"/>
      <c r="OHG2" s="1750"/>
      <c r="OHH2" s="1750"/>
      <c r="OHI2" s="1750"/>
      <c r="OHJ2" s="1750"/>
      <c r="OHK2" s="1750"/>
      <c r="OHL2" s="1750"/>
      <c r="OHM2" s="1750"/>
      <c r="OHN2" s="1750"/>
      <c r="OHO2" s="1750"/>
      <c r="OHP2" s="1750"/>
      <c r="OHQ2" s="1750"/>
      <c r="OHR2" s="1750"/>
      <c r="OHS2" s="1750"/>
      <c r="OHT2" s="1750"/>
      <c r="OHU2" s="1750"/>
      <c r="OHV2" s="1750"/>
      <c r="OHW2" s="1750"/>
      <c r="OHX2" s="1750"/>
      <c r="OHY2" s="1750"/>
      <c r="OHZ2" s="1750"/>
      <c r="OIA2" s="1750"/>
      <c r="OIB2" s="1750"/>
      <c r="OIC2" s="1750"/>
      <c r="OID2" s="1750"/>
      <c r="OIE2" s="1750"/>
      <c r="OIF2" s="1750"/>
      <c r="OIG2" s="1750"/>
      <c r="OIH2" s="1750"/>
      <c r="OII2" s="1750"/>
      <c r="OIJ2" s="1750"/>
      <c r="OIK2" s="1750"/>
      <c r="OIL2" s="1750"/>
      <c r="OIM2" s="1750"/>
      <c r="OIN2" s="1750"/>
      <c r="OIO2" s="1750"/>
      <c r="OIP2" s="1750"/>
      <c r="OIQ2" s="1750"/>
      <c r="OIR2" s="1750"/>
      <c r="OIS2" s="1750"/>
      <c r="OIT2" s="1750"/>
      <c r="OIU2" s="1750"/>
      <c r="OIV2" s="1750"/>
      <c r="OIW2" s="1750"/>
      <c r="OIX2" s="1750"/>
      <c r="OIY2" s="1750"/>
      <c r="OIZ2" s="1750"/>
      <c r="OJA2" s="1750"/>
      <c r="OJB2" s="1750"/>
      <c r="OJC2" s="1750"/>
      <c r="OJD2" s="1750"/>
      <c r="OJE2" s="1750"/>
      <c r="OJF2" s="1750"/>
      <c r="OJG2" s="1750"/>
      <c r="OJH2" s="1750"/>
      <c r="OJI2" s="1750"/>
      <c r="OJJ2" s="1750"/>
      <c r="OJK2" s="1750"/>
      <c r="OJL2" s="1750"/>
      <c r="OJM2" s="1750"/>
      <c r="OJN2" s="1750"/>
      <c r="OJO2" s="1750"/>
      <c r="OJP2" s="1750"/>
      <c r="OJQ2" s="1750"/>
      <c r="OJR2" s="1750"/>
      <c r="OJS2" s="1750"/>
      <c r="OJT2" s="1750"/>
      <c r="OJU2" s="1750"/>
      <c r="OJV2" s="1750"/>
      <c r="OJW2" s="1750"/>
      <c r="OJX2" s="1750"/>
      <c r="OJY2" s="1750"/>
      <c r="OJZ2" s="1750"/>
      <c r="OKA2" s="1750"/>
      <c r="OKB2" s="1750"/>
      <c r="OKC2" s="1750"/>
      <c r="OKD2" s="1750"/>
      <c r="OKE2" s="1750"/>
      <c r="OKF2" s="1750"/>
      <c r="OKG2" s="1750"/>
      <c r="OKH2" s="1750"/>
      <c r="OKI2" s="1750"/>
      <c r="OKJ2" s="1750"/>
      <c r="OKK2" s="1750"/>
      <c r="OKL2" s="1750"/>
      <c r="OKM2" s="1750"/>
      <c r="OKN2" s="1750"/>
      <c r="OKO2" s="1750"/>
      <c r="OKP2" s="1750"/>
      <c r="OKQ2" s="1750"/>
      <c r="OKR2" s="1750"/>
      <c r="OKS2" s="1750"/>
      <c r="OKT2" s="1750"/>
      <c r="OKU2" s="1750"/>
      <c r="OKV2" s="1750"/>
      <c r="OKW2" s="1750"/>
      <c r="OKX2" s="1750"/>
      <c r="OKY2" s="1750"/>
      <c r="OKZ2" s="1750"/>
      <c r="OLA2" s="1750"/>
      <c r="OLB2" s="1750"/>
      <c r="OLC2" s="1750"/>
      <c r="OLD2" s="1750"/>
      <c r="OLE2" s="1750"/>
      <c r="OLF2" s="1750"/>
      <c r="OLG2" s="1750"/>
      <c r="OLH2" s="1750"/>
      <c r="OLI2" s="1750"/>
      <c r="OLJ2" s="1750"/>
      <c r="OLK2" s="1750"/>
      <c r="OLL2" s="1750"/>
      <c r="OLM2" s="1750"/>
      <c r="OLN2" s="1750"/>
      <c r="OLO2" s="1750"/>
      <c r="OLP2" s="1750"/>
      <c r="OLQ2" s="1750"/>
      <c r="OLR2" s="1750"/>
      <c r="OLS2" s="1750"/>
      <c r="OLT2" s="1750"/>
      <c r="OLU2" s="1750"/>
      <c r="OLV2" s="1750"/>
      <c r="OLW2" s="1750"/>
      <c r="OLX2" s="1750"/>
      <c r="OLY2" s="1750"/>
      <c r="OLZ2" s="1750"/>
      <c r="OMA2" s="1750"/>
      <c r="OMB2" s="1750"/>
      <c r="OMC2" s="1750"/>
      <c r="OMD2" s="1750"/>
      <c r="OME2" s="1750"/>
      <c r="OMF2" s="1750"/>
      <c r="OMG2" s="1750"/>
      <c r="OMH2" s="1750"/>
      <c r="OMI2" s="1750"/>
      <c r="OMJ2" s="1750"/>
      <c r="OMK2" s="1750"/>
      <c r="OML2" s="1750"/>
      <c r="OMM2" s="1750"/>
      <c r="OMN2" s="1750"/>
      <c r="OMO2" s="1750"/>
      <c r="OMP2" s="1750"/>
      <c r="OMQ2" s="1750"/>
      <c r="OMR2" s="1750"/>
      <c r="OMS2" s="1750"/>
      <c r="OMT2" s="1750"/>
      <c r="OMU2" s="1750"/>
      <c r="OMV2" s="1750"/>
      <c r="OMW2" s="1750"/>
      <c r="OMX2" s="1750"/>
      <c r="OMY2" s="1750"/>
      <c r="OMZ2" s="1750"/>
      <c r="ONA2" s="1750"/>
      <c r="ONB2" s="1750"/>
      <c r="ONC2" s="1750"/>
      <c r="OND2" s="1750"/>
      <c r="ONE2" s="1750"/>
      <c r="ONF2" s="1750"/>
      <c r="ONG2" s="1750"/>
      <c r="ONH2" s="1750"/>
      <c r="ONI2" s="1750"/>
      <c r="ONJ2" s="1750"/>
      <c r="ONK2" s="1750"/>
      <c r="ONL2" s="1750"/>
      <c r="ONM2" s="1750"/>
      <c r="ONN2" s="1750"/>
      <c r="ONO2" s="1750"/>
      <c r="ONP2" s="1750"/>
      <c r="ONQ2" s="1750"/>
      <c r="ONR2" s="1750"/>
      <c r="ONS2" s="1750"/>
      <c r="ONT2" s="1750"/>
      <c r="ONU2" s="1750"/>
      <c r="ONV2" s="1750"/>
      <c r="ONW2" s="1750"/>
      <c r="ONX2" s="1750"/>
      <c r="ONY2" s="1750"/>
      <c r="ONZ2" s="1750"/>
      <c r="OOA2" s="1750"/>
      <c r="OOB2" s="1750"/>
      <c r="OOC2" s="1750"/>
      <c r="OOD2" s="1750"/>
      <c r="OOE2" s="1750"/>
      <c r="OOF2" s="1750"/>
      <c r="OOG2" s="1750"/>
      <c r="OOH2" s="1750"/>
      <c r="OOI2" s="1750"/>
      <c r="OOJ2" s="1750"/>
      <c r="OOK2" s="1750"/>
      <c r="OOL2" s="1750"/>
      <c r="OOM2" s="1750"/>
      <c r="OON2" s="1750"/>
      <c r="OOO2" s="1750"/>
      <c r="OOP2" s="1750"/>
      <c r="OOQ2" s="1750"/>
      <c r="OOR2" s="1750"/>
      <c r="OOS2" s="1750"/>
      <c r="OOT2" s="1750"/>
      <c r="OOU2" s="1750"/>
      <c r="OOV2" s="1750"/>
      <c r="OOW2" s="1750"/>
      <c r="OOX2" s="1750"/>
      <c r="OOY2" s="1750"/>
      <c r="OOZ2" s="1750"/>
      <c r="OPA2" s="1750"/>
      <c r="OPB2" s="1750"/>
      <c r="OPC2" s="1750"/>
      <c r="OPD2" s="1750"/>
      <c r="OPE2" s="1750"/>
      <c r="OPF2" s="1750"/>
      <c r="OPG2" s="1750"/>
      <c r="OPH2" s="1750"/>
      <c r="OPI2" s="1750"/>
      <c r="OPJ2" s="1750"/>
      <c r="OPK2" s="1750"/>
      <c r="OPL2" s="1750"/>
      <c r="OPM2" s="1750"/>
      <c r="OPN2" s="1750"/>
      <c r="OPO2" s="1750"/>
      <c r="OPP2" s="1750"/>
      <c r="OPQ2" s="1750"/>
      <c r="OPR2" s="1750"/>
      <c r="OPS2" s="1750"/>
      <c r="OPT2" s="1750"/>
      <c r="OPU2" s="1750"/>
      <c r="OPV2" s="1750"/>
      <c r="OPW2" s="1750"/>
      <c r="OPX2" s="1750"/>
      <c r="OPY2" s="1750"/>
      <c r="OPZ2" s="1750"/>
      <c r="OQA2" s="1750"/>
      <c r="OQB2" s="1750"/>
      <c r="OQC2" s="1750"/>
      <c r="OQD2" s="1750"/>
      <c r="OQE2" s="1750"/>
      <c r="OQF2" s="1750"/>
      <c r="OQG2" s="1750"/>
      <c r="OQH2" s="1750"/>
      <c r="OQI2" s="1750"/>
      <c r="OQJ2" s="1750"/>
      <c r="OQK2" s="1750"/>
      <c r="OQL2" s="1750"/>
      <c r="OQM2" s="1750"/>
      <c r="OQN2" s="1750"/>
      <c r="OQO2" s="1750"/>
      <c r="OQP2" s="1750"/>
      <c r="OQQ2" s="1750"/>
      <c r="OQR2" s="1750"/>
      <c r="OQS2" s="1750"/>
      <c r="OQT2" s="1750"/>
      <c r="OQU2" s="1750"/>
      <c r="OQV2" s="1750"/>
      <c r="OQW2" s="1750"/>
      <c r="OQX2" s="1750"/>
      <c r="OQY2" s="1750"/>
      <c r="OQZ2" s="1750"/>
      <c r="ORA2" s="1750"/>
      <c r="ORB2" s="1750"/>
      <c r="ORC2" s="1750"/>
      <c r="ORD2" s="1750"/>
      <c r="ORE2" s="1750"/>
      <c r="ORF2" s="1750"/>
      <c r="ORG2" s="1750"/>
      <c r="ORH2" s="1750"/>
      <c r="ORI2" s="1750"/>
      <c r="ORJ2" s="1750"/>
      <c r="ORK2" s="1750"/>
      <c r="ORL2" s="1750"/>
      <c r="ORM2" s="1750"/>
      <c r="ORN2" s="1750"/>
      <c r="ORO2" s="1750"/>
      <c r="ORP2" s="1750"/>
      <c r="ORQ2" s="1750"/>
      <c r="ORR2" s="1750"/>
      <c r="ORS2" s="1750"/>
      <c r="ORT2" s="1750"/>
      <c r="ORU2" s="1750"/>
      <c r="ORV2" s="1750"/>
      <c r="ORW2" s="1750"/>
      <c r="ORX2" s="1750"/>
      <c r="ORY2" s="1750"/>
      <c r="ORZ2" s="1750"/>
      <c r="OSA2" s="1750"/>
      <c r="OSB2" s="1750"/>
      <c r="OSC2" s="1750"/>
      <c r="OSD2" s="1750"/>
      <c r="OSE2" s="1750"/>
      <c r="OSF2" s="1750"/>
      <c r="OSG2" s="1750"/>
      <c r="OSH2" s="1750"/>
      <c r="OSI2" s="1750"/>
      <c r="OSJ2" s="1750"/>
      <c r="OSK2" s="1750"/>
      <c r="OSL2" s="1750"/>
      <c r="OSM2" s="1750"/>
      <c r="OSN2" s="1750"/>
      <c r="OSO2" s="1750"/>
      <c r="OSP2" s="1750"/>
      <c r="OSQ2" s="1750"/>
      <c r="OSR2" s="1750"/>
      <c r="OSS2" s="1750"/>
      <c r="OST2" s="1750"/>
      <c r="OSU2" s="1750"/>
      <c r="OSV2" s="1750"/>
      <c r="OSW2" s="1750"/>
      <c r="OSX2" s="1750"/>
      <c r="OSY2" s="1750"/>
      <c r="OSZ2" s="1750"/>
      <c r="OTA2" s="1750"/>
      <c r="OTB2" s="1750"/>
      <c r="OTC2" s="1750"/>
      <c r="OTD2" s="1750"/>
      <c r="OTE2" s="1750"/>
      <c r="OTF2" s="1750"/>
      <c r="OTG2" s="1750"/>
      <c r="OTH2" s="1750"/>
      <c r="OTI2" s="1750"/>
      <c r="OTJ2" s="1750"/>
      <c r="OTK2" s="1750"/>
      <c r="OTL2" s="1750"/>
      <c r="OTM2" s="1750"/>
      <c r="OTN2" s="1750"/>
      <c r="OTO2" s="1750"/>
      <c r="OTP2" s="1750"/>
      <c r="OTQ2" s="1750"/>
      <c r="OTR2" s="1750"/>
      <c r="OTS2" s="1750"/>
      <c r="OTT2" s="1750"/>
      <c r="OTU2" s="1750"/>
      <c r="OTV2" s="1750"/>
      <c r="OTW2" s="1750"/>
      <c r="OTX2" s="1750"/>
      <c r="OTY2" s="1750"/>
      <c r="OTZ2" s="1750"/>
      <c r="OUA2" s="1750"/>
      <c r="OUB2" s="1750"/>
      <c r="OUC2" s="1750"/>
      <c r="OUD2" s="1750"/>
      <c r="OUE2" s="1750"/>
      <c r="OUF2" s="1750"/>
      <c r="OUG2" s="1750"/>
      <c r="OUH2" s="1750"/>
      <c r="OUI2" s="1750"/>
      <c r="OUJ2" s="1750"/>
      <c r="OUK2" s="1750"/>
      <c r="OUL2" s="1750"/>
      <c r="OUM2" s="1750"/>
      <c r="OUN2" s="1750"/>
      <c r="OUO2" s="1750"/>
      <c r="OUP2" s="1750"/>
      <c r="OUQ2" s="1750"/>
      <c r="OUR2" s="1750"/>
      <c r="OUS2" s="1750"/>
      <c r="OUT2" s="1750"/>
      <c r="OUU2" s="1750"/>
      <c r="OUV2" s="1750"/>
      <c r="OUW2" s="1750"/>
      <c r="OUX2" s="1750"/>
      <c r="OUY2" s="1750"/>
      <c r="OUZ2" s="1750"/>
      <c r="OVA2" s="1750"/>
      <c r="OVB2" s="1750"/>
      <c r="OVC2" s="1750"/>
      <c r="OVD2" s="1750"/>
      <c r="OVE2" s="1750"/>
      <c r="OVF2" s="1750"/>
      <c r="OVG2" s="1750"/>
      <c r="OVH2" s="1750"/>
      <c r="OVI2" s="1750"/>
      <c r="OVJ2" s="1750"/>
      <c r="OVK2" s="1750"/>
      <c r="OVL2" s="1750"/>
      <c r="OVM2" s="1750"/>
      <c r="OVN2" s="1750"/>
      <c r="OVO2" s="1750"/>
      <c r="OVP2" s="1750"/>
      <c r="OVQ2" s="1750"/>
      <c r="OVR2" s="1750"/>
      <c r="OVS2" s="1750"/>
      <c r="OVT2" s="1750"/>
      <c r="OVU2" s="1750"/>
      <c r="OVV2" s="1750"/>
      <c r="OVW2" s="1750"/>
      <c r="OVX2" s="1750"/>
      <c r="OVY2" s="1750"/>
      <c r="OVZ2" s="1750"/>
      <c r="OWA2" s="1750"/>
      <c r="OWB2" s="1750"/>
      <c r="OWC2" s="1750"/>
      <c r="OWD2" s="1750"/>
      <c r="OWE2" s="1750"/>
      <c r="OWF2" s="1750"/>
      <c r="OWG2" s="1750"/>
      <c r="OWH2" s="1750"/>
      <c r="OWI2" s="1750"/>
      <c r="OWJ2" s="1750"/>
      <c r="OWK2" s="1750"/>
      <c r="OWL2" s="1750"/>
      <c r="OWM2" s="1750"/>
      <c r="OWN2" s="1750"/>
      <c r="OWO2" s="1750"/>
      <c r="OWP2" s="1750"/>
      <c r="OWQ2" s="1750"/>
      <c r="OWR2" s="1750"/>
      <c r="OWS2" s="1750"/>
      <c r="OWT2" s="1750"/>
      <c r="OWU2" s="1750"/>
      <c r="OWV2" s="1750"/>
      <c r="OWW2" s="1750"/>
      <c r="OWX2" s="1750"/>
      <c r="OWY2" s="1750"/>
      <c r="OWZ2" s="1750"/>
      <c r="OXA2" s="1750"/>
      <c r="OXB2" s="1750"/>
      <c r="OXC2" s="1750"/>
      <c r="OXD2" s="1750"/>
      <c r="OXE2" s="1750"/>
      <c r="OXF2" s="1750"/>
      <c r="OXG2" s="1750"/>
      <c r="OXH2" s="1750"/>
      <c r="OXI2" s="1750"/>
      <c r="OXJ2" s="1750"/>
      <c r="OXK2" s="1750"/>
      <c r="OXL2" s="1750"/>
      <c r="OXM2" s="1750"/>
      <c r="OXN2" s="1750"/>
      <c r="OXO2" s="1750"/>
      <c r="OXP2" s="1750"/>
      <c r="OXQ2" s="1750"/>
      <c r="OXR2" s="1750"/>
      <c r="OXS2" s="1750"/>
      <c r="OXT2" s="1750"/>
      <c r="OXU2" s="1750"/>
      <c r="OXV2" s="1750"/>
      <c r="OXW2" s="1750"/>
      <c r="OXX2" s="1750"/>
      <c r="OXY2" s="1750"/>
      <c r="OXZ2" s="1750"/>
      <c r="OYA2" s="1750"/>
      <c r="OYB2" s="1750"/>
      <c r="OYC2" s="1750"/>
      <c r="OYD2" s="1750"/>
      <c r="OYE2" s="1750"/>
      <c r="OYF2" s="1750"/>
      <c r="OYG2" s="1750"/>
      <c r="OYH2" s="1750"/>
      <c r="OYI2" s="1750"/>
      <c r="OYJ2" s="1750"/>
      <c r="OYK2" s="1750"/>
      <c r="OYL2" s="1750"/>
      <c r="OYM2" s="1750"/>
      <c r="OYN2" s="1750"/>
      <c r="OYO2" s="1750"/>
      <c r="OYP2" s="1750"/>
      <c r="OYQ2" s="1750"/>
      <c r="OYR2" s="1750"/>
      <c r="OYS2" s="1750"/>
      <c r="OYT2" s="1750"/>
      <c r="OYU2" s="1750"/>
      <c r="OYV2" s="1750"/>
      <c r="OYW2" s="1750"/>
      <c r="OYX2" s="1750"/>
      <c r="OYY2" s="1750"/>
      <c r="OYZ2" s="1750"/>
      <c r="OZA2" s="1750"/>
      <c r="OZB2" s="1750"/>
      <c r="OZC2" s="1750"/>
      <c r="OZD2" s="1750"/>
      <c r="OZE2" s="1750"/>
      <c r="OZF2" s="1750"/>
      <c r="OZG2" s="1750"/>
      <c r="OZH2" s="1750"/>
      <c r="OZI2" s="1750"/>
      <c r="OZJ2" s="1750"/>
      <c r="OZK2" s="1750"/>
      <c r="OZL2" s="1750"/>
      <c r="OZM2" s="1750"/>
      <c r="OZN2" s="1750"/>
      <c r="OZO2" s="1750"/>
      <c r="OZP2" s="1750"/>
      <c r="OZQ2" s="1750"/>
      <c r="OZR2" s="1750"/>
      <c r="OZS2" s="1750"/>
      <c r="OZT2" s="1750"/>
      <c r="OZU2" s="1750"/>
      <c r="OZV2" s="1750"/>
      <c r="OZW2" s="1750"/>
      <c r="OZX2" s="1750"/>
      <c r="OZY2" s="1750"/>
      <c r="OZZ2" s="1750"/>
      <c r="PAA2" s="1750"/>
      <c r="PAB2" s="1750"/>
      <c r="PAC2" s="1750"/>
      <c r="PAD2" s="1750"/>
      <c r="PAE2" s="1750"/>
      <c r="PAF2" s="1750"/>
      <c r="PAG2" s="1750"/>
      <c r="PAH2" s="1750"/>
      <c r="PAI2" s="1750"/>
      <c r="PAJ2" s="1750"/>
      <c r="PAK2" s="1750"/>
      <c r="PAL2" s="1750"/>
      <c r="PAM2" s="1750"/>
      <c r="PAN2" s="1750"/>
      <c r="PAO2" s="1750"/>
      <c r="PAP2" s="1750"/>
      <c r="PAQ2" s="1750"/>
      <c r="PAR2" s="1750"/>
      <c r="PAS2" s="1750"/>
      <c r="PAT2" s="1750"/>
      <c r="PAU2" s="1750"/>
      <c r="PAV2" s="1750"/>
      <c r="PAW2" s="1750"/>
      <c r="PAX2" s="1750"/>
      <c r="PAY2" s="1750"/>
      <c r="PAZ2" s="1750"/>
      <c r="PBA2" s="1750"/>
      <c r="PBB2" s="1750"/>
      <c r="PBC2" s="1750"/>
      <c r="PBD2" s="1750"/>
      <c r="PBE2" s="1750"/>
      <c r="PBF2" s="1750"/>
      <c r="PBG2" s="1750"/>
      <c r="PBH2" s="1750"/>
      <c r="PBI2" s="1750"/>
      <c r="PBJ2" s="1750"/>
      <c r="PBK2" s="1750"/>
      <c r="PBL2" s="1750"/>
      <c r="PBM2" s="1750"/>
      <c r="PBN2" s="1750"/>
      <c r="PBO2" s="1750"/>
      <c r="PBP2" s="1750"/>
      <c r="PBQ2" s="1750"/>
      <c r="PBR2" s="1750"/>
      <c r="PBS2" s="1750"/>
      <c r="PBT2" s="1750"/>
      <c r="PBU2" s="1750"/>
      <c r="PBV2" s="1750"/>
      <c r="PBW2" s="1750"/>
      <c r="PBX2" s="1750"/>
      <c r="PBY2" s="1750"/>
      <c r="PBZ2" s="1750"/>
      <c r="PCA2" s="1750"/>
      <c r="PCB2" s="1750"/>
      <c r="PCC2" s="1750"/>
      <c r="PCD2" s="1750"/>
      <c r="PCE2" s="1750"/>
      <c r="PCF2" s="1750"/>
      <c r="PCG2" s="1750"/>
      <c r="PCH2" s="1750"/>
      <c r="PCI2" s="1750"/>
      <c r="PCJ2" s="1750"/>
      <c r="PCK2" s="1750"/>
      <c r="PCL2" s="1750"/>
      <c r="PCM2" s="1750"/>
      <c r="PCN2" s="1750"/>
      <c r="PCO2" s="1750"/>
      <c r="PCP2" s="1750"/>
      <c r="PCQ2" s="1750"/>
      <c r="PCR2" s="1750"/>
      <c r="PCS2" s="1750"/>
      <c r="PCT2" s="1750"/>
      <c r="PCU2" s="1750"/>
      <c r="PCV2" s="1750"/>
      <c r="PCW2" s="1750"/>
      <c r="PCX2" s="1750"/>
      <c r="PCY2" s="1750"/>
      <c r="PCZ2" s="1750"/>
      <c r="PDA2" s="1750"/>
      <c r="PDB2" s="1750"/>
      <c r="PDC2" s="1750"/>
      <c r="PDD2" s="1750"/>
      <c r="PDE2" s="1750"/>
      <c r="PDF2" s="1750"/>
      <c r="PDG2" s="1750"/>
      <c r="PDH2" s="1750"/>
      <c r="PDI2" s="1750"/>
      <c r="PDJ2" s="1750"/>
      <c r="PDK2" s="1750"/>
      <c r="PDL2" s="1750"/>
      <c r="PDM2" s="1750"/>
      <c r="PDN2" s="1750"/>
      <c r="PDO2" s="1750"/>
      <c r="PDP2" s="1750"/>
      <c r="PDQ2" s="1750"/>
      <c r="PDR2" s="1750"/>
      <c r="PDS2" s="1750"/>
      <c r="PDT2" s="1750"/>
      <c r="PDU2" s="1750"/>
      <c r="PDV2" s="1750"/>
      <c r="PDW2" s="1750"/>
      <c r="PDX2" s="1750"/>
      <c r="PDY2" s="1750"/>
      <c r="PDZ2" s="1750"/>
      <c r="PEA2" s="1750"/>
      <c r="PEB2" s="1750"/>
      <c r="PEC2" s="1750"/>
      <c r="PED2" s="1750"/>
      <c r="PEE2" s="1750"/>
      <c r="PEF2" s="1750"/>
      <c r="PEG2" s="1750"/>
      <c r="PEH2" s="1750"/>
      <c r="PEI2" s="1750"/>
      <c r="PEJ2" s="1750"/>
      <c r="PEK2" s="1750"/>
      <c r="PEL2" s="1750"/>
      <c r="PEM2" s="1750"/>
      <c r="PEN2" s="1750"/>
      <c r="PEO2" s="1750"/>
      <c r="PEP2" s="1750"/>
      <c r="PEQ2" s="1750"/>
      <c r="PER2" s="1750"/>
      <c r="PES2" s="1750"/>
      <c r="PET2" s="1750"/>
      <c r="PEU2" s="1750"/>
      <c r="PEV2" s="1750"/>
      <c r="PEW2" s="1750"/>
      <c r="PEX2" s="1750"/>
      <c r="PEY2" s="1750"/>
      <c r="PEZ2" s="1750"/>
      <c r="PFA2" s="1750"/>
      <c r="PFB2" s="1750"/>
      <c r="PFC2" s="1750"/>
      <c r="PFD2" s="1750"/>
      <c r="PFE2" s="1750"/>
      <c r="PFF2" s="1750"/>
      <c r="PFG2" s="1750"/>
      <c r="PFH2" s="1750"/>
      <c r="PFI2" s="1750"/>
      <c r="PFJ2" s="1750"/>
      <c r="PFK2" s="1750"/>
      <c r="PFL2" s="1750"/>
      <c r="PFM2" s="1750"/>
      <c r="PFN2" s="1750"/>
      <c r="PFO2" s="1750"/>
      <c r="PFP2" s="1750"/>
      <c r="PFQ2" s="1750"/>
      <c r="PFR2" s="1750"/>
      <c r="PFS2" s="1750"/>
      <c r="PFT2" s="1750"/>
      <c r="PFU2" s="1750"/>
      <c r="PFV2" s="1750"/>
      <c r="PFW2" s="1750"/>
      <c r="PFX2" s="1750"/>
      <c r="PFY2" s="1750"/>
      <c r="PFZ2" s="1750"/>
      <c r="PGA2" s="1750"/>
      <c r="PGB2" s="1750"/>
      <c r="PGC2" s="1750"/>
      <c r="PGD2" s="1750"/>
      <c r="PGE2" s="1750"/>
      <c r="PGF2" s="1750"/>
      <c r="PGG2" s="1750"/>
      <c r="PGH2" s="1750"/>
      <c r="PGI2" s="1750"/>
      <c r="PGJ2" s="1750"/>
      <c r="PGK2" s="1750"/>
      <c r="PGL2" s="1750"/>
      <c r="PGM2" s="1750"/>
      <c r="PGN2" s="1750"/>
      <c r="PGO2" s="1750"/>
      <c r="PGP2" s="1750"/>
      <c r="PGQ2" s="1750"/>
      <c r="PGR2" s="1750"/>
      <c r="PGS2" s="1750"/>
      <c r="PGT2" s="1750"/>
      <c r="PGU2" s="1750"/>
      <c r="PGV2" s="1750"/>
      <c r="PGW2" s="1750"/>
      <c r="PGX2" s="1750"/>
      <c r="PGY2" s="1750"/>
      <c r="PGZ2" s="1750"/>
      <c r="PHA2" s="1750"/>
      <c r="PHB2" s="1750"/>
      <c r="PHC2" s="1750"/>
      <c r="PHD2" s="1750"/>
      <c r="PHE2" s="1750"/>
      <c r="PHF2" s="1750"/>
      <c r="PHG2" s="1750"/>
      <c r="PHH2" s="1750"/>
      <c r="PHI2" s="1750"/>
      <c r="PHJ2" s="1750"/>
      <c r="PHK2" s="1750"/>
      <c r="PHL2" s="1750"/>
      <c r="PHM2" s="1750"/>
      <c r="PHN2" s="1750"/>
      <c r="PHO2" s="1750"/>
      <c r="PHP2" s="1750"/>
      <c r="PHQ2" s="1750"/>
      <c r="PHR2" s="1750"/>
      <c r="PHS2" s="1750"/>
      <c r="PHT2" s="1750"/>
      <c r="PHU2" s="1750"/>
      <c r="PHV2" s="1750"/>
      <c r="PHW2" s="1750"/>
      <c r="PHX2" s="1750"/>
      <c r="PHY2" s="1750"/>
      <c r="PHZ2" s="1750"/>
      <c r="PIA2" s="1750"/>
      <c r="PIB2" s="1750"/>
      <c r="PIC2" s="1750"/>
      <c r="PID2" s="1750"/>
      <c r="PIE2" s="1750"/>
      <c r="PIF2" s="1750"/>
      <c r="PIG2" s="1750"/>
      <c r="PIH2" s="1750"/>
      <c r="PII2" s="1750"/>
      <c r="PIJ2" s="1750"/>
      <c r="PIK2" s="1750"/>
      <c r="PIL2" s="1750"/>
      <c r="PIM2" s="1750"/>
      <c r="PIN2" s="1750"/>
      <c r="PIO2" s="1750"/>
      <c r="PIP2" s="1750"/>
      <c r="PIQ2" s="1750"/>
      <c r="PIR2" s="1750"/>
      <c r="PIS2" s="1750"/>
      <c r="PIT2" s="1750"/>
      <c r="PIU2" s="1750"/>
      <c r="PIV2" s="1750"/>
      <c r="PIW2" s="1750"/>
      <c r="PIX2" s="1750"/>
      <c r="PIY2" s="1750"/>
      <c r="PIZ2" s="1750"/>
      <c r="PJA2" s="1750"/>
      <c r="PJB2" s="1750"/>
      <c r="PJC2" s="1750"/>
      <c r="PJD2" s="1750"/>
      <c r="PJE2" s="1750"/>
      <c r="PJF2" s="1750"/>
      <c r="PJG2" s="1750"/>
      <c r="PJH2" s="1750"/>
      <c r="PJI2" s="1750"/>
      <c r="PJJ2" s="1750"/>
      <c r="PJK2" s="1750"/>
      <c r="PJL2" s="1750"/>
      <c r="PJM2" s="1750"/>
      <c r="PJN2" s="1750"/>
      <c r="PJO2" s="1750"/>
      <c r="PJP2" s="1750"/>
      <c r="PJQ2" s="1750"/>
      <c r="PJR2" s="1750"/>
      <c r="PJS2" s="1750"/>
      <c r="PJT2" s="1750"/>
      <c r="PJU2" s="1750"/>
      <c r="PJV2" s="1750"/>
      <c r="PJW2" s="1750"/>
      <c r="PJX2" s="1750"/>
      <c r="PJY2" s="1750"/>
      <c r="PJZ2" s="1750"/>
      <c r="PKA2" s="1750"/>
      <c r="PKB2" s="1750"/>
      <c r="PKC2" s="1750"/>
      <c r="PKD2" s="1750"/>
      <c r="PKE2" s="1750"/>
      <c r="PKF2" s="1750"/>
      <c r="PKG2" s="1750"/>
      <c r="PKH2" s="1750"/>
      <c r="PKI2" s="1750"/>
      <c r="PKJ2" s="1750"/>
      <c r="PKK2" s="1750"/>
      <c r="PKL2" s="1750"/>
      <c r="PKM2" s="1750"/>
      <c r="PKN2" s="1750"/>
      <c r="PKO2" s="1750"/>
      <c r="PKP2" s="1750"/>
      <c r="PKQ2" s="1750"/>
      <c r="PKR2" s="1750"/>
      <c r="PKS2" s="1750"/>
      <c r="PKT2" s="1750"/>
      <c r="PKU2" s="1750"/>
      <c r="PKV2" s="1750"/>
      <c r="PKW2" s="1750"/>
      <c r="PKX2" s="1750"/>
      <c r="PKY2" s="1750"/>
      <c r="PKZ2" s="1750"/>
      <c r="PLA2" s="1750"/>
      <c r="PLB2" s="1750"/>
      <c r="PLC2" s="1750"/>
      <c r="PLD2" s="1750"/>
      <c r="PLE2" s="1750"/>
      <c r="PLF2" s="1750"/>
      <c r="PLG2" s="1750"/>
      <c r="PLH2" s="1750"/>
      <c r="PLI2" s="1750"/>
      <c r="PLJ2" s="1750"/>
      <c r="PLK2" s="1750"/>
      <c r="PLL2" s="1750"/>
      <c r="PLM2" s="1750"/>
      <c r="PLN2" s="1750"/>
      <c r="PLO2" s="1750"/>
      <c r="PLP2" s="1750"/>
      <c r="PLQ2" s="1750"/>
      <c r="PLR2" s="1750"/>
      <c r="PLS2" s="1750"/>
      <c r="PLT2" s="1750"/>
      <c r="PLU2" s="1750"/>
      <c r="PLV2" s="1750"/>
      <c r="PLW2" s="1750"/>
      <c r="PLX2" s="1750"/>
      <c r="PLY2" s="1750"/>
      <c r="PLZ2" s="1750"/>
      <c r="PMA2" s="1750"/>
      <c r="PMB2" s="1750"/>
      <c r="PMC2" s="1750"/>
      <c r="PMD2" s="1750"/>
      <c r="PME2" s="1750"/>
      <c r="PMF2" s="1750"/>
      <c r="PMG2" s="1750"/>
      <c r="PMH2" s="1750"/>
      <c r="PMI2" s="1750"/>
      <c r="PMJ2" s="1750"/>
      <c r="PMK2" s="1750"/>
      <c r="PML2" s="1750"/>
      <c r="PMM2" s="1750"/>
      <c r="PMN2" s="1750"/>
      <c r="PMO2" s="1750"/>
      <c r="PMP2" s="1750"/>
      <c r="PMQ2" s="1750"/>
      <c r="PMR2" s="1750"/>
      <c r="PMS2" s="1750"/>
      <c r="PMT2" s="1750"/>
      <c r="PMU2" s="1750"/>
      <c r="PMV2" s="1750"/>
      <c r="PMW2" s="1750"/>
      <c r="PMX2" s="1750"/>
      <c r="PMY2" s="1750"/>
      <c r="PMZ2" s="1750"/>
      <c r="PNA2" s="1750"/>
      <c r="PNB2" s="1750"/>
      <c r="PNC2" s="1750"/>
      <c r="PND2" s="1750"/>
      <c r="PNE2" s="1750"/>
      <c r="PNF2" s="1750"/>
      <c r="PNG2" s="1750"/>
      <c r="PNH2" s="1750"/>
      <c r="PNI2" s="1750"/>
      <c r="PNJ2" s="1750"/>
      <c r="PNK2" s="1750"/>
      <c r="PNL2" s="1750"/>
      <c r="PNM2" s="1750"/>
      <c r="PNN2" s="1750"/>
      <c r="PNO2" s="1750"/>
      <c r="PNP2" s="1750"/>
      <c r="PNQ2" s="1750"/>
      <c r="PNR2" s="1750"/>
      <c r="PNS2" s="1750"/>
      <c r="PNT2" s="1750"/>
      <c r="PNU2" s="1750"/>
      <c r="PNV2" s="1750"/>
      <c r="PNW2" s="1750"/>
      <c r="PNX2" s="1750"/>
      <c r="PNY2" s="1750"/>
      <c r="PNZ2" s="1750"/>
      <c r="POA2" s="1750"/>
      <c r="POB2" s="1750"/>
      <c r="POC2" s="1750"/>
      <c r="POD2" s="1750"/>
      <c r="POE2" s="1750"/>
      <c r="POF2" s="1750"/>
      <c r="POG2" s="1750"/>
      <c r="POH2" s="1750"/>
      <c r="POI2" s="1750"/>
      <c r="POJ2" s="1750"/>
      <c r="POK2" s="1750"/>
      <c r="POL2" s="1750"/>
      <c r="POM2" s="1750"/>
      <c r="PON2" s="1750"/>
      <c r="POO2" s="1750"/>
      <c r="POP2" s="1750"/>
      <c r="POQ2" s="1750"/>
      <c r="POR2" s="1750"/>
      <c r="POS2" s="1750"/>
      <c r="POT2" s="1750"/>
      <c r="POU2" s="1750"/>
      <c r="POV2" s="1750"/>
      <c r="POW2" s="1750"/>
      <c r="POX2" s="1750"/>
      <c r="POY2" s="1750"/>
      <c r="POZ2" s="1750"/>
      <c r="PPA2" s="1750"/>
      <c r="PPB2" s="1750"/>
      <c r="PPC2" s="1750"/>
      <c r="PPD2" s="1750"/>
      <c r="PPE2" s="1750"/>
      <c r="PPF2" s="1750"/>
      <c r="PPG2" s="1750"/>
      <c r="PPH2" s="1750"/>
      <c r="PPI2" s="1750"/>
      <c r="PPJ2" s="1750"/>
      <c r="PPK2" s="1750"/>
      <c r="PPL2" s="1750"/>
      <c r="PPM2" s="1750"/>
      <c r="PPN2" s="1750"/>
      <c r="PPO2" s="1750"/>
      <c r="PPP2" s="1750"/>
      <c r="PPQ2" s="1750"/>
      <c r="PPR2" s="1750"/>
      <c r="PPS2" s="1750"/>
      <c r="PPT2" s="1750"/>
      <c r="PPU2" s="1750"/>
      <c r="PPV2" s="1750"/>
      <c r="PPW2" s="1750"/>
      <c r="PPX2" s="1750"/>
      <c r="PPY2" s="1750"/>
      <c r="PPZ2" s="1750"/>
      <c r="PQA2" s="1750"/>
      <c r="PQB2" s="1750"/>
      <c r="PQC2" s="1750"/>
      <c r="PQD2" s="1750"/>
      <c r="PQE2" s="1750"/>
      <c r="PQF2" s="1750"/>
      <c r="PQG2" s="1750"/>
      <c r="PQH2" s="1750"/>
      <c r="PQI2" s="1750"/>
      <c r="PQJ2" s="1750"/>
      <c r="PQK2" s="1750"/>
      <c r="PQL2" s="1750"/>
      <c r="PQM2" s="1750"/>
      <c r="PQN2" s="1750"/>
      <c r="PQO2" s="1750"/>
      <c r="PQP2" s="1750"/>
      <c r="PQQ2" s="1750"/>
      <c r="PQR2" s="1750"/>
      <c r="PQS2" s="1750"/>
      <c r="PQT2" s="1750"/>
      <c r="PQU2" s="1750"/>
      <c r="PQV2" s="1750"/>
      <c r="PQW2" s="1750"/>
      <c r="PQX2" s="1750"/>
      <c r="PQY2" s="1750"/>
      <c r="PQZ2" s="1750"/>
      <c r="PRA2" s="1750"/>
      <c r="PRB2" s="1750"/>
      <c r="PRC2" s="1750"/>
      <c r="PRD2" s="1750"/>
      <c r="PRE2" s="1750"/>
      <c r="PRF2" s="1750"/>
      <c r="PRG2" s="1750"/>
      <c r="PRH2" s="1750"/>
      <c r="PRI2" s="1750"/>
      <c r="PRJ2" s="1750"/>
      <c r="PRK2" s="1750"/>
      <c r="PRL2" s="1750"/>
      <c r="PRM2" s="1750"/>
      <c r="PRN2" s="1750"/>
      <c r="PRO2" s="1750"/>
      <c r="PRP2" s="1750"/>
      <c r="PRQ2" s="1750"/>
      <c r="PRR2" s="1750"/>
      <c r="PRS2" s="1750"/>
      <c r="PRT2" s="1750"/>
      <c r="PRU2" s="1750"/>
      <c r="PRV2" s="1750"/>
      <c r="PRW2" s="1750"/>
      <c r="PRX2" s="1750"/>
      <c r="PRY2" s="1750"/>
      <c r="PRZ2" s="1750"/>
      <c r="PSA2" s="1750"/>
      <c r="PSB2" s="1750"/>
      <c r="PSC2" s="1750"/>
      <c r="PSD2" s="1750"/>
      <c r="PSE2" s="1750"/>
      <c r="PSF2" s="1750"/>
      <c r="PSG2" s="1750"/>
      <c r="PSH2" s="1750"/>
      <c r="PSI2" s="1750"/>
      <c r="PSJ2" s="1750"/>
      <c r="PSK2" s="1750"/>
      <c r="PSL2" s="1750"/>
      <c r="PSM2" s="1750"/>
      <c r="PSN2" s="1750"/>
      <c r="PSO2" s="1750"/>
      <c r="PSP2" s="1750"/>
      <c r="PSQ2" s="1750"/>
      <c r="PSR2" s="1750"/>
      <c r="PSS2" s="1750"/>
      <c r="PST2" s="1750"/>
      <c r="PSU2" s="1750"/>
      <c r="PSV2" s="1750"/>
      <c r="PSW2" s="1750"/>
      <c r="PSX2" s="1750"/>
      <c r="PSY2" s="1750"/>
      <c r="PSZ2" s="1750"/>
      <c r="PTA2" s="1750"/>
      <c r="PTB2" s="1750"/>
      <c r="PTC2" s="1750"/>
      <c r="PTD2" s="1750"/>
      <c r="PTE2" s="1750"/>
      <c r="PTF2" s="1750"/>
      <c r="PTG2" s="1750"/>
      <c r="PTH2" s="1750"/>
      <c r="PTI2" s="1750"/>
      <c r="PTJ2" s="1750"/>
      <c r="PTK2" s="1750"/>
      <c r="PTL2" s="1750"/>
      <c r="PTM2" s="1750"/>
      <c r="PTN2" s="1750"/>
      <c r="PTO2" s="1750"/>
      <c r="PTP2" s="1750"/>
      <c r="PTQ2" s="1750"/>
      <c r="PTR2" s="1750"/>
      <c r="PTS2" s="1750"/>
      <c r="PTT2" s="1750"/>
      <c r="PTU2" s="1750"/>
      <c r="PTV2" s="1750"/>
      <c r="PTW2" s="1750"/>
      <c r="PTX2" s="1750"/>
      <c r="PTY2" s="1750"/>
      <c r="PTZ2" s="1750"/>
      <c r="PUA2" s="1750"/>
      <c r="PUB2" s="1750"/>
      <c r="PUC2" s="1750"/>
      <c r="PUD2" s="1750"/>
      <c r="PUE2" s="1750"/>
      <c r="PUF2" s="1750"/>
      <c r="PUG2" s="1750"/>
      <c r="PUH2" s="1750"/>
      <c r="PUI2" s="1750"/>
      <c r="PUJ2" s="1750"/>
      <c r="PUK2" s="1750"/>
      <c r="PUL2" s="1750"/>
      <c r="PUM2" s="1750"/>
      <c r="PUN2" s="1750"/>
      <c r="PUO2" s="1750"/>
      <c r="PUP2" s="1750"/>
      <c r="PUQ2" s="1750"/>
      <c r="PUR2" s="1750"/>
      <c r="PUS2" s="1750"/>
      <c r="PUT2" s="1750"/>
      <c r="PUU2" s="1750"/>
      <c r="PUV2" s="1750"/>
      <c r="PUW2" s="1750"/>
      <c r="PUX2" s="1750"/>
      <c r="PUY2" s="1750"/>
      <c r="PUZ2" s="1750"/>
      <c r="PVA2" s="1750"/>
      <c r="PVB2" s="1750"/>
      <c r="PVC2" s="1750"/>
      <c r="PVD2" s="1750"/>
      <c r="PVE2" s="1750"/>
      <c r="PVF2" s="1750"/>
      <c r="PVG2" s="1750"/>
      <c r="PVH2" s="1750"/>
      <c r="PVI2" s="1750"/>
      <c r="PVJ2" s="1750"/>
      <c r="PVK2" s="1750"/>
      <c r="PVL2" s="1750"/>
      <c r="PVM2" s="1750"/>
      <c r="PVN2" s="1750"/>
      <c r="PVO2" s="1750"/>
      <c r="PVP2" s="1750"/>
      <c r="PVQ2" s="1750"/>
      <c r="PVR2" s="1750"/>
      <c r="PVS2" s="1750"/>
      <c r="PVT2" s="1750"/>
      <c r="PVU2" s="1750"/>
      <c r="PVV2" s="1750"/>
      <c r="PVW2" s="1750"/>
      <c r="PVX2" s="1750"/>
      <c r="PVY2" s="1750"/>
      <c r="PVZ2" s="1750"/>
      <c r="PWA2" s="1750"/>
      <c r="PWB2" s="1750"/>
      <c r="PWC2" s="1750"/>
      <c r="PWD2" s="1750"/>
      <c r="PWE2" s="1750"/>
      <c r="PWF2" s="1750"/>
      <c r="PWG2" s="1750"/>
      <c r="PWH2" s="1750"/>
      <c r="PWI2" s="1750"/>
      <c r="PWJ2" s="1750"/>
      <c r="PWK2" s="1750"/>
      <c r="PWL2" s="1750"/>
      <c r="PWM2" s="1750"/>
      <c r="PWN2" s="1750"/>
      <c r="PWO2" s="1750"/>
      <c r="PWP2" s="1750"/>
      <c r="PWQ2" s="1750"/>
      <c r="PWR2" s="1750"/>
      <c r="PWS2" s="1750"/>
      <c r="PWT2" s="1750"/>
      <c r="PWU2" s="1750"/>
      <c r="PWV2" s="1750"/>
      <c r="PWW2" s="1750"/>
      <c r="PWX2" s="1750"/>
      <c r="PWY2" s="1750"/>
      <c r="PWZ2" s="1750"/>
      <c r="PXA2" s="1750"/>
      <c r="PXB2" s="1750"/>
      <c r="PXC2" s="1750"/>
      <c r="PXD2" s="1750"/>
      <c r="PXE2" s="1750"/>
      <c r="PXF2" s="1750"/>
      <c r="PXG2" s="1750"/>
      <c r="PXH2" s="1750"/>
      <c r="PXI2" s="1750"/>
      <c r="PXJ2" s="1750"/>
      <c r="PXK2" s="1750"/>
      <c r="PXL2" s="1750"/>
      <c r="PXM2" s="1750"/>
      <c r="PXN2" s="1750"/>
      <c r="PXO2" s="1750"/>
      <c r="PXP2" s="1750"/>
      <c r="PXQ2" s="1750"/>
      <c r="PXR2" s="1750"/>
      <c r="PXS2" s="1750"/>
      <c r="PXT2" s="1750"/>
      <c r="PXU2" s="1750"/>
      <c r="PXV2" s="1750"/>
      <c r="PXW2" s="1750"/>
      <c r="PXX2" s="1750"/>
      <c r="PXY2" s="1750"/>
      <c r="PXZ2" s="1750"/>
      <c r="PYA2" s="1750"/>
      <c r="PYB2" s="1750"/>
      <c r="PYC2" s="1750"/>
      <c r="PYD2" s="1750"/>
      <c r="PYE2" s="1750"/>
      <c r="PYF2" s="1750"/>
      <c r="PYG2" s="1750"/>
      <c r="PYH2" s="1750"/>
      <c r="PYI2" s="1750"/>
      <c r="PYJ2" s="1750"/>
      <c r="PYK2" s="1750"/>
      <c r="PYL2" s="1750"/>
      <c r="PYM2" s="1750"/>
      <c r="PYN2" s="1750"/>
      <c r="PYO2" s="1750"/>
      <c r="PYP2" s="1750"/>
      <c r="PYQ2" s="1750"/>
      <c r="PYR2" s="1750"/>
      <c r="PYS2" s="1750"/>
      <c r="PYT2" s="1750"/>
      <c r="PYU2" s="1750"/>
      <c r="PYV2" s="1750"/>
      <c r="PYW2" s="1750"/>
      <c r="PYX2" s="1750"/>
      <c r="PYY2" s="1750"/>
      <c r="PYZ2" s="1750"/>
      <c r="PZA2" s="1750"/>
      <c r="PZB2" s="1750"/>
      <c r="PZC2" s="1750"/>
      <c r="PZD2" s="1750"/>
      <c r="PZE2" s="1750"/>
      <c r="PZF2" s="1750"/>
      <c r="PZG2" s="1750"/>
      <c r="PZH2" s="1750"/>
      <c r="PZI2" s="1750"/>
      <c r="PZJ2" s="1750"/>
      <c r="PZK2" s="1750"/>
      <c r="PZL2" s="1750"/>
      <c r="PZM2" s="1750"/>
      <c r="PZN2" s="1750"/>
      <c r="PZO2" s="1750"/>
      <c r="PZP2" s="1750"/>
      <c r="PZQ2" s="1750"/>
      <c r="PZR2" s="1750"/>
      <c r="PZS2" s="1750"/>
      <c r="PZT2" s="1750"/>
      <c r="PZU2" s="1750"/>
      <c r="PZV2" s="1750"/>
      <c r="PZW2" s="1750"/>
      <c r="PZX2" s="1750"/>
      <c r="PZY2" s="1750"/>
      <c r="PZZ2" s="1750"/>
      <c r="QAA2" s="1750"/>
      <c r="QAB2" s="1750"/>
      <c r="QAC2" s="1750"/>
      <c r="QAD2" s="1750"/>
      <c r="QAE2" s="1750"/>
      <c r="QAF2" s="1750"/>
      <c r="QAG2" s="1750"/>
      <c r="QAH2" s="1750"/>
      <c r="QAI2" s="1750"/>
      <c r="QAJ2" s="1750"/>
      <c r="QAK2" s="1750"/>
      <c r="QAL2" s="1750"/>
      <c r="QAM2" s="1750"/>
      <c r="QAN2" s="1750"/>
      <c r="QAO2" s="1750"/>
      <c r="QAP2" s="1750"/>
      <c r="QAQ2" s="1750"/>
      <c r="QAR2" s="1750"/>
      <c r="QAS2" s="1750"/>
      <c r="QAT2" s="1750"/>
      <c r="QAU2" s="1750"/>
      <c r="QAV2" s="1750"/>
      <c r="QAW2" s="1750"/>
      <c r="QAX2" s="1750"/>
      <c r="QAY2" s="1750"/>
      <c r="QAZ2" s="1750"/>
      <c r="QBA2" s="1750"/>
      <c r="QBB2" s="1750"/>
      <c r="QBC2" s="1750"/>
      <c r="QBD2" s="1750"/>
      <c r="QBE2" s="1750"/>
      <c r="QBF2" s="1750"/>
      <c r="QBG2" s="1750"/>
      <c r="QBH2" s="1750"/>
      <c r="QBI2" s="1750"/>
      <c r="QBJ2" s="1750"/>
      <c r="QBK2" s="1750"/>
      <c r="QBL2" s="1750"/>
      <c r="QBM2" s="1750"/>
      <c r="QBN2" s="1750"/>
      <c r="QBO2" s="1750"/>
      <c r="QBP2" s="1750"/>
      <c r="QBQ2" s="1750"/>
      <c r="QBR2" s="1750"/>
      <c r="QBS2" s="1750"/>
      <c r="QBT2" s="1750"/>
      <c r="QBU2" s="1750"/>
      <c r="QBV2" s="1750"/>
      <c r="QBW2" s="1750"/>
      <c r="QBX2" s="1750"/>
      <c r="QBY2" s="1750"/>
      <c r="QBZ2" s="1750"/>
      <c r="QCA2" s="1750"/>
      <c r="QCB2" s="1750"/>
      <c r="QCC2" s="1750"/>
      <c r="QCD2" s="1750"/>
      <c r="QCE2" s="1750"/>
      <c r="QCF2" s="1750"/>
      <c r="QCG2" s="1750"/>
      <c r="QCH2" s="1750"/>
      <c r="QCI2" s="1750"/>
      <c r="QCJ2" s="1750"/>
      <c r="QCK2" s="1750"/>
      <c r="QCL2" s="1750"/>
      <c r="QCM2" s="1750"/>
      <c r="QCN2" s="1750"/>
      <c r="QCO2" s="1750"/>
      <c r="QCP2" s="1750"/>
      <c r="QCQ2" s="1750"/>
      <c r="QCR2" s="1750"/>
      <c r="QCS2" s="1750"/>
      <c r="QCT2" s="1750"/>
      <c r="QCU2" s="1750"/>
      <c r="QCV2" s="1750"/>
      <c r="QCW2" s="1750"/>
      <c r="QCX2" s="1750"/>
      <c r="QCY2" s="1750"/>
      <c r="QCZ2" s="1750"/>
      <c r="QDA2" s="1750"/>
      <c r="QDB2" s="1750"/>
      <c r="QDC2" s="1750"/>
      <c r="QDD2" s="1750"/>
      <c r="QDE2" s="1750"/>
      <c r="QDF2" s="1750"/>
      <c r="QDG2" s="1750"/>
      <c r="QDH2" s="1750"/>
      <c r="QDI2" s="1750"/>
      <c r="QDJ2" s="1750"/>
      <c r="QDK2" s="1750"/>
      <c r="QDL2" s="1750"/>
      <c r="QDM2" s="1750"/>
      <c r="QDN2" s="1750"/>
      <c r="QDO2" s="1750"/>
      <c r="QDP2" s="1750"/>
      <c r="QDQ2" s="1750"/>
      <c r="QDR2" s="1750"/>
      <c r="QDS2" s="1750"/>
      <c r="QDT2" s="1750"/>
      <c r="QDU2" s="1750"/>
      <c r="QDV2" s="1750"/>
      <c r="QDW2" s="1750"/>
      <c r="QDX2" s="1750"/>
      <c r="QDY2" s="1750"/>
      <c r="QDZ2" s="1750"/>
      <c r="QEA2" s="1750"/>
      <c r="QEB2" s="1750"/>
      <c r="QEC2" s="1750"/>
      <c r="QED2" s="1750"/>
      <c r="QEE2" s="1750"/>
      <c r="QEF2" s="1750"/>
      <c r="QEG2" s="1750"/>
      <c r="QEH2" s="1750"/>
      <c r="QEI2" s="1750"/>
      <c r="QEJ2" s="1750"/>
      <c r="QEK2" s="1750"/>
      <c r="QEL2" s="1750"/>
      <c r="QEM2" s="1750"/>
      <c r="QEN2" s="1750"/>
      <c r="QEO2" s="1750"/>
      <c r="QEP2" s="1750"/>
      <c r="QEQ2" s="1750"/>
      <c r="QER2" s="1750"/>
      <c r="QES2" s="1750"/>
      <c r="QET2" s="1750"/>
      <c r="QEU2" s="1750"/>
      <c r="QEV2" s="1750"/>
      <c r="QEW2" s="1750"/>
      <c r="QEX2" s="1750"/>
      <c r="QEY2" s="1750"/>
      <c r="QEZ2" s="1750"/>
      <c r="QFA2" s="1750"/>
      <c r="QFB2" s="1750"/>
      <c r="QFC2" s="1750"/>
      <c r="QFD2" s="1750"/>
      <c r="QFE2" s="1750"/>
      <c r="QFF2" s="1750"/>
      <c r="QFG2" s="1750"/>
      <c r="QFH2" s="1750"/>
      <c r="QFI2" s="1750"/>
      <c r="QFJ2" s="1750"/>
      <c r="QFK2" s="1750"/>
      <c r="QFL2" s="1750"/>
      <c r="QFM2" s="1750"/>
      <c r="QFN2" s="1750"/>
      <c r="QFO2" s="1750"/>
      <c r="QFP2" s="1750"/>
      <c r="QFQ2" s="1750"/>
      <c r="QFR2" s="1750"/>
      <c r="QFS2" s="1750"/>
      <c r="QFT2" s="1750"/>
      <c r="QFU2" s="1750"/>
      <c r="QFV2" s="1750"/>
      <c r="QFW2" s="1750"/>
      <c r="QFX2" s="1750"/>
      <c r="QFY2" s="1750"/>
      <c r="QFZ2" s="1750"/>
      <c r="QGA2" s="1750"/>
      <c r="QGB2" s="1750"/>
      <c r="QGC2" s="1750"/>
      <c r="QGD2" s="1750"/>
      <c r="QGE2" s="1750"/>
      <c r="QGF2" s="1750"/>
      <c r="QGG2" s="1750"/>
      <c r="QGH2" s="1750"/>
      <c r="QGI2" s="1750"/>
      <c r="QGJ2" s="1750"/>
      <c r="QGK2" s="1750"/>
      <c r="QGL2" s="1750"/>
      <c r="QGM2" s="1750"/>
      <c r="QGN2" s="1750"/>
      <c r="QGO2" s="1750"/>
      <c r="QGP2" s="1750"/>
      <c r="QGQ2" s="1750"/>
      <c r="QGR2" s="1750"/>
      <c r="QGS2" s="1750"/>
      <c r="QGT2" s="1750"/>
      <c r="QGU2" s="1750"/>
      <c r="QGV2" s="1750"/>
      <c r="QGW2" s="1750"/>
      <c r="QGX2" s="1750"/>
      <c r="QGY2" s="1750"/>
      <c r="QGZ2" s="1750"/>
      <c r="QHA2" s="1750"/>
      <c r="QHB2" s="1750"/>
      <c r="QHC2" s="1750"/>
      <c r="QHD2" s="1750"/>
      <c r="QHE2" s="1750"/>
      <c r="QHF2" s="1750"/>
      <c r="QHG2" s="1750"/>
      <c r="QHH2" s="1750"/>
      <c r="QHI2" s="1750"/>
      <c r="QHJ2" s="1750"/>
      <c r="QHK2" s="1750"/>
      <c r="QHL2" s="1750"/>
      <c r="QHM2" s="1750"/>
      <c r="QHN2" s="1750"/>
      <c r="QHO2" s="1750"/>
      <c r="QHP2" s="1750"/>
      <c r="QHQ2" s="1750"/>
      <c r="QHR2" s="1750"/>
      <c r="QHS2" s="1750"/>
      <c r="QHT2" s="1750"/>
      <c r="QHU2" s="1750"/>
      <c r="QHV2" s="1750"/>
      <c r="QHW2" s="1750"/>
      <c r="QHX2" s="1750"/>
      <c r="QHY2" s="1750"/>
      <c r="QHZ2" s="1750"/>
      <c r="QIA2" s="1750"/>
      <c r="QIB2" s="1750"/>
      <c r="QIC2" s="1750"/>
      <c r="QID2" s="1750"/>
      <c r="QIE2" s="1750"/>
      <c r="QIF2" s="1750"/>
      <c r="QIG2" s="1750"/>
      <c r="QIH2" s="1750"/>
      <c r="QII2" s="1750"/>
      <c r="QIJ2" s="1750"/>
      <c r="QIK2" s="1750"/>
      <c r="QIL2" s="1750"/>
      <c r="QIM2" s="1750"/>
      <c r="QIN2" s="1750"/>
      <c r="QIO2" s="1750"/>
      <c r="QIP2" s="1750"/>
      <c r="QIQ2" s="1750"/>
      <c r="QIR2" s="1750"/>
      <c r="QIS2" s="1750"/>
      <c r="QIT2" s="1750"/>
      <c r="QIU2" s="1750"/>
      <c r="QIV2" s="1750"/>
      <c r="QIW2" s="1750"/>
      <c r="QIX2" s="1750"/>
      <c r="QIY2" s="1750"/>
      <c r="QIZ2" s="1750"/>
      <c r="QJA2" s="1750"/>
      <c r="QJB2" s="1750"/>
      <c r="QJC2" s="1750"/>
      <c r="QJD2" s="1750"/>
      <c r="QJE2" s="1750"/>
      <c r="QJF2" s="1750"/>
      <c r="QJG2" s="1750"/>
      <c r="QJH2" s="1750"/>
      <c r="QJI2" s="1750"/>
      <c r="QJJ2" s="1750"/>
      <c r="QJK2" s="1750"/>
      <c r="QJL2" s="1750"/>
      <c r="QJM2" s="1750"/>
      <c r="QJN2" s="1750"/>
      <c r="QJO2" s="1750"/>
      <c r="QJP2" s="1750"/>
      <c r="QJQ2" s="1750"/>
      <c r="QJR2" s="1750"/>
      <c r="QJS2" s="1750"/>
      <c r="QJT2" s="1750"/>
      <c r="QJU2" s="1750"/>
      <c r="QJV2" s="1750"/>
      <c r="QJW2" s="1750"/>
      <c r="QJX2" s="1750"/>
      <c r="QJY2" s="1750"/>
      <c r="QJZ2" s="1750"/>
      <c r="QKA2" s="1750"/>
      <c r="QKB2" s="1750"/>
      <c r="QKC2" s="1750"/>
      <c r="QKD2" s="1750"/>
      <c r="QKE2" s="1750"/>
      <c r="QKF2" s="1750"/>
      <c r="QKG2" s="1750"/>
      <c r="QKH2" s="1750"/>
      <c r="QKI2" s="1750"/>
      <c r="QKJ2" s="1750"/>
      <c r="QKK2" s="1750"/>
      <c r="QKL2" s="1750"/>
      <c r="QKM2" s="1750"/>
      <c r="QKN2" s="1750"/>
      <c r="QKO2" s="1750"/>
      <c r="QKP2" s="1750"/>
      <c r="QKQ2" s="1750"/>
      <c r="QKR2" s="1750"/>
      <c r="QKS2" s="1750"/>
      <c r="QKT2" s="1750"/>
      <c r="QKU2" s="1750"/>
      <c r="QKV2" s="1750"/>
      <c r="QKW2" s="1750"/>
      <c r="QKX2" s="1750"/>
      <c r="QKY2" s="1750"/>
      <c r="QKZ2" s="1750"/>
      <c r="QLA2" s="1750"/>
      <c r="QLB2" s="1750"/>
      <c r="QLC2" s="1750"/>
      <c r="QLD2" s="1750"/>
      <c r="QLE2" s="1750"/>
      <c r="QLF2" s="1750"/>
      <c r="QLG2" s="1750"/>
      <c r="QLH2" s="1750"/>
      <c r="QLI2" s="1750"/>
      <c r="QLJ2" s="1750"/>
      <c r="QLK2" s="1750"/>
      <c r="QLL2" s="1750"/>
      <c r="QLM2" s="1750"/>
      <c r="QLN2" s="1750"/>
      <c r="QLO2" s="1750"/>
      <c r="QLP2" s="1750"/>
      <c r="QLQ2" s="1750"/>
      <c r="QLR2" s="1750"/>
      <c r="QLS2" s="1750"/>
      <c r="QLT2" s="1750"/>
      <c r="QLU2" s="1750"/>
      <c r="QLV2" s="1750"/>
      <c r="QLW2" s="1750"/>
      <c r="QLX2" s="1750"/>
      <c r="QLY2" s="1750"/>
      <c r="QLZ2" s="1750"/>
      <c r="QMA2" s="1750"/>
      <c r="QMB2" s="1750"/>
      <c r="QMC2" s="1750"/>
      <c r="QMD2" s="1750"/>
      <c r="QME2" s="1750"/>
      <c r="QMF2" s="1750"/>
      <c r="QMG2" s="1750"/>
      <c r="QMH2" s="1750"/>
      <c r="QMI2" s="1750"/>
      <c r="QMJ2" s="1750"/>
      <c r="QMK2" s="1750"/>
      <c r="QML2" s="1750"/>
      <c r="QMM2" s="1750"/>
      <c r="QMN2" s="1750"/>
      <c r="QMO2" s="1750"/>
      <c r="QMP2" s="1750"/>
      <c r="QMQ2" s="1750"/>
      <c r="QMR2" s="1750"/>
      <c r="QMS2" s="1750"/>
      <c r="QMT2" s="1750"/>
      <c r="QMU2" s="1750"/>
      <c r="QMV2" s="1750"/>
      <c r="QMW2" s="1750"/>
      <c r="QMX2" s="1750"/>
      <c r="QMY2" s="1750"/>
      <c r="QMZ2" s="1750"/>
      <c r="QNA2" s="1750"/>
      <c r="QNB2" s="1750"/>
      <c r="QNC2" s="1750"/>
      <c r="QND2" s="1750"/>
      <c r="QNE2" s="1750"/>
      <c r="QNF2" s="1750"/>
      <c r="QNG2" s="1750"/>
      <c r="QNH2" s="1750"/>
      <c r="QNI2" s="1750"/>
      <c r="QNJ2" s="1750"/>
      <c r="QNK2" s="1750"/>
      <c r="QNL2" s="1750"/>
      <c r="QNM2" s="1750"/>
      <c r="QNN2" s="1750"/>
      <c r="QNO2" s="1750"/>
      <c r="QNP2" s="1750"/>
      <c r="QNQ2" s="1750"/>
      <c r="QNR2" s="1750"/>
      <c r="QNS2" s="1750"/>
      <c r="QNT2" s="1750"/>
      <c r="QNU2" s="1750"/>
      <c r="QNV2" s="1750"/>
      <c r="QNW2" s="1750"/>
      <c r="QNX2" s="1750"/>
      <c r="QNY2" s="1750"/>
      <c r="QNZ2" s="1750"/>
      <c r="QOA2" s="1750"/>
      <c r="QOB2" s="1750"/>
      <c r="QOC2" s="1750"/>
      <c r="QOD2" s="1750"/>
      <c r="QOE2" s="1750"/>
      <c r="QOF2" s="1750"/>
      <c r="QOG2" s="1750"/>
      <c r="QOH2" s="1750"/>
      <c r="QOI2" s="1750"/>
      <c r="QOJ2" s="1750"/>
      <c r="QOK2" s="1750"/>
      <c r="QOL2" s="1750"/>
      <c r="QOM2" s="1750"/>
      <c r="QON2" s="1750"/>
      <c r="QOO2" s="1750"/>
      <c r="QOP2" s="1750"/>
      <c r="QOQ2" s="1750"/>
      <c r="QOR2" s="1750"/>
      <c r="QOS2" s="1750"/>
      <c r="QOT2" s="1750"/>
      <c r="QOU2" s="1750"/>
      <c r="QOV2" s="1750"/>
      <c r="QOW2" s="1750"/>
      <c r="QOX2" s="1750"/>
      <c r="QOY2" s="1750"/>
      <c r="QOZ2" s="1750"/>
      <c r="QPA2" s="1750"/>
      <c r="QPB2" s="1750"/>
      <c r="QPC2" s="1750"/>
      <c r="QPD2" s="1750"/>
      <c r="QPE2" s="1750"/>
      <c r="QPF2" s="1750"/>
      <c r="QPG2" s="1750"/>
      <c r="QPH2" s="1750"/>
      <c r="QPI2" s="1750"/>
      <c r="QPJ2" s="1750"/>
      <c r="QPK2" s="1750"/>
      <c r="QPL2" s="1750"/>
      <c r="QPM2" s="1750"/>
      <c r="QPN2" s="1750"/>
      <c r="QPO2" s="1750"/>
      <c r="QPP2" s="1750"/>
      <c r="QPQ2" s="1750"/>
      <c r="QPR2" s="1750"/>
      <c r="QPS2" s="1750"/>
      <c r="QPT2" s="1750"/>
      <c r="QPU2" s="1750"/>
      <c r="QPV2" s="1750"/>
      <c r="QPW2" s="1750"/>
      <c r="QPX2" s="1750"/>
      <c r="QPY2" s="1750"/>
      <c r="QPZ2" s="1750"/>
      <c r="QQA2" s="1750"/>
      <c r="QQB2" s="1750"/>
      <c r="QQC2" s="1750"/>
      <c r="QQD2" s="1750"/>
      <c r="QQE2" s="1750"/>
      <c r="QQF2" s="1750"/>
      <c r="QQG2" s="1750"/>
      <c r="QQH2" s="1750"/>
      <c r="QQI2" s="1750"/>
      <c r="QQJ2" s="1750"/>
      <c r="QQK2" s="1750"/>
      <c r="QQL2" s="1750"/>
      <c r="QQM2" s="1750"/>
      <c r="QQN2" s="1750"/>
      <c r="QQO2" s="1750"/>
      <c r="QQP2" s="1750"/>
      <c r="QQQ2" s="1750"/>
      <c r="QQR2" s="1750"/>
      <c r="QQS2" s="1750"/>
      <c r="QQT2" s="1750"/>
      <c r="QQU2" s="1750"/>
      <c r="QQV2" s="1750"/>
      <c r="QQW2" s="1750"/>
      <c r="QQX2" s="1750"/>
      <c r="QQY2" s="1750"/>
      <c r="QQZ2" s="1750"/>
      <c r="QRA2" s="1750"/>
      <c r="QRB2" s="1750"/>
      <c r="QRC2" s="1750"/>
      <c r="QRD2" s="1750"/>
      <c r="QRE2" s="1750"/>
      <c r="QRF2" s="1750"/>
      <c r="QRG2" s="1750"/>
      <c r="QRH2" s="1750"/>
      <c r="QRI2" s="1750"/>
      <c r="QRJ2" s="1750"/>
      <c r="QRK2" s="1750"/>
      <c r="QRL2" s="1750"/>
      <c r="QRM2" s="1750"/>
      <c r="QRN2" s="1750"/>
      <c r="QRO2" s="1750"/>
      <c r="QRP2" s="1750"/>
      <c r="QRQ2" s="1750"/>
      <c r="QRR2" s="1750"/>
      <c r="QRS2" s="1750"/>
      <c r="QRT2" s="1750"/>
      <c r="QRU2" s="1750"/>
      <c r="QRV2" s="1750"/>
      <c r="QRW2" s="1750"/>
      <c r="QRX2" s="1750"/>
      <c r="QRY2" s="1750"/>
      <c r="QRZ2" s="1750"/>
      <c r="QSA2" s="1750"/>
      <c r="QSB2" s="1750"/>
      <c r="QSC2" s="1750"/>
      <c r="QSD2" s="1750"/>
      <c r="QSE2" s="1750"/>
      <c r="QSF2" s="1750"/>
      <c r="QSG2" s="1750"/>
      <c r="QSH2" s="1750"/>
      <c r="QSI2" s="1750"/>
      <c r="QSJ2" s="1750"/>
      <c r="QSK2" s="1750"/>
      <c r="QSL2" s="1750"/>
      <c r="QSM2" s="1750"/>
      <c r="QSN2" s="1750"/>
      <c r="QSO2" s="1750"/>
      <c r="QSP2" s="1750"/>
      <c r="QSQ2" s="1750"/>
      <c r="QSR2" s="1750"/>
      <c r="QSS2" s="1750"/>
      <c r="QST2" s="1750"/>
      <c r="QSU2" s="1750"/>
      <c r="QSV2" s="1750"/>
      <c r="QSW2" s="1750"/>
      <c r="QSX2" s="1750"/>
      <c r="QSY2" s="1750"/>
      <c r="QSZ2" s="1750"/>
      <c r="QTA2" s="1750"/>
      <c r="QTB2" s="1750"/>
      <c r="QTC2" s="1750"/>
      <c r="QTD2" s="1750"/>
      <c r="QTE2" s="1750"/>
      <c r="QTF2" s="1750"/>
      <c r="QTG2" s="1750"/>
      <c r="QTH2" s="1750"/>
      <c r="QTI2" s="1750"/>
      <c r="QTJ2" s="1750"/>
      <c r="QTK2" s="1750"/>
      <c r="QTL2" s="1750"/>
      <c r="QTM2" s="1750"/>
      <c r="QTN2" s="1750"/>
      <c r="QTO2" s="1750"/>
      <c r="QTP2" s="1750"/>
      <c r="QTQ2" s="1750"/>
      <c r="QTR2" s="1750"/>
      <c r="QTS2" s="1750"/>
      <c r="QTT2" s="1750"/>
      <c r="QTU2" s="1750"/>
      <c r="QTV2" s="1750"/>
      <c r="QTW2" s="1750"/>
      <c r="QTX2" s="1750"/>
      <c r="QTY2" s="1750"/>
      <c r="QTZ2" s="1750"/>
      <c r="QUA2" s="1750"/>
      <c r="QUB2" s="1750"/>
      <c r="QUC2" s="1750"/>
      <c r="QUD2" s="1750"/>
      <c r="QUE2" s="1750"/>
      <c r="QUF2" s="1750"/>
      <c r="QUG2" s="1750"/>
      <c r="QUH2" s="1750"/>
      <c r="QUI2" s="1750"/>
      <c r="QUJ2" s="1750"/>
      <c r="QUK2" s="1750"/>
      <c r="QUL2" s="1750"/>
      <c r="QUM2" s="1750"/>
      <c r="QUN2" s="1750"/>
      <c r="QUO2" s="1750"/>
      <c r="QUP2" s="1750"/>
      <c r="QUQ2" s="1750"/>
      <c r="QUR2" s="1750"/>
      <c r="QUS2" s="1750"/>
      <c r="QUT2" s="1750"/>
      <c r="QUU2" s="1750"/>
      <c r="QUV2" s="1750"/>
      <c r="QUW2" s="1750"/>
      <c r="QUX2" s="1750"/>
      <c r="QUY2" s="1750"/>
      <c r="QUZ2" s="1750"/>
      <c r="QVA2" s="1750"/>
      <c r="QVB2" s="1750"/>
      <c r="QVC2" s="1750"/>
      <c r="QVD2" s="1750"/>
      <c r="QVE2" s="1750"/>
      <c r="QVF2" s="1750"/>
      <c r="QVG2" s="1750"/>
      <c r="QVH2" s="1750"/>
      <c r="QVI2" s="1750"/>
      <c r="QVJ2" s="1750"/>
      <c r="QVK2" s="1750"/>
      <c r="QVL2" s="1750"/>
      <c r="QVM2" s="1750"/>
      <c r="QVN2" s="1750"/>
      <c r="QVO2" s="1750"/>
      <c r="QVP2" s="1750"/>
      <c r="QVQ2" s="1750"/>
      <c r="QVR2" s="1750"/>
      <c r="QVS2" s="1750"/>
      <c r="QVT2" s="1750"/>
      <c r="QVU2" s="1750"/>
      <c r="QVV2" s="1750"/>
      <c r="QVW2" s="1750"/>
      <c r="QVX2" s="1750"/>
      <c r="QVY2" s="1750"/>
      <c r="QVZ2" s="1750"/>
      <c r="QWA2" s="1750"/>
      <c r="QWB2" s="1750"/>
      <c r="QWC2" s="1750"/>
      <c r="QWD2" s="1750"/>
      <c r="QWE2" s="1750"/>
      <c r="QWF2" s="1750"/>
      <c r="QWG2" s="1750"/>
      <c r="QWH2" s="1750"/>
      <c r="QWI2" s="1750"/>
      <c r="QWJ2" s="1750"/>
      <c r="QWK2" s="1750"/>
      <c r="QWL2" s="1750"/>
      <c r="QWM2" s="1750"/>
      <c r="QWN2" s="1750"/>
      <c r="QWO2" s="1750"/>
      <c r="QWP2" s="1750"/>
      <c r="QWQ2" s="1750"/>
      <c r="QWR2" s="1750"/>
      <c r="QWS2" s="1750"/>
      <c r="QWT2" s="1750"/>
      <c r="QWU2" s="1750"/>
      <c r="QWV2" s="1750"/>
      <c r="QWW2" s="1750"/>
      <c r="QWX2" s="1750"/>
      <c r="QWY2" s="1750"/>
      <c r="QWZ2" s="1750"/>
      <c r="QXA2" s="1750"/>
      <c r="QXB2" s="1750"/>
      <c r="QXC2" s="1750"/>
      <c r="QXD2" s="1750"/>
      <c r="QXE2" s="1750"/>
      <c r="QXF2" s="1750"/>
      <c r="QXG2" s="1750"/>
      <c r="QXH2" s="1750"/>
      <c r="QXI2" s="1750"/>
      <c r="QXJ2" s="1750"/>
      <c r="QXK2" s="1750"/>
      <c r="QXL2" s="1750"/>
      <c r="QXM2" s="1750"/>
      <c r="QXN2" s="1750"/>
      <c r="QXO2" s="1750"/>
      <c r="QXP2" s="1750"/>
      <c r="QXQ2" s="1750"/>
      <c r="QXR2" s="1750"/>
      <c r="QXS2" s="1750"/>
      <c r="QXT2" s="1750"/>
      <c r="QXU2" s="1750"/>
      <c r="QXV2" s="1750"/>
      <c r="QXW2" s="1750"/>
      <c r="QXX2" s="1750"/>
      <c r="QXY2" s="1750"/>
      <c r="QXZ2" s="1750"/>
      <c r="QYA2" s="1750"/>
      <c r="QYB2" s="1750"/>
      <c r="QYC2" s="1750"/>
      <c r="QYD2" s="1750"/>
      <c r="QYE2" s="1750"/>
      <c r="QYF2" s="1750"/>
      <c r="QYG2" s="1750"/>
      <c r="QYH2" s="1750"/>
      <c r="QYI2" s="1750"/>
      <c r="QYJ2" s="1750"/>
      <c r="QYK2" s="1750"/>
      <c r="QYL2" s="1750"/>
      <c r="QYM2" s="1750"/>
      <c r="QYN2" s="1750"/>
      <c r="QYO2" s="1750"/>
      <c r="QYP2" s="1750"/>
      <c r="QYQ2" s="1750"/>
      <c r="QYR2" s="1750"/>
      <c r="QYS2" s="1750"/>
      <c r="QYT2" s="1750"/>
      <c r="QYU2" s="1750"/>
      <c r="QYV2" s="1750"/>
      <c r="QYW2" s="1750"/>
      <c r="QYX2" s="1750"/>
      <c r="QYY2" s="1750"/>
      <c r="QYZ2" s="1750"/>
      <c r="QZA2" s="1750"/>
      <c r="QZB2" s="1750"/>
      <c r="QZC2" s="1750"/>
      <c r="QZD2" s="1750"/>
      <c r="QZE2" s="1750"/>
      <c r="QZF2" s="1750"/>
      <c r="QZG2" s="1750"/>
      <c r="QZH2" s="1750"/>
      <c r="QZI2" s="1750"/>
      <c r="QZJ2" s="1750"/>
      <c r="QZK2" s="1750"/>
      <c r="QZL2" s="1750"/>
      <c r="QZM2" s="1750"/>
      <c r="QZN2" s="1750"/>
      <c r="QZO2" s="1750"/>
      <c r="QZP2" s="1750"/>
      <c r="QZQ2" s="1750"/>
      <c r="QZR2" s="1750"/>
      <c r="QZS2" s="1750"/>
      <c r="QZT2" s="1750"/>
      <c r="QZU2" s="1750"/>
      <c r="QZV2" s="1750"/>
      <c r="QZW2" s="1750"/>
      <c r="QZX2" s="1750"/>
      <c r="QZY2" s="1750"/>
      <c r="QZZ2" s="1750"/>
      <c r="RAA2" s="1750"/>
      <c r="RAB2" s="1750"/>
      <c r="RAC2" s="1750"/>
      <c r="RAD2" s="1750"/>
      <c r="RAE2" s="1750"/>
      <c r="RAF2" s="1750"/>
      <c r="RAG2" s="1750"/>
      <c r="RAH2" s="1750"/>
      <c r="RAI2" s="1750"/>
      <c r="RAJ2" s="1750"/>
      <c r="RAK2" s="1750"/>
      <c r="RAL2" s="1750"/>
      <c r="RAM2" s="1750"/>
      <c r="RAN2" s="1750"/>
      <c r="RAO2" s="1750"/>
      <c r="RAP2" s="1750"/>
      <c r="RAQ2" s="1750"/>
      <c r="RAR2" s="1750"/>
      <c r="RAS2" s="1750"/>
      <c r="RAT2" s="1750"/>
      <c r="RAU2" s="1750"/>
      <c r="RAV2" s="1750"/>
      <c r="RAW2" s="1750"/>
      <c r="RAX2" s="1750"/>
      <c r="RAY2" s="1750"/>
      <c r="RAZ2" s="1750"/>
      <c r="RBA2" s="1750"/>
      <c r="RBB2" s="1750"/>
      <c r="RBC2" s="1750"/>
      <c r="RBD2" s="1750"/>
      <c r="RBE2" s="1750"/>
      <c r="RBF2" s="1750"/>
      <c r="RBG2" s="1750"/>
      <c r="RBH2" s="1750"/>
      <c r="RBI2" s="1750"/>
      <c r="RBJ2" s="1750"/>
      <c r="RBK2" s="1750"/>
      <c r="RBL2" s="1750"/>
      <c r="RBM2" s="1750"/>
      <c r="RBN2" s="1750"/>
      <c r="RBO2" s="1750"/>
      <c r="RBP2" s="1750"/>
      <c r="RBQ2" s="1750"/>
      <c r="RBR2" s="1750"/>
      <c r="RBS2" s="1750"/>
      <c r="RBT2" s="1750"/>
      <c r="RBU2" s="1750"/>
      <c r="RBV2" s="1750"/>
      <c r="RBW2" s="1750"/>
      <c r="RBX2" s="1750"/>
      <c r="RBY2" s="1750"/>
      <c r="RBZ2" s="1750"/>
      <c r="RCA2" s="1750"/>
      <c r="RCB2" s="1750"/>
      <c r="RCC2" s="1750"/>
      <c r="RCD2" s="1750"/>
      <c r="RCE2" s="1750"/>
      <c r="RCF2" s="1750"/>
      <c r="RCG2" s="1750"/>
      <c r="RCH2" s="1750"/>
      <c r="RCI2" s="1750"/>
      <c r="RCJ2" s="1750"/>
      <c r="RCK2" s="1750"/>
      <c r="RCL2" s="1750"/>
      <c r="RCM2" s="1750"/>
      <c r="RCN2" s="1750"/>
      <c r="RCO2" s="1750"/>
      <c r="RCP2" s="1750"/>
      <c r="RCQ2" s="1750"/>
      <c r="RCR2" s="1750"/>
      <c r="RCS2" s="1750"/>
      <c r="RCT2" s="1750"/>
      <c r="RCU2" s="1750"/>
      <c r="RCV2" s="1750"/>
      <c r="RCW2" s="1750"/>
      <c r="RCX2" s="1750"/>
      <c r="RCY2" s="1750"/>
      <c r="RCZ2" s="1750"/>
      <c r="RDA2" s="1750"/>
      <c r="RDB2" s="1750"/>
      <c r="RDC2" s="1750"/>
      <c r="RDD2" s="1750"/>
      <c r="RDE2" s="1750"/>
      <c r="RDF2" s="1750"/>
      <c r="RDG2" s="1750"/>
      <c r="RDH2" s="1750"/>
      <c r="RDI2" s="1750"/>
      <c r="RDJ2" s="1750"/>
      <c r="RDK2" s="1750"/>
      <c r="RDL2" s="1750"/>
      <c r="RDM2" s="1750"/>
      <c r="RDN2" s="1750"/>
      <c r="RDO2" s="1750"/>
      <c r="RDP2" s="1750"/>
      <c r="RDQ2" s="1750"/>
      <c r="RDR2" s="1750"/>
      <c r="RDS2" s="1750"/>
      <c r="RDT2" s="1750"/>
      <c r="RDU2" s="1750"/>
      <c r="RDV2" s="1750"/>
      <c r="RDW2" s="1750"/>
      <c r="RDX2" s="1750"/>
      <c r="RDY2" s="1750"/>
      <c r="RDZ2" s="1750"/>
      <c r="REA2" s="1750"/>
      <c r="REB2" s="1750"/>
      <c r="REC2" s="1750"/>
      <c r="RED2" s="1750"/>
      <c r="REE2" s="1750"/>
      <c r="REF2" s="1750"/>
      <c r="REG2" s="1750"/>
      <c r="REH2" s="1750"/>
      <c r="REI2" s="1750"/>
      <c r="REJ2" s="1750"/>
      <c r="REK2" s="1750"/>
      <c r="REL2" s="1750"/>
      <c r="REM2" s="1750"/>
      <c r="REN2" s="1750"/>
      <c r="REO2" s="1750"/>
      <c r="REP2" s="1750"/>
      <c r="REQ2" s="1750"/>
      <c r="RER2" s="1750"/>
      <c r="RES2" s="1750"/>
      <c r="RET2" s="1750"/>
      <c r="REU2" s="1750"/>
      <c r="REV2" s="1750"/>
      <c r="REW2" s="1750"/>
      <c r="REX2" s="1750"/>
      <c r="REY2" s="1750"/>
      <c r="REZ2" s="1750"/>
      <c r="RFA2" s="1750"/>
      <c r="RFB2" s="1750"/>
      <c r="RFC2" s="1750"/>
      <c r="RFD2" s="1750"/>
      <c r="RFE2" s="1750"/>
      <c r="RFF2" s="1750"/>
      <c r="RFG2" s="1750"/>
      <c r="RFH2" s="1750"/>
      <c r="RFI2" s="1750"/>
      <c r="RFJ2" s="1750"/>
      <c r="RFK2" s="1750"/>
      <c r="RFL2" s="1750"/>
      <c r="RFM2" s="1750"/>
      <c r="RFN2" s="1750"/>
      <c r="RFO2" s="1750"/>
      <c r="RFP2" s="1750"/>
      <c r="RFQ2" s="1750"/>
      <c r="RFR2" s="1750"/>
      <c r="RFS2" s="1750"/>
      <c r="RFT2" s="1750"/>
      <c r="RFU2" s="1750"/>
      <c r="RFV2" s="1750"/>
      <c r="RFW2" s="1750"/>
      <c r="RFX2" s="1750"/>
      <c r="RFY2" s="1750"/>
      <c r="RFZ2" s="1750"/>
      <c r="RGA2" s="1750"/>
      <c r="RGB2" s="1750"/>
      <c r="RGC2" s="1750"/>
      <c r="RGD2" s="1750"/>
      <c r="RGE2" s="1750"/>
      <c r="RGF2" s="1750"/>
      <c r="RGG2" s="1750"/>
      <c r="RGH2" s="1750"/>
      <c r="RGI2" s="1750"/>
      <c r="RGJ2" s="1750"/>
      <c r="RGK2" s="1750"/>
      <c r="RGL2" s="1750"/>
      <c r="RGM2" s="1750"/>
      <c r="RGN2" s="1750"/>
      <c r="RGO2" s="1750"/>
      <c r="RGP2" s="1750"/>
      <c r="RGQ2" s="1750"/>
      <c r="RGR2" s="1750"/>
      <c r="RGS2" s="1750"/>
      <c r="RGT2" s="1750"/>
      <c r="RGU2" s="1750"/>
      <c r="RGV2" s="1750"/>
      <c r="RGW2" s="1750"/>
      <c r="RGX2" s="1750"/>
      <c r="RGY2" s="1750"/>
      <c r="RGZ2" s="1750"/>
      <c r="RHA2" s="1750"/>
      <c r="RHB2" s="1750"/>
      <c r="RHC2" s="1750"/>
      <c r="RHD2" s="1750"/>
      <c r="RHE2" s="1750"/>
      <c r="RHF2" s="1750"/>
      <c r="RHG2" s="1750"/>
      <c r="RHH2" s="1750"/>
      <c r="RHI2" s="1750"/>
      <c r="RHJ2" s="1750"/>
      <c r="RHK2" s="1750"/>
      <c r="RHL2" s="1750"/>
      <c r="RHM2" s="1750"/>
      <c r="RHN2" s="1750"/>
      <c r="RHO2" s="1750"/>
      <c r="RHP2" s="1750"/>
      <c r="RHQ2" s="1750"/>
      <c r="RHR2" s="1750"/>
      <c r="RHS2" s="1750"/>
      <c r="RHT2" s="1750"/>
      <c r="RHU2" s="1750"/>
      <c r="RHV2" s="1750"/>
      <c r="RHW2" s="1750"/>
      <c r="RHX2" s="1750"/>
      <c r="RHY2" s="1750"/>
      <c r="RHZ2" s="1750"/>
      <c r="RIA2" s="1750"/>
      <c r="RIB2" s="1750"/>
      <c r="RIC2" s="1750"/>
      <c r="RID2" s="1750"/>
      <c r="RIE2" s="1750"/>
      <c r="RIF2" s="1750"/>
      <c r="RIG2" s="1750"/>
      <c r="RIH2" s="1750"/>
      <c r="RII2" s="1750"/>
      <c r="RIJ2" s="1750"/>
      <c r="RIK2" s="1750"/>
      <c r="RIL2" s="1750"/>
      <c r="RIM2" s="1750"/>
      <c r="RIN2" s="1750"/>
      <c r="RIO2" s="1750"/>
      <c r="RIP2" s="1750"/>
      <c r="RIQ2" s="1750"/>
      <c r="RIR2" s="1750"/>
      <c r="RIS2" s="1750"/>
      <c r="RIT2" s="1750"/>
      <c r="RIU2" s="1750"/>
      <c r="RIV2" s="1750"/>
      <c r="RIW2" s="1750"/>
      <c r="RIX2" s="1750"/>
      <c r="RIY2" s="1750"/>
      <c r="RIZ2" s="1750"/>
      <c r="RJA2" s="1750"/>
      <c r="RJB2" s="1750"/>
      <c r="RJC2" s="1750"/>
      <c r="RJD2" s="1750"/>
      <c r="RJE2" s="1750"/>
      <c r="RJF2" s="1750"/>
      <c r="RJG2" s="1750"/>
      <c r="RJH2" s="1750"/>
      <c r="RJI2" s="1750"/>
      <c r="RJJ2" s="1750"/>
      <c r="RJK2" s="1750"/>
      <c r="RJL2" s="1750"/>
      <c r="RJM2" s="1750"/>
      <c r="RJN2" s="1750"/>
      <c r="RJO2" s="1750"/>
      <c r="RJP2" s="1750"/>
      <c r="RJQ2" s="1750"/>
      <c r="RJR2" s="1750"/>
      <c r="RJS2" s="1750"/>
      <c r="RJT2" s="1750"/>
      <c r="RJU2" s="1750"/>
      <c r="RJV2" s="1750"/>
      <c r="RJW2" s="1750"/>
      <c r="RJX2" s="1750"/>
      <c r="RJY2" s="1750"/>
      <c r="RJZ2" s="1750"/>
      <c r="RKA2" s="1750"/>
      <c r="RKB2" s="1750"/>
      <c r="RKC2" s="1750"/>
      <c r="RKD2" s="1750"/>
      <c r="RKE2" s="1750"/>
      <c r="RKF2" s="1750"/>
      <c r="RKG2" s="1750"/>
      <c r="RKH2" s="1750"/>
      <c r="RKI2" s="1750"/>
      <c r="RKJ2" s="1750"/>
      <c r="RKK2" s="1750"/>
      <c r="RKL2" s="1750"/>
      <c r="RKM2" s="1750"/>
      <c r="RKN2" s="1750"/>
      <c r="RKO2" s="1750"/>
      <c r="RKP2" s="1750"/>
      <c r="RKQ2" s="1750"/>
      <c r="RKR2" s="1750"/>
      <c r="RKS2" s="1750"/>
      <c r="RKT2" s="1750"/>
      <c r="RKU2" s="1750"/>
      <c r="RKV2" s="1750"/>
      <c r="RKW2" s="1750"/>
      <c r="RKX2" s="1750"/>
      <c r="RKY2" s="1750"/>
      <c r="RKZ2" s="1750"/>
      <c r="RLA2" s="1750"/>
      <c r="RLB2" s="1750"/>
      <c r="RLC2" s="1750"/>
      <c r="RLD2" s="1750"/>
      <c r="RLE2" s="1750"/>
      <c r="RLF2" s="1750"/>
      <c r="RLG2" s="1750"/>
      <c r="RLH2" s="1750"/>
      <c r="RLI2" s="1750"/>
      <c r="RLJ2" s="1750"/>
      <c r="RLK2" s="1750"/>
      <c r="RLL2" s="1750"/>
      <c r="RLM2" s="1750"/>
      <c r="RLN2" s="1750"/>
      <c r="RLO2" s="1750"/>
      <c r="RLP2" s="1750"/>
      <c r="RLQ2" s="1750"/>
      <c r="RLR2" s="1750"/>
      <c r="RLS2" s="1750"/>
      <c r="RLT2" s="1750"/>
      <c r="RLU2" s="1750"/>
      <c r="RLV2" s="1750"/>
      <c r="RLW2" s="1750"/>
      <c r="RLX2" s="1750"/>
      <c r="RLY2" s="1750"/>
      <c r="RLZ2" s="1750"/>
      <c r="RMA2" s="1750"/>
      <c r="RMB2" s="1750"/>
      <c r="RMC2" s="1750"/>
      <c r="RMD2" s="1750"/>
      <c r="RME2" s="1750"/>
      <c r="RMF2" s="1750"/>
      <c r="RMG2" s="1750"/>
      <c r="RMH2" s="1750"/>
      <c r="RMI2" s="1750"/>
      <c r="RMJ2" s="1750"/>
      <c r="RMK2" s="1750"/>
      <c r="RML2" s="1750"/>
      <c r="RMM2" s="1750"/>
      <c r="RMN2" s="1750"/>
      <c r="RMO2" s="1750"/>
      <c r="RMP2" s="1750"/>
      <c r="RMQ2" s="1750"/>
      <c r="RMR2" s="1750"/>
      <c r="RMS2" s="1750"/>
      <c r="RMT2" s="1750"/>
      <c r="RMU2" s="1750"/>
      <c r="RMV2" s="1750"/>
      <c r="RMW2" s="1750"/>
      <c r="RMX2" s="1750"/>
      <c r="RMY2" s="1750"/>
      <c r="RMZ2" s="1750"/>
      <c r="RNA2" s="1750"/>
      <c r="RNB2" s="1750"/>
      <c r="RNC2" s="1750"/>
      <c r="RND2" s="1750"/>
      <c r="RNE2" s="1750"/>
      <c r="RNF2" s="1750"/>
      <c r="RNG2" s="1750"/>
      <c r="RNH2" s="1750"/>
      <c r="RNI2" s="1750"/>
      <c r="RNJ2" s="1750"/>
      <c r="RNK2" s="1750"/>
      <c r="RNL2" s="1750"/>
      <c r="RNM2" s="1750"/>
      <c r="RNN2" s="1750"/>
      <c r="RNO2" s="1750"/>
      <c r="RNP2" s="1750"/>
      <c r="RNQ2" s="1750"/>
      <c r="RNR2" s="1750"/>
      <c r="RNS2" s="1750"/>
      <c r="RNT2" s="1750"/>
      <c r="RNU2" s="1750"/>
      <c r="RNV2" s="1750"/>
      <c r="RNW2" s="1750"/>
      <c r="RNX2" s="1750"/>
      <c r="RNY2" s="1750"/>
      <c r="RNZ2" s="1750"/>
      <c r="ROA2" s="1750"/>
      <c r="ROB2" s="1750"/>
      <c r="ROC2" s="1750"/>
      <c r="ROD2" s="1750"/>
      <c r="ROE2" s="1750"/>
      <c r="ROF2" s="1750"/>
      <c r="ROG2" s="1750"/>
      <c r="ROH2" s="1750"/>
      <c r="ROI2" s="1750"/>
      <c r="ROJ2" s="1750"/>
      <c r="ROK2" s="1750"/>
      <c r="ROL2" s="1750"/>
      <c r="ROM2" s="1750"/>
      <c r="RON2" s="1750"/>
      <c r="ROO2" s="1750"/>
      <c r="ROP2" s="1750"/>
      <c r="ROQ2" s="1750"/>
      <c r="ROR2" s="1750"/>
      <c r="ROS2" s="1750"/>
      <c r="ROT2" s="1750"/>
      <c r="ROU2" s="1750"/>
      <c r="ROV2" s="1750"/>
      <c r="ROW2" s="1750"/>
      <c r="ROX2" s="1750"/>
      <c r="ROY2" s="1750"/>
      <c r="ROZ2" s="1750"/>
      <c r="RPA2" s="1750"/>
      <c r="RPB2" s="1750"/>
      <c r="RPC2" s="1750"/>
      <c r="RPD2" s="1750"/>
      <c r="RPE2" s="1750"/>
      <c r="RPF2" s="1750"/>
      <c r="RPG2" s="1750"/>
      <c r="RPH2" s="1750"/>
      <c r="RPI2" s="1750"/>
      <c r="RPJ2" s="1750"/>
      <c r="RPK2" s="1750"/>
      <c r="RPL2" s="1750"/>
      <c r="RPM2" s="1750"/>
      <c r="RPN2" s="1750"/>
      <c r="RPO2" s="1750"/>
      <c r="RPP2" s="1750"/>
      <c r="RPQ2" s="1750"/>
      <c r="RPR2" s="1750"/>
      <c r="RPS2" s="1750"/>
      <c r="RPT2" s="1750"/>
      <c r="RPU2" s="1750"/>
      <c r="RPV2" s="1750"/>
      <c r="RPW2" s="1750"/>
      <c r="RPX2" s="1750"/>
      <c r="RPY2" s="1750"/>
      <c r="RPZ2" s="1750"/>
      <c r="RQA2" s="1750"/>
      <c r="RQB2" s="1750"/>
      <c r="RQC2" s="1750"/>
      <c r="RQD2" s="1750"/>
      <c r="RQE2" s="1750"/>
      <c r="RQF2" s="1750"/>
      <c r="RQG2" s="1750"/>
      <c r="RQH2" s="1750"/>
      <c r="RQI2" s="1750"/>
      <c r="RQJ2" s="1750"/>
      <c r="RQK2" s="1750"/>
      <c r="RQL2" s="1750"/>
      <c r="RQM2" s="1750"/>
      <c r="RQN2" s="1750"/>
      <c r="RQO2" s="1750"/>
      <c r="RQP2" s="1750"/>
      <c r="RQQ2" s="1750"/>
      <c r="RQR2" s="1750"/>
      <c r="RQS2" s="1750"/>
      <c r="RQT2" s="1750"/>
      <c r="RQU2" s="1750"/>
      <c r="RQV2" s="1750"/>
      <c r="RQW2" s="1750"/>
      <c r="RQX2" s="1750"/>
      <c r="RQY2" s="1750"/>
      <c r="RQZ2" s="1750"/>
      <c r="RRA2" s="1750"/>
      <c r="RRB2" s="1750"/>
      <c r="RRC2" s="1750"/>
      <c r="RRD2" s="1750"/>
      <c r="RRE2" s="1750"/>
      <c r="RRF2" s="1750"/>
      <c r="RRG2" s="1750"/>
      <c r="RRH2" s="1750"/>
      <c r="RRI2" s="1750"/>
      <c r="RRJ2" s="1750"/>
      <c r="RRK2" s="1750"/>
      <c r="RRL2" s="1750"/>
      <c r="RRM2" s="1750"/>
      <c r="RRN2" s="1750"/>
      <c r="RRO2" s="1750"/>
      <c r="RRP2" s="1750"/>
      <c r="RRQ2" s="1750"/>
      <c r="RRR2" s="1750"/>
      <c r="RRS2" s="1750"/>
      <c r="RRT2" s="1750"/>
      <c r="RRU2" s="1750"/>
      <c r="RRV2" s="1750"/>
      <c r="RRW2" s="1750"/>
      <c r="RRX2" s="1750"/>
      <c r="RRY2" s="1750"/>
      <c r="RRZ2" s="1750"/>
      <c r="RSA2" s="1750"/>
      <c r="RSB2" s="1750"/>
      <c r="RSC2" s="1750"/>
      <c r="RSD2" s="1750"/>
      <c r="RSE2" s="1750"/>
      <c r="RSF2" s="1750"/>
      <c r="RSG2" s="1750"/>
      <c r="RSH2" s="1750"/>
      <c r="RSI2" s="1750"/>
      <c r="RSJ2" s="1750"/>
      <c r="RSK2" s="1750"/>
      <c r="RSL2" s="1750"/>
      <c r="RSM2" s="1750"/>
      <c r="RSN2" s="1750"/>
      <c r="RSO2" s="1750"/>
      <c r="RSP2" s="1750"/>
      <c r="RSQ2" s="1750"/>
      <c r="RSR2" s="1750"/>
      <c r="RSS2" s="1750"/>
      <c r="RST2" s="1750"/>
      <c r="RSU2" s="1750"/>
      <c r="RSV2" s="1750"/>
      <c r="RSW2" s="1750"/>
      <c r="RSX2" s="1750"/>
      <c r="RSY2" s="1750"/>
      <c r="RSZ2" s="1750"/>
      <c r="RTA2" s="1750"/>
      <c r="RTB2" s="1750"/>
      <c r="RTC2" s="1750"/>
      <c r="RTD2" s="1750"/>
      <c r="RTE2" s="1750"/>
      <c r="RTF2" s="1750"/>
      <c r="RTG2" s="1750"/>
      <c r="RTH2" s="1750"/>
      <c r="RTI2" s="1750"/>
      <c r="RTJ2" s="1750"/>
      <c r="RTK2" s="1750"/>
      <c r="RTL2" s="1750"/>
      <c r="RTM2" s="1750"/>
      <c r="RTN2" s="1750"/>
      <c r="RTO2" s="1750"/>
      <c r="RTP2" s="1750"/>
      <c r="RTQ2" s="1750"/>
      <c r="RTR2" s="1750"/>
      <c r="RTS2" s="1750"/>
      <c r="RTT2" s="1750"/>
      <c r="RTU2" s="1750"/>
      <c r="RTV2" s="1750"/>
      <c r="RTW2" s="1750"/>
      <c r="RTX2" s="1750"/>
      <c r="RTY2" s="1750"/>
      <c r="RTZ2" s="1750"/>
      <c r="RUA2" s="1750"/>
      <c r="RUB2" s="1750"/>
      <c r="RUC2" s="1750"/>
      <c r="RUD2" s="1750"/>
      <c r="RUE2" s="1750"/>
      <c r="RUF2" s="1750"/>
      <c r="RUG2" s="1750"/>
      <c r="RUH2" s="1750"/>
      <c r="RUI2" s="1750"/>
      <c r="RUJ2" s="1750"/>
      <c r="RUK2" s="1750"/>
      <c r="RUL2" s="1750"/>
      <c r="RUM2" s="1750"/>
      <c r="RUN2" s="1750"/>
      <c r="RUO2" s="1750"/>
      <c r="RUP2" s="1750"/>
      <c r="RUQ2" s="1750"/>
      <c r="RUR2" s="1750"/>
      <c r="RUS2" s="1750"/>
      <c r="RUT2" s="1750"/>
      <c r="RUU2" s="1750"/>
      <c r="RUV2" s="1750"/>
      <c r="RUW2" s="1750"/>
      <c r="RUX2" s="1750"/>
      <c r="RUY2" s="1750"/>
      <c r="RUZ2" s="1750"/>
      <c r="RVA2" s="1750"/>
      <c r="RVB2" s="1750"/>
      <c r="RVC2" s="1750"/>
      <c r="RVD2" s="1750"/>
      <c r="RVE2" s="1750"/>
      <c r="RVF2" s="1750"/>
      <c r="RVG2" s="1750"/>
      <c r="RVH2" s="1750"/>
      <c r="RVI2" s="1750"/>
      <c r="RVJ2" s="1750"/>
      <c r="RVK2" s="1750"/>
      <c r="RVL2" s="1750"/>
      <c r="RVM2" s="1750"/>
      <c r="RVN2" s="1750"/>
      <c r="RVO2" s="1750"/>
      <c r="RVP2" s="1750"/>
      <c r="RVQ2" s="1750"/>
      <c r="RVR2" s="1750"/>
      <c r="RVS2" s="1750"/>
      <c r="RVT2" s="1750"/>
      <c r="RVU2" s="1750"/>
      <c r="RVV2" s="1750"/>
      <c r="RVW2" s="1750"/>
      <c r="RVX2" s="1750"/>
      <c r="RVY2" s="1750"/>
      <c r="RVZ2" s="1750"/>
      <c r="RWA2" s="1750"/>
      <c r="RWB2" s="1750"/>
      <c r="RWC2" s="1750"/>
      <c r="RWD2" s="1750"/>
      <c r="RWE2" s="1750"/>
      <c r="RWF2" s="1750"/>
      <c r="RWG2" s="1750"/>
      <c r="RWH2" s="1750"/>
      <c r="RWI2" s="1750"/>
      <c r="RWJ2" s="1750"/>
      <c r="RWK2" s="1750"/>
      <c r="RWL2" s="1750"/>
      <c r="RWM2" s="1750"/>
      <c r="RWN2" s="1750"/>
      <c r="RWO2" s="1750"/>
      <c r="RWP2" s="1750"/>
      <c r="RWQ2" s="1750"/>
      <c r="RWR2" s="1750"/>
      <c r="RWS2" s="1750"/>
      <c r="RWT2" s="1750"/>
      <c r="RWU2" s="1750"/>
      <c r="RWV2" s="1750"/>
      <c r="RWW2" s="1750"/>
      <c r="RWX2" s="1750"/>
      <c r="RWY2" s="1750"/>
      <c r="RWZ2" s="1750"/>
      <c r="RXA2" s="1750"/>
      <c r="RXB2" s="1750"/>
      <c r="RXC2" s="1750"/>
      <c r="RXD2" s="1750"/>
      <c r="RXE2" s="1750"/>
      <c r="RXF2" s="1750"/>
      <c r="RXG2" s="1750"/>
      <c r="RXH2" s="1750"/>
      <c r="RXI2" s="1750"/>
      <c r="RXJ2" s="1750"/>
      <c r="RXK2" s="1750"/>
      <c r="RXL2" s="1750"/>
      <c r="RXM2" s="1750"/>
      <c r="RXN2" s="1750"/>
      <c r="RXO2" s="1750"/>
      <c r="RXP2" s="1750"/>
      <c r="RXQ2" s="1750"/>
      <c r="RXR2" s="1750"/>
      <c r="RXS2" s="1750"/>
      <c r="RXT2" s="1750"/>
      <c r="RXU2" s="1750"/>
      <c r="RXV2" s="1750"/>
      <c r="RXW2" s="1750"/>
      <c r="RXX2" s="1750"/>
      <c r="RXY2" s="1750"/>
      <c r="RXZ2" s="1750"/>
      <c r="RYA2" s="1750"/>
      <c r="RYB2" s="1750"/>
      <c r="RYC2" s="1750"/>
      <c r="RYD2" s="1750"/>
      <c r="RYE2" s="1750"/>
      <c r="RYF2" s="1750"/>
      <c r="RYG2" s="1750"/>
      <c r="RYH2" s="1750"/>
      <c r="RYI2" s="1750"/>
      <c r="RYJ2" s="1750"/>
      <c r="RYK2" s="1750"/>
      <c r="RYL2" s="1750"/>
      <c r="RYM2" s="1750"/>
      <c r="RYN2" s="1750"/>
      <c r="RYO2" s="1750"/>
      <c r="RYP2" s="1750"/>
      <c r="RYQ2" s="1750"/>
      <c r="RYR2" s="1750"/>
      <c r="RYS2" s="1750"/>
      <c r="RYT2" s="1750"/>
      <c r="RYU2" s="1750"/>
      <c r="RYV2" s="1750"/>
      <c r="RYW2" s="1750"/>
      <c r="RYX2" s="1750"/>
      <c r="RYY2" s="1750"/>
      <c r="RYZ2" s="1750"/>
      <c r="RZA2" s="1750"/>
      <c r="RZB2" s="1750"/>
      <c r="RZC2" s="1750"/>
      <c r="RZD2" s="1750"/>
      <c r="RZE2" s="1750"/>
      <c r="RZF2" s="1750"/>
      <c r="RZG2" s="1750"/>
      <c r="RZH2" s="1750"/>
      <c r="RZI2" s="1750"/>
      <c r="RZJ2" s="1750"/>
      <c r="RZK2" s="1750"/>
      <c r="RZL2" s="1750"/>
      <c r="RZM2" s="1750"/>
      <c r="RZN2" s="1750"/>
      <c r="RZO2" s="1750"/>
      <c r="RZP2" s="1750"/>
      <c r="RZQ2" s="1750"/>
      <c r="RZR2" s="1750"/>
      <c r="RZS2" s="1750"/>
      <c r="RZT2" s="1750"/>
      <c r="RZU2" s="1750"/>
      <c r="RZV2" s="1750"/>
      <c r="RZW2" s="1750"/>
      <c r="RZX2" s="1750"/>
      <c r="RZY2" s="1750"/>
      <c r="RZZ2" s="1750"/>
      <c r="SAA2" s="1750"/>
      <c r="SAB2" s="1750"/>
      <c r="SAC2" s="1750"/>
      <c r="SAD2" s="1750"/>
      <c r="SAE2" s="1750"/>
      <c r="SAF2" s="1750"/>
      <c r="SAG2" s="1750"/>
      <c r="SAH2" s="1750"/>
      <c r="SAI2" s="1750"/>
      <c r="SAJ2" s="1750"/>
      <c r="SAK2" s="1750"/>
      <c r="SAL2" s="1750"/>
      <c r="SAM2" s="1750"/>
      <c r="SAN2" s="1750"/>
      <c r="SAO2" s="1750"/>
      <c r="SAP2" s="1750"/>
      <c r="SAQ2" s="1750"/>
      <c r="SAR2" s="1750"/>
      <c r="SAS2" s="1750"/>
      <c r="SAT2" s="1750"/>
      <c r="SAU2" s="1750"/>
      <c r="SAV2" s="1750"/>
      <c r="SAW2" s="1750"/>
      <c r="SAX2" s="1750"/>
      <c r="SAY2" s="1750"/>
      <c r="SAZ2" s="1750"/>
      <c r="SBA2" s="1750"/>
      <c r="SBB2" s="1750"/>
      <c r="SBC2" s="1750"/>
      <c r="SBD2" s="1750"/>
      <c r="SBE2" s="1750"/>
      <c r="SBF2" s="1750"/>
      <c r="SBG2" s="1750"/>
      <c r="SBH2" s="1750"/>
      <c r="SBI2" s="1750"/>
      <c r="SBJ2" s="1750"/>
      <c r="SBK2" s="1750"/>
      <c r="SBL2" s="1750"/>
      <c r="SBM2" s="1750"/>
      <c r="SBN2" s="1750"/>
      <c r="SBO2" s="1750"/>
      <c r="SBP2" s="1750"/>
      <c r="SBQ2" s="1750"/>
      <c r="SBR2" s="1750"/>
      <c r="SBS2" s="1750"/>
      <c r="SBT2" s="1750"/>
      <c r="SBU2" s="1750"/>
      <c r="SBV2" s="1750"/>
      <c r="SBW2" s="1750"/>
      <c r="SBX2" s="1750"/>
      <c r="SBY2" s="1750"/>
      <c r="SBZ2" s="1750"/>
      <c r="SCA2" s="1750"/>
      <c r="SCB2" s="1750"/>
      <c r="SCC2" s="1750"/>
      <c r="SCD2" s="1750"/>
      <c r="SCE2" s="1750"/>
      <c r="SCF2" s="1750"/>
      <c r="SCG2" s="1750"/>
      <c r="SCH2" s="1750"/>
      <c r="SCI2" s="1750"/>
      <c r="SCJ2" s="1750"/>
      <c r="SCK2" s="1750"/>
      <c r="SCL2" s="1750"/>
      <c r="SCM2" s="1750"/>
      <c r="SCN2" s="1750"/>
      <c r="SCO2" s="1750"/>
      <c r="SCP2" s="1750"/>
      <c r="SCQ2" s="1750"/>
      <c r="SCR2" s="1750"/>
      <c r="SCS2" s="1750"/>
      <c r="SCT2" s="1750"/>
      <c r="SCU2" s="1750"/>
      <c r="SCV2" s="1750"/>
      <c r="SCW2" s="1750"/>
      <c r="SCX2" s="1750"/>
      <c r="SCY2" s="1750"/>
      <c r="SCZ2" s="1750"/>
      <c r="SDA2" s="1750"/>
      <c r="SDB2" s="1750"/>
      <c r="SDC2" s="1750"/>
      <c r="SDD2" s="1750"/>
      <c r="SDE2" s="1750"/>
      <c r="SDF2" s="1750"/>
      <c r="SDG2" s="1750"/>
      <c r="SDH2" s="1750"/>
      <c r="SDI2" s="1750"/>
      <c r="SDJ2" s="1750"/>
      <c r="SDK2" s="1750"/>
      <c r="SDL2" s="1750"/>
      <c r="SDM2" s="1750"/>
      <c r="SDN2" s="1750"/>
      <c r="SDO2" s="1750"/>
      <c r="SDP2" s="1750"/>
      <c r="SDQ2" s="1750"/>
      <c r="SDR2" s="1750"/>
      <c r="SDS2" s="1750"/>
      <c r="SDT2" s="1750"/>
      <c r="SDU2" s="1750"/>
      <c r="SDV2" s="1750"/>
      <c r="SDW2" s="1750"/>
      <c r="SDX2" s="1750"/>
      <c r="SDY2" s="1750"/>
      <c r="SDZ2" s="1750"/>
      <c r="SEA2" s="1750"/>
      <c r="SEB2" s="1750"/>
      <c r="SEC2" s="1750"/>
      <c r="SED2" s="1750"/>
      <c r="SEE2" s="1750"/>
      <c r="SEF2" s="1750"/>
      <c r="SEG2" s="1750"/>
      <c r="SEH2" s="1750"/>
      <c r="SEI2" s="1750"/>
      <c r="SEJ2" s="1750"/>
      <c r="SEK2" s="1750"/>
      <c r="SEL2" s="1750"/>
      <c r="SEM2" s="1750"/>
      <c r="SEN2" s="1750"/>
      <c r="SEO2" s="1750"/>
      <c r="SEP2" s="1750"/>
      <c r="SEQ2" s="1750"/>
      <c r="SER2" s="1750"/>
      <c r="SES2" s="1750"/>
      <c r="SET2" s="1750"/>
      <c r="SEU2" s="1750"/>
      <c r="SEV2" s="1750"/>
      <c r="SEW2" s="1750"/>
      <c r="SEX2" s="1750"/>
      <c r="SEY2" s="1750"/>
      <c r="SEZ2" s="1750"/>
      <c r="SFA2" s="1750"/>
      <c r="SFB2" s="1750"/>
      <c r="SFC2" s="1750"/>
      <c r="SFD2" s="1750"/>
      <c r="SFE2" s="1750"/>
      <c r="SFF2" s="1750"/>
      <c r="SFG2" s="1750"/>
      <c r="SFH2" s="1750"/>
      <c r="SFI2" s="1750"/>
      <c r="SFJ2" s="1750"/>
      <c r="SFK2" s="1750"/>
      <c r="SFL2" s="1750"/>
      <c r="SFM2" s="1750"/>
      <c r="SFN2" s="1750"/>
      <c r="SFO2" s="1750"/>
      <c r="SFP2" s="1750"/>
      <c r="SFQ2" s="1750"/>
      <c r="SFR2" s="1750"/>
      <c r="SFS2" s="1750"/>
      <c r="SFT2" s="1750"/>
      <c r="SFU2" s="1750"/>
      <c r="SFV2" s="1750"/>
      <c r="SFW2" s="1750"/>
      <c r="SFX2" s="1750"/>
      <c r="SFY2" s="1750"/>
      <c r="SFZ2" s="1750"/>
      <c r="SGA2" s="1750"/>
      <c r="SGB2" s="1750"/>
      <c r="SGC2" s="1750"/>
      <c r="SGD2" s="1750"/>
      <c r="SGE2" s="1750"/>
      <c r="SGF2" s="1750"/>
      <c r="SGG2" s="1750"/>
      <c r="SGH2" s="1750"/>
      <c r="SGI2" s="1750"/>
      <c r="SGJ2" s="1750"/>
      <c r="SGK2" s="1750"/>
      <c r="SGL2" s="1750"/>
      <c r="SGM2" s="1750"/>
      <c r="SGN2" s="1750"/>
      <c r="SGO2" s="1750"/>
      <c r="SGP2" s="1750"/>
      <c r="SGQ2" s="1750"/>
      <c r="SGR2" s="1750"/>
      <c r="SGS2" s="1750"/>
      <c r="SGT2" s="1750"/>
      <c r="SGU2" s="1750"/>
      <c r="SGV2" s="1750"/>
      <c r="SGW2" s="1750"/>
      <c r="SGX2" s="1750"/>
      <c r="SGY2" s="1750"/>
      <c r="SGZ2" s="1750"/>
      <c r="SHA2" s="1750"/>
      <c r="SHB2" s="1750"/>
      <c r="SHC2" s="1750"/>
      <c r="SHD2" s="1750"/>
      <c r="SHE2" s="1750"/>
      <c r="SHF2" s="1750"/>
      <c r="SHG2" s="1750"/>
      <c r="SHH2" s="1750"/>
      <c r="SHI2" s="1750"/>
      <c r="SHJ2" s="1750"/>
      <c r="SHK2" s="1750"/>
      <c r="SHL2" s="1750"/>
      <c r="SHM2" s="1750"/>
      <c r="SHN2" s="1750"/>
      <c r="SHO2" s="1750"/>
      <c r="SHP2" s="1750"/>
      <c r="SHQ2" s="1750"/>
      <c r="SHR2" s="1750"/>
      <c r="SHS2" s="1750"/>
      <c r="SHT2" s="1750"/>
      <c r="SHU2" s="1750"/>
      <c r="SHV2" s="1750"/>
      <c r="SHW2" s="1750"/>
      <c r="SHX2" s="1750"/>
      <c r="SHY2" s="1750"/>
      <c r="SHZ2" s="1750"/>
      <c r="SIA2" s="1750"/>
      <c r="SIB2" s="1750"/>
      <c r="SIC2" s="1750"/>
      <c r="SID2" s="1750"/>
      <c r="SIE2" s="1750"/>
      <c r="SIF2" s="1750"/>
      <c r="SIG2" s="1750"/>
      <c r="SIH2" s="1750"/>
      <c r="SII2" s="1750"/>
      <c r="SIJ2" s="1750"/>
      <c r="SIK2" s="1750"/>
      <c r="SIL2" s="1750"/>
      <c r="SIM2" s="1750"/>
      <c r="SIN2" s="1750"/>
      <c r="SIO2" s="1750"/>
      <c r="SIP2" s="1750"/>
      <c r="SIQ2" s="1750"/>
      <c r="SIR2" s="1750"/>
      <c r="SIS2" s="1750"/>
      <c r="SIT2" s="1750"/>
      <c r="SIU2" s="1750"/>
      <c r="SIV2" s="1750"/>
      <c r="SIW2" s="1750"/>
      <c r="SIX2" s="1750"/>
      <c r="SIY2" s="1750"/>
      <c r="SIZ2" s="1750"/>
      <c r="SJA2" s="1750"/>
      <c r="SJB2" s="1750"/>
      <c r="SJC2" s="1750"/>
      <c r="SJD2" s="1750"/>
      <c r="SJE2" s="1750"/>
      <c r="SJF2" s="1750"/>
      <c r="SJG2" s="1750"/>
      <c r="SJH2" s="1750"/>
      <c r="SJI2" s="1750"/>
      <c r="SJJ2" s="1750"/>
      <c r="SJK2" s="1750"/>
      <c r="SJL2" s="1750"/>
      <c r="SJM2" s="1750"/>
      <c r="SJN2" s="1750"/>
      <c r="SJO2" s="1750"/>
      <c r="SJP2" s="1750"/>
      <c r="SJQ2" s="1750"/>
      <c r="SJR2" s="1750"/>
      <c r="SJS2" s="1750"/>
      <c r="SJT2" s="1750"/>
      <c r="SJU2" s="1750"/>
      <c r="SJV2" s="1750"/>
      <c r="SJW2" s="1750"/>
      <c r="SJX2" s="1750"/>
      <c r="SJY2" s="1750"/>
      <c r="SJZ2" s="1750"/>
      <c r="SKA2" s="1750"/>
      <c r="SKB2" s="1750"/>
      <c r="SKC2" s="1750"/>
      <c r="SKD2" s="1750"/>
      <c r="SKE2" s="1750"/>
      <c r="SKF2" s="1750"/>
      <c r="SKG2" s="1750"/>
      <c r="SKH2" s="1750"/>
      <c r="SKI2" s="1750"/>
      <c r="SKJ2" s="1750"/>
      <c r="SKK2" s="1750"/>
      <c r="SKL2" s="1750"/>
      <c r="SKM2" s="1750"/>
      <c r="SKN2" s="1750"/>
      <c r="SKO2" s="1750"/>
      <c r="SKP2" s="1750"/>
      <c r="SKQ2" s="1750"/>
      <c r="SKR2" s="1750"/>
      <c r="SKS2" s="1750"/>
      <c r="SKT2" s="1750"/>
      <c r="SKU2" s="1750"/>
      <c r="SKV2" s="1750"/>
      <c r="SKW2" s="1750"/>
      <c r="SKX2" s="1750"/>
      <c r="SKY2" s="1750"/>
      <c r="SKZ2" s="1750"/>
      <c r="SLA2" s="1750"/>
      <c r="SLB2" s="1750"/>
      <c r="SLC2" s="1750"/>
      <c r="SLD2" s="1750"/>
      <c r="SLE2" s="1750"/>
      <c r="SLF2" s="1750"/>
      <c r="SLG2" s="1750"/>
      <c r="SLH2" s="1750"/>
      <c r="SLI2" s="1750"/>
      <c r="SLJ2" s="1750"/>
      <c r="SLK2" s="1750"/>
      <c r="SLL2" s="1750"/>
      <c r="SLM2" s="1750"/>
      <c r="SLN2" s="1750"/>
      <c r="SLO2" s="1750"/>
      <c r="SLP2" s="1750"/>
      <c r="SLQ2" s="1750"/>
      <c r="SLR2" s="1750"/>
      <c r="SLS2" s="1750"/>
      <c r="SLT2" s="1750"/>
      <c r="SLU2" s="1750"/>
      <c r="SLV2" s="1750"/>
      <c r="SLW2" s="1750"/>
      <c r="SLX2" s="1750"/>
      <c r="SLY2" s="1750"/>
      <c r="SLZ2" s="1750"/>
      <c r="SMA2" s="1750"/>
      <c r="SMB2" s="1750"/>
      <c r="SMC2" s="1750"/>
      <c r="SMD2" s="1750"/>
      <c r="SME2" s="1750"/>
      <c r="SMF2" s="1750"/>
      <c r="SMG2" s="1750"/>
      <c r="SMH2" s="1750"/>
      <c r="SMI2" s="1750"/>
      <c r="SMJ2" s="1750"/>
      <c r="SMK2" s="1750"/>
      <c r="SML2" s="1750"/>
      <c r="SMM2" s="1750"/>
      <c r="SMN2" s="1750"/>
      <c r="SMO2" s="1750"/>
      <c r="SMP2" s="1750"/>
      <c r="SMQ2" s="1750"/>
      <c r="SMR2" s="1750"/>
      <c r="SMS2" s="1750"/>
      <c r="SMT2" s="1750"/>
      <c r="SMU2" s="1750"/>
      <c r="SMV2" s="1750"/>
      <c r="SMW2" s="1750"/>
      <c r="SMX2" s="1750"/>
      <c r="SMY2" s="1750"/>
      <c r="SMZ2" s="1750"/>
      <c r="SNA2" s="1750"/>
      <c r="SNB2" s="1750"/>
      <c r="SNC2" s="1750"/>
      <c r="SND2" s="1750"/>
      <c r="SNE2" s="1750"/>
      <c r="SNF2" s="1750"/>
      <c r="SNG2" s="1750"/>
      <c r="SNH2" s="1750"/>
      <c r="SNI2" s="1750"/>
      <c r="SNJ2" s="1750"/>
      <c r="SNK2" s="1750"/>
      <c r="SNL2" s="1750"/>
      <c r="SNM2" s="1750"/>
      <c r="SNN2" s="1750"/>
      <c r="SNO2" s="1750"/>
      <c r="SNP2" s="1750"/>
      <c r="SNQ2" s="1750"/>
      <c r="SNR2" s="1750"/>
      <c r="SNS2" s="1750"/>
      <c r="SNT2" s="1750"/>
      <c r="SNU2" s="1750"/>
      <c r="SNV2" s="1750"/>
      <c r="SNW2" s="1750"/>
      <c r="SNX2" s="1750"/>
      <c r="SNY2" s="1750"/>
      <c r="SNZ2" s="1750"/>
      <c r="SOA2" s="1750"/>
      <c r="SOB2" s="1750"/>
      <c r="SOC2" s="1750"/>
      <c r="SOD2" s="1750"/>
      <c r="SOE2" s="1750"/>
      <c r="SOF2" s="1750"/>
      <c r="SOG2" s="1750"/>
      <c r="SOH2" s="1750"/>
      <c r="SOI2" s="1750"/>
      <c r="SOJ2" s="1750"/>
      <c r="SOK2" s="1750"/>
      <c r="SOL2" s="1750"/>
      <c r="SOM2" s="1750"/>
      <c r="SON2" s="1750"/>
      <c r="SOO2" s="1750"/>
      <c r="SOP2" s="1750"/>
      <c r="SOQ2" s="1750"/>
      <c r="SOR2" s="1750"/>
      <c r="SOS2" s="1750"/>
      <c r="SOT2" s="1750"/>
      <c r="SOU2" s="1750"/>
      <c r="SOV2" s="1750"/>
      <c r="SOW2" s="1750"/>
      <c r="SOX2" s="1750"/>
      <c r="SOY2" s="1750"/>
      <c r="SOZ2" s="1750"/>
      <c r="SPA2" s="1750"/>
      <c r="SPB2" s="1750"/>
      <c r="SPC2" s="1750"/>
      <c r="SPD2" s="1750"/>
      <c r="SPE2" s="1750"/>
      <c r="SPF2" s="1750"/>
      <c r="SPG2" s="1750"/>
      <c r="SPH2" s="1750"/>
      <c r="SPI2" s="1750"/>
      <c r="SPJ2" s="1750"/>
      <c r="SPK2" s="1750"/>
      <c r="SPL2" s="1750"/>
      <c r="SPM2" s="1750"/>
      <c r="SPN2" s="1750"/>
      <c r="SPO2" s="1750"/>
      <c r="SPP2" s="1750"/>
      <c r="SPQ2" s="1750"/>
      <c r="SPR2" s="1750"/>
      <c r="SPS2" s="1750"/>
      <c r="SPT2" s="1750"/>
      <c r="SPU2" s="1750"/>
      <c r="SPV2" s="1750"/>
      <c r="SPW2" s="1750"/>
      <c r="SPX2" s="1750"/>
      <c r="SPY2" s="1750"/>
      <c r="SPZ2" s="1750"/>
      <c r="SQA2" s="1750"/>
      <c r="SQB2" s="1750"/>
      <c r="SQC2" s="1750"/>
      <c r="SQD2" s="1750"/>
      <c r="SQE2" s="1750"/>
      <c r="SQF2" s="1750"/>
      <c r="SQG2" s="1750"/>
      <c r="SQH2" s="1750"/>
      <c r="SQI2" s="1750"/>
      <c r="SQJ2" s="1750"/>
      <c r="SQK2" s="1750"/>
      <c r="SQL2" s="1750"/>
      <c r="SQM2" s="1750"/>
      <c r="SQN2" s="1750"/>
      <c r="SQO2" s="1750"/>
      <c r="SQP2" s="1750"/>
      <c r="SQQ2" s="1750"/>
      <c r="SQR2" s="1750"/>
      <c r="SQS2" s="1750"/>
      <c r="SQT2" s="1750"/>
      <c r="SQU2" s="1750"/>
      <c r="SQV2" s="1750"/>
      <c r="SQW2" s="1750"/>
      <c r="SQX2" s="1750"/>
      <c r="SQY2" s="1750"/>
      <c r="SQZ2" s="1750"/>
      <c r="SRA2" s="1750"/>
      <c r="SRB2" s="1750"/>
      <c r="SRC2" s="1750"/>
      <c r="SRD2" s="1750"/>
      <c r="SRE2" s="1750"/>
      <c r="SRF2" s="1750"/>
      <c r="SRG2" s="1750"/>
      <c r="SRH2" s="1750"/>
      <c r="SRI2" s="1750"/>
      <c r="SRJ2" s="1750"/>
      <c r="SRK2" s="1750"/>
      <c r="SRL2" s="1750"/>
      <c r="SRM2" s="1750"/>
      <c r="SRN2" s="1750"/>
      <c r="SRO2" s="1750"/>
      <c r="SRP2" s="1750"/>
      <c r="SRQ2" s="1750"/>
      <c r="SRR2" s="1750"/>
      <c r="SRS2" s="1750"/>
      <c r="SRT2" s="1750"/>
      <c r="SRU2" s="1750"/>
      <c r="SRV2" s="1750"/>
      <c r="SRW2" s="1750"/>
      <c r="SRX2" s="1750"/>
      <c r="SRY2" s="1750"/>
      <c r="SRZ2" s="1750"/>
      <c r="SSA2" s="1750"/>
      <c r="SSB2" s="1750"/>
      <c r="SSC2" s="1750"/>
      <c r="SSD2" s="1750"/>
      <c r="SSE2" s="1750"/>
      <c r="SSF2" s="1750"/>
      <c r="SSG2" s="1750"/>
      <c r="SSH2" s="1750"/>
      <c r="SSI2" s="1750"/>
      <c r="SSJ2" s="1750"/>
      <c r="SSK2" s="1750"/>
      <c r="SSL2" s="1750"/>
      <c r="SSM2" s="1750"/>
      <c r="SSN2" s="1750"/>
      <c r="SSO2" s="1750"/>
      <c r="SSP2" s="1750"/>
      <c r="SSQ2" s="1750"/>
      <c r="SSR2" s="1750"/>
      <c r="SSS2" s="1750"/>
      <c r="SST2" s="1750"/>
      <c r="SSU2" s="1750"/>
      <c r="SSV2" s="1750"/>
      <c r="SSW2" s="1750"/>
      <c r="SSX2" s="1750"/>
      <c r="SSY2" s="1750"/>
      <c r="SSZ2" s="1750"/>
      <c r="STA2" s="1750"/>
      <c r="STB2" s="1750"/>
      <c r="STC2" s="1750"/>
      <c r="STD2" s="1750"/>
      <c r="STE2" s="1750"/>
      <c r="STF2" s="1750"/>
      <c r="STG2" s="1750"/>
      <c r="STH2" s="1750"/>
      <c r="STI2" s="1750"/>
      <c r="STJ2" s="1750"/>
      <c r="STK2" s="1750"/>
      <c r="STL2" s="1750"/>
      <c r="STM2" s="1750"/>
      <c r="STN2" s="1750"/>
      <c r="STO2" s="1750"/>
      <c r="STP2" s="1750"/>
      <c r="STQ2" s="1750"/>
      <c r="STR2" s="1750"/>
      <c r="STS2" s="1750"/>
      <c r="STT2" s="1750"/>
      <c r="STU2" s="1750"/>
      <c r="STV2" s="1750"/>
      <c r="STW2" s="1750"/>
      <c r="STX2" s="1750"/>
      <c r="STY2" s="1750"/>
      <c r="STZ2" s="1750"/>
      <c r="SUA2" s="1750"/>
      <c r="SUB2" s="1750"/>
      <c r="SUC2" s="1750"/>
      <c r="SUD2" s="1750"/>
      <c r="SUE2" s="1750"/>
      <c r="SUF2" s="1750"/>
      <c r="SUG2" s="1750"/>
      <c r="SUH2" s="1750"/>
      <c r="SUI2" s="1750"/>
      <c r="SUJ2" s="1750"/>
      <c r="SUK2" s="1750"/>
      <c r="SUL2" s="1750"/>
      <c r="SUM2" s="1750"/>
      <c r="SUN2" s="1750"/>
      <c r="SUO2" s="1750"/>
      <c r="SUP2" s="1750"/>
      <c r="SUQ2" s="1750"/>
      <c r="SUR2" s="1750"/>
      <c r="SUS2" s="1750"/>
      <c r="SUT2" s="1750"/>
      <c r="SUU2" s="1750"/>
      <c r="SUV2" s="1750"/>
      <c r="SUW2" s="1750"/>
      <c r="SUX2" s="1750"/>
      <c r="SUY2" s="1750"/>
      <c r="SUZ2" s="1750"/>
      <c r="SVA2" s="1750"/>
      <c r="SVB2" s="1750"/>
      <c r="SVC2" s="1750"/>
      <c r="SVD2" s="1750"/>
      <c r="SVE2" s="1750"/>
      <c r="SVF2" s="1750"/>
      <c r="SVG2" s="1750"/>
      <c r="SVH2" s="1750"/>
      <c r="SVI2" s="1750"/>
      <c r="SVJ2" s="1750"/>
      <c r="SVK2" s="1750"/>
      <c r="SVL2" s="1750"/>
      <c r="SVM2" s="1750"/>
      <c r="SVN2" s="1750"/>
      <c r="SVO2" s="1750"/>
      <c r="SVP2" s="1750"/>
      <c r="SVQ2" s="1750"/>
      <c r="SVR2" s="1750"/>
      <c r="SVS2" s="1750"/>
      <c r="SVT2" s="1750"/>
      <c r="SVU2" s="1750"/>
      <c r="SVV2" s="1750"/>
      <c r="SVW2" s="1750"/>
      <c r="SVX2" s="1750"/>
      <c r="SVY2" s="1750"/>
      <c r="SVZ2" s="1750"/>
      <c r="SWA2" s="1750"/>
      <c r="SWB2" s="1750"/>
      <c r="SWC2" s="1750"/>
      <c r="SWD2" s="1750"/>
      <c r="SWE2" s="1750"/>
      <c r="SWF2" s="1750"/>
      <c r="SWG2" s="1750"/>
      <c r="SWH2" s="1750"/>
      <c r="SWI2" s="1750"/>
      <c r="SWJ2" s="1750"/>
      <c r="SWK2" s="1750"/>
      <c r="SWL2" s="1750"/>
      <c r="SWM2" s="1750"/>
      <c r="SWN2" s="1750"/>
      <c r="SWO2" s="1750"/>
      <c r="SWP2" s="1750"/>
      <c r="SWQ2" s="1750"/>
      <c r="SWR2" s="1750"/>
      <c r="SWS2" s="1750"/>
      <c r="SWT2" s="1750"/>
      <c r="SWU2" s="1750"/>
      <c r="SWV2" s="1750"/>
      <c r="SWW2" s="1750"/>
      <c r="SWX2" s="1750"/>
      <c r="SWY2" s="1750"/>
      <c r="SWZ2" s="1750"/>
      <c r="SXA2" s="1750"/>
      <c r="SXB2" s="1750"/>
      <c r="SXC2" s="1750"/>
      <c r="SXD2" s="1750"/>
      <c r="SXE2" s="1750"/>
      <c r="SXF2" s="1750"/>
      <c r="SXG2" s="1750"/>
      <c r="SXH2" s="1750"/>
      <c r="SXI2" s="1750"/>
      <c r="SXJ2" s="1750"/>
      <c r="SXK2" s="1750"/>
      <c r="SXL2" s="1750"/>
      <c r="SXM2" s="1750"/>
      <c r="SXN2" s="1750"/>
      <c r="SXO2" s="1750"/>
      <c r="SXP2" s="1750"/>
      <c r="SXQ2" s="1750"/>
      <c r="SXR2" s="1750"/>
      <c r="SXS2" s="1750"/>
      <c r="SXT2" s="1750"/>
      <c r="SXU2" s="1750"/>
      <c r="SXV2" s="1750"/>
      <c r="SXW2" s="1750"/>
      <c r="SXX2" s="1750"/>
      <c r="SXY2" s="1750"/>
      <c r="SXZ2" s="1750"/>
      <c r="SYA2" s="1750"/>
      <c r="SYB2" s="1750"/>
      <c r="SYC2" s="1750"/>
      <c r="SYD2" s="1750"/>
      <c r="SYE2" s="1750"/>
      <c r="SYF2" s="1750"/>
      <c r="SYG2" s="1750"/>
      <c r="SYH2" s="1750"/>
      <c r="SYI2" s="1750"/>
      <c r="SYJ2" s="1750"/>
      <c r="SYK2" s="1750"/>
      <c r="SYL2" s="1750"/>
      <c r="SYM2" s="1750"/>
      <c r="SYN2" s="1750"/>
      <c r="SYO2" s="1750"/>
      <c r="SYP2" s="1750"/>
      <c r="SYQ2" s="1750"/>
      <c r="SYR2" s="1750"/>
      <c r="SYS2" s="1750"/>
      <c r="SYT2" s="1750"/>
      <c r="SYU2" s="1750"/>
      <c r="SYV2" s="1750"/>
      <c r="SYW2" s="1750"/>
      <c r="SYX2" s="1750"/>
      <c r="SYY2" s="1750"/>
      <c r="SYZ2" s="1750"/>
      <c r="SZA2" s="1750"/>
      <c r="SZB2" s="1750"/>
      <c r="SZC2" s="1750"/>
      <c r="SZD2" s="1750"/>
      <c r="SZE2" s="1750"/>
      <c r="SZF2" s="1750"/>
      <c r="SZG2" s="1750"/>
      <c r="SZH2" s="1750"/>
      <c r="SZI2" s="1750"/>
      <c r="SZJ2" s="1750"/>
      <c r="SZK2" s="1750"/>
      <c r="SZL2" s="1750"/>
      <c r="SZM2" s="1750"/>
      <c r="SZN2" s="1750"/>
      <c r="SZO2" s="1750"/>
      <c r="SZP2" s="1750"/>
      <c r="SZQ2" s="1750"/>
      <c r="SZR2" s="1750"/>
      <c r="SZS2" s="1750"/>
      <c r="SZT2" s="1750"/>
      <c r="SZU2" s="1750"/>
      <c r="SZV2" s="1750"/>
      <c r="SZW2" s="1750"/>
      <c r="SZX2" s="1750"/>
      <c r="SZY2" s="1750"/>
      <c r="SZZ2" s="1750"/>
      <c r="TAA2" s="1750"/>
      <c r="TAB2" s="1750"/>
      <c r="TAC2" s="1750"/>
      <c r="TAD2" s="1750"/>
      <c r="TAE2" s="1750"/>
      <c r="TAF2" s="1750"/>
      <c r="TAG2" s="1750"/>
      <c r="TAH2" s="1750"/>
      <c r="TAI2" s="1750"/>
      <c r="TAJ2" s="1750"/>
      <c r="TAK2" s="1750"/>
      <c r="TAL2" s="1750"/>
      <c r="TAM2" s="1750"/>
      <c r="TAN2" s="1750"/>
      <c r="TAO2" s="1750"/>
      <c r="TAP2" s="1750"/>
      <c r="TAQ2" s="1750"/>
      <c r="TAR2" s="1750"/>
      <c r="TAS2" s="1750"/>
      <c r="TAT2" s="1750"/>
      <c r="TAU2" s="1750"/>
      <c r="TAV2" s="1750"/>
      <c r="TAW2" s="1750"/>
      <c r="TAX2" s="1750"/>
      <c r="TAY2" s="1750"/>
      <c r="TAZ2" s="1750"/>
      <c r="TBA2" s="1750"/>
      <c r="TBB2" s="1750"/>
      <c r="TBC2" s="1750"/>
      <c r="TBD2" s="1750"/>
      <c r="TBE2" s="1750"/>
      <c r="TBF2" s="1750"/>
      <c r="TBG2" s="1750"/>
      <c r="TBH2" s="1750"/>
      <c r="TBI2" s="1750"/>
      <c r="TBJ2" s="1750"/>
      <c r="TBK2" s="1750"/>
      <c r="TBL2" s="1750"/>
      <c r="TBM2" s="1750"/>
      <c r="TBN2" s="1750"/>
      <c r="TBO2" s="1750"/>
      <c r="TBP2" s="1750"/>
      <c r="TBQ2" s="1750"/>
      <c r="TBR2" s="1750"/>
      <c r="TBS2" s="1750"/>
      <c r="TBT2" s="1750"/>
      <c r="TBU2" s="1750"/>
      <c r="TBV2" s="1750"/>
      <c r="TBW2" s="1750"/>
      <c r="TBX2" s="1750"/>
      <c r="TBY2" s="1750"/>
      <c r="TBZ2" s="1750"/>
      <c r="TCA2" s="1750"/>
      <c r="TCB2" s="1750"/>
      <c r="TCC2" s="1750"/>
      <c r="TCD2" s="1750"/>
      <c r="TCE2" s="1750"/>
      <c r="TCF2" s="1750"/>
      <c r="TCG2" s="1750"/>
      <c r="TCH2" s="1750"/>
      <c r="TCI2" s="1750"/>
      <c r="TCJ2" s="1750"/>
      <c r="TCK2" s="1750"/>
      <c r="TCL2" s="1750"/>
      <c r="TCM2" s="1750"/>
      <c r="TCN2" s="1750"/>
      <c r="TCO2" s="1750"/>
      <c r="TCP2" s="1750"/>
      <c r="TCQ2" s="1750"/>
      <c r="TCR2" s="1750"/>
      <c r="TCS2" s="1750"/>
      <c r="TCT2" s="1750"/>
      <c r="TCU2" s="1750"/>
      <c r="TCV2" s="1750"/>
      <c r="TCW2" s="1750"/>
      <c r="TCX2" s="1750"/>
      <c r="TCY2" s="1750"/>
      <c r="TCZ2" s="1750"/>
      <c r="TDA2" s="1750"/>
      <c r="TDB2" s="1750"/>
      <c r="TDC2" s="1750"/>
      <c r="TDD2" s="1750"/>
      <c r="TDE2" s="1750"/>
      <c r="TDF2" s="1750"/>
      <c r="TDG2" s="1750"/>
      <c r="TDH2" s="1750"/>
      <c r="TDI2" s="1750"/>
      <c r="TDJ2" s="1750"/>
      <c r="TDK2" s="1750"/>
      <c r="TDL2" s="1750"/>
      <c r="TDM2" s="1750"/>
      <c r="TDN2" s="1750"/>
      <c r="TDO2" s="1750"/>
      <c r="TDP2" s="1750"/>
      <c r="TDQ2" s="1750"/>
      <c r="TDR2" s="1750"/>
      <c r="TDS2" s="1750"/>
      <c r="TDT2" s="1750"/>
      <c r="TDU2" s="1750"/>
      <c r="TDV2" s="1750"/>
      <c r="TDW2" s="1750"/>
      <c r="TDX2" s="1750"/>
      <c r="TDY2" s="1750"/>
      <c r="TDZ2" s="1750"/>
      <c r="TEA2" s="1750"/>
      <c r="TEB2" s="1750"/>
      <c r="TEC2" s="1750"/>
      <c r="TED2" s="1750"/>
      <c r="TEE2" s="1750"/>
      <c r="TEF2" s="1750"/>
      <c r="TEG2" s="1750"/>
      <c r="TEH2" s="1750"/>
      <c r="TEI2" s="1750"/>
      <c r="TEJ2" s="1750"/>
      <c r="TEK2" s="1750"/>
      <c r="TEL2" s="1750"/>
      <c r="TEM2" s="1750"/>
      <c r="TEN2" s="1750"/>
      <c r="TEO2" s="1750"/>
      <c r="TEP2" s="1750"/>
      <c r="TEQ2" s="1750"/>
      <c r="TER2" s="1750"/>
      <c r="TES2" s="1750"/>
      <c r="TET2" s="1750"/>
      <c r="TEU2" s="1750"/>
      <c r="TEV2" s="1750"/>
      <c r="TEW2" s="1750"/>
      <c r="TEX2" s="1750"/>
      <c r="TEY2" s="1750"/>
      <c r="TEZ2" s="1750"/>
      <c r="TFA2" s="1750"/>
      <c r="TFB2" s="1750"/>
      <c r="TFC2" s="1750"/>
      <c r="TFD2" s="1750"/>
      <c r="TFE2" s="1750"/>
      <c r="TFF2" s="1750"/>
      <c r="TFG2" s="1750"/>
      <c r="TFH2" s="1750"/>
      <c r="TFI2" s="1750"/>
      <c r="TFJ2" s="1750"/>
      <c r="TFK2" s="1750"/>
      <c r="TFL2" s="1750"/>
      <c r="TFM2" s="1750"/>
      <c r="TFN2" s="1750"/>
      <c r="TFO2" s="1750"/>
      <c r="TFP2" s="1750"/>
      <c r="TFQ2" s="1750"/>
      <c r="TFR2" s="1750"/>
      <c r="TFS2" s="1750"/>
      <c r="TFT2" s="1750"/>
      <c r="TFU2" s="1750"/>
      <c r="TFV2" s="1750"/>
      <c r="TFW2" s="1750"/>
      <c r="TFX2" s="1750"/>
      <c r="TFY2" s="1750"/>
      <c r="TFZ2" s="1750"/>
      <c r="TGA2" s="1750"/>
      <c r="TGB2" s="1750"/>
      <c r="TGC2" s="1750"/>
      <c r="TGD2" s="1750"/>
      <c r="TGE2" s="1750"/>
      <c r="TGF2" s="1750"/>
      <c r="TGG2" s="1750"/>
      <c r="TGH2" s="1750"/>
      <c r="TGI2" s="1750"/>
      <c r="TGJ2" s="1750"/>
      <c r="TGK2" s="1750"/>
      <c r="TGL2" s="1750"/>
      <c r="TGM2" s="1750"/>
      <c r="TGN2" s="1750"/>
      <c r="TGO2" s="1750"/>
      <c r="TGP2" s="1750"/>
      <c r="TGQ2" s="1750"/>
      <c r="TGR2" s="1750"/>
      <c r="TGS2" s="1750"/>
      <c r="TGT2" s="1750"/>
      <c r="TGU2" s="1750"/>
      <c r="TGV2" s="1750"/>
      <c r="TGW2" s="1750"/>
      <c r="TGX2" s="1750"/>
      <c r="TGY2" s="1750"/>
      <c r="TGZ2" s="1750"/>
      <c r="THA2" s="1750"/>
      <c r="THB2" s="1750"/>
      <c r="THC2" s="1750"/>
      <c r="THD2" s="1750"/>
      <c r="THE2" s="1750"/>
      <c r="THF2" s="1750"/>
      <c r="THG2" s="1750"/>
      <c r="THH2" s="1750"/>
      <c r="THI2" s="1750"/>
      <c r="THJ2" s="1750"/>
      <c r="THK2" s="1750"/>
      <c r="THL2" s="1750"/>
      <c r="THM2" s="1750"/>
      <c r="THN2" s="1750"/>
      <c r="THO2" s="1750"/>
      <c r="THP2" s="1750"/>
      <c r="THQ2" s="1750"/>
      <c r="THR2" s="1750"/>
      <c r="THS2" s="1750"/>
      <c r="THT2" s="1750"/>
      <c r="THU2" s="1750"/>
      <c r="THV2" s="1750"/>
      <c r="THW2" s="1750"/>
      <c r="THX2" s="1750"/>
      <c r="THY2" s="1750"/>
      <c r="THZ2" s="1750"/>
      <c r="TIA2" s="1750"/>
      <c r="TIB2" s="1750"/>
      <c r="TIC2" s="1750"/>
      <c r="TID2" s="1750"/>
      <c r="TIE2" s="1750"/>
      <c r="TIF2" s="1750"/>
      <c r="TIG2" s="1750"/>
      <c r="TIH2" s="1750"/>
      <c r="TII2" s="1750"/>
      <c r="TIJ2" s="1750"/>
      <c r="TIK2" s="1750"/>
      <c r="TIL2" s="1750"/>
      <c r="TIM2" s="1750"/>
      <c r="TIN2" s="1750"/>
      <c r="TIO2" s="1750"/>
      <c r="TIP2" s="1750"/>
      <c r="TIQ2" s="1750"/>
      <c r="TIR2" s="1750"/>
      <c r="TIS2" s="1750"/>
      <c r="TIT2" s="1750"/>
      <c r="TIU2" s="1750"/>
      <c r="TIV2" s="1750"/>
      <c r="TIW2" s="1750"/>
      <c r="TIX2" s="1750"/>
      <c r="TIY2" s="1750"/>
      <c r="TIZ2" s="1750"/>
      <c r="TJA2" s="1750"/>
      <c r="TJB2" s="1750"/>
      <c r="TJC2" s="1750"/>
      <c r="TJD2" s="1750"/>
      <c r="TJE2" s="1750"/>
      <c r="TJF2" s="1750"/>
      <c r="TJG2" s="1750"/>
      <c r="TJH2" s="1750"/>
      <c r="TJI2" s="1750"/>
      <c r="TJJ2" s="1750"/>
      <c r="TJK2" s="1750"/>
      <c r="TJL2" s="1750"/>
      <c r="TJM2" s="1750"/>
      <c r="TJN2" s="1750"/>
      <c r="TJO2" s="1750"/>
      <c r="TJP2" s="1750"/>
      <c r="TJQ2" s="1750"/>
      <c r="TJR2" s="1750"/>
      <c r="TJS2" s="1750"/>
      <c r="TJT2" s="1750"/>
      <c r="TJU2" s="1750"/>
      <c r="TJV2" s="1750"/>
      <c r="TJW2" s="1750"/>
      <c r="TJX2" s="1750"/>
      <c r="TJY2" s="1750"/>
      <c r="TJZ2" s="1750"/>
      <c r="TKA2" s="1750"/>
      <c r="TKB2" s="1750"/>
      <c r="TKC2" s="1750"/>
      <c r="TKD2" s="1750"/>
      <c r="TKE2" s="1750"/>
      <c r="TKF2" s="1750"/>
      <c r="TKG2" s="1750"/>
      <c r="TKH2" s="1750"/>
      <c r="TKI2" s="1750"/>
      <c r="TKJ2" s="1750"/>
      <c r="TKK2" s="1750"/>
      <c r="TKL2" s="1750"/>
      <c r="TKM2" s="1750"/>
      <c r="TKN2" s="1750"/>
      <c r="TKO2" s="1750"/>
      <c r="TKP2" s="1750"/>
      <c r="TKQ2" s="1750"/>
      <c r="TKR2" s="1750"/>
      <c r="TKS2" s="1750"/>
      <c r="TKT2" s="1750"/>
      <c r="TKU2" s="1750"/>
      <c r="TKV2" s="1750"/>
      <c r="TKW2" s="1750"/>
      <c r="TKX2" s="1750"/>
      <c r="TKY2" s="1750"/>
      <c r="TKZ2" s="1750"/>
      <c r="TLA2" s="1750"/>
      <c r="TLB2" s="1750"/>
      <c r="TLC2" s="1750"/>
      <c r="TLD2" s="1750"/>
      <c r="TLE2" s="1750"/>
      <c r="TLF2" s="1750"/>
      <c r="TLG2" s="1750"/>
      <c r="TLH2" s="1750"/>
      <c r="TLI2" s="1750"/>
      <c r="TLJ2" s="1750"/>
      <c r="TLK2" s="1750"/>
      <c r="TLL2" s="1750"/>
      <c r="TLM2" s="1750"/>
      <c r="TLN2" s="1750"/>
      <c r="TLO2" s="1750"/>
      <c r="TLP2" s="1750"/>
      <c r="TLQ2" s="1750"/>
      <c r="TLR2" s="1750"/>
      <c r="TLS2" s="1750"/>
      <c r="TLT2" s="1750"/>
      <c r="TLU2" s="1750"/>
      <c r="TLV2" s="1750"/>
      <c r="TLW2" s="1750"/>
      <c r="TLX2" s="1750"/>
      <c r="TLY2" s="1750"/>
      <c r="TLZ2" s="1750"/>
      <c r="TMA2" s="1750"/>
      <c r="TMB2" s="1750"/>
      <c r="TMC2" s="1750"/>
      <c r="TMD2" s="1750"/>
      <c r="TME2" s="1750"/>
      <c r="TMF2" s="1750"/>
      <c r="TMG2" s="1750"/>
      <c r="TMH2" s="1750"/>
      <c r="TMI2" s="1750"/>
      <c r="TMJ2" s="1750"/>
      <c r="TMK2" s="1750"/>
      <c r="TML2" s="1750"/>
      <c r="TMM2" s="1750"/>
      <c r="TMN2" s="1750"/>
      <c r="TMO2" s="1750"/>
      <c r="TMP2" s="1750"/>
      <c r="TMQ2" s="1750"/>
      <c r="TMR2" s="1750"/>
      <c r="TMS2" s="1750"/>
      <c r="TMT2" s="1750"/>
      <c r="TMU2" s="1750"/>
      <c r="TMV2" s="1750"/>
      <c r="TMW2" s="1750"/>
      <c r="TMX2" s="1750"/>
      <c r="TMY2" s="1750"/>
      <c r="TMZ2" s="1750"/>
      <c r="TNA2" s="1750"/>
      <c r="TNB2" s="1750"/>
      <c r="TNC2" s="1750"/>
      <c r="TND2" s="1750"/>
      <c r="TNE2" s="1750"/>
      <c r="TNF2" s="1750"/>
      <c r="TNG2" s="1750"/>
      <c r="TNH2" s="1750"/>
      <c r="TNI2" s="1750"/>
      <c r="TNJ2" s="1750"/>
      <c r="TNK2" s="1750"/>
      <c r="TNL2" s="1750"/>
      <c r="TNM2" s="1750"/>
      <c r="TNN2" s="1750"/>
      <c r="TNO2" s="1750"/>
      <c r="TNP2" s="1750"/>
      <c r="TNQ2" s="1750"/>
      <c r="TNR2" s="1750"/>
      <c r="TNS2" s="1750"/>
      <c r="TNT2" s="1750"/>
      <c r="TNU2" s="1750"/>
      <c r="TNV2" s="1750"/>
      <c r="TNW2" s="1750"/>
      <c r="TNX2" s="1750"/>
      <c r="TNY2" s="1750"/>
      <c r="TNZ2" s="1750"/>
      <c r="TOA2" s="1750"/>
      <c r="TOB2" s="1750"/>
      <c r="TOC2" s="1750"/>
      <c r="TOD2" s="1750"/>
      <c r="TOE2" s="1750"/>
      <c r="TOF2" s="1750"/>
      <c r="TOG2" s="1750"/>
      <c r="TOH2" s="1750"/>
      <c r="TOI2" s="1750"/>
      <c r="TOJ2" s="1750"/>
      <c r="TOK2" s="1750"/>
      <c r="TOL2" s="1750"/>
      <c r="TOM2" s="1750"/>
      <c r="TON2" s="1750"/>
      <c r="TOO2" s="1750"/>
      <c r="TOP2" s="1750"/>
      <c r="TOQ2" s="1750"/>
      <c r="TOR2" s="1750"/>
      <c r="TOS2" s="1750"/>
      <c r="TOT2" s="1750"/>
      <c r="TOU2" s="1750"/>
      <c r="TOV2" s="1750"/>
      <c r="TOW2" s="1750"/>
      <c r="TOX2" s="1750"/>
      <c r="TOY2" s="1750"/>
      <c r="TOZ2" s="1750"/>
      <c r="TPA2" s="1750"/>
      <c r="TPB2" s="1750"/>
      <c r="TPC2" s="1750"/>
      <c r="TPD2" s="1750"/>
      <c r="TPE2" s="1750"/>
      <c r="TPF2" s="1750"/>
      <c r="TPG2" s="1750"/>
      <c r="TPH2" s="1750"/>
      <c r="TPI2" s="1750"/>
      <c r="TPJ2" s="1750"/>
      <c r="TPK2" s="1750"/>
      <c r="TPL2" s="1750"/>
      <c r="TPM2" s="1750"/>
      <c r="TPN2" s="1750"/>
      <c r="TPO2" s="1750"/>
      <c r="TPP2" s="1750"/>
      <c r="TPQ2" s="1750"/>
      <c r="TPR2" s="1750"/>
      <c r="TPS2" s="1750"/>
      <c r="TPT2" s="1750"/>
      <c r="TPU2" s="1750"/>
      <c r="TPV2" s="1750"/>
      <c r="TPW2" s="1750"/>
      <c r="TPX2" s="1750"/>
      <c r="TPY2" s="1750"/>
      <c r="TPZ2" s="1750"/>
      <c r="TQA2" s="1750"/>
      <c r="TQB2" s="1750"/>
      <c r="TQC2" s="1750"/>
      <c r="TQD2" s="1750"/>
      <c r="TQE2" s="1750"/>
      <c r="TQF2" s="1750"/>
      <c r="TQG2" s="1750"/>
      <c r="TQH2" s="1750"/>
      <c r="TQI2" s="1750"/>
      <c r="TQJ2" s="1750"/>
      <c r="TQK2" s="1750"/>
      <c r="TQL2" s="1750"/>
      <c r="TQM2" s="1750"/>
      <c r="TQN2" s="1750"/>
      <c r="TQO2" s="1750"/>
      <c r="TQP2" s="1750"/>
      <c r="TQQ2" s="1750"/>
      <c r="TQR2" s="1750"/>
      <c r="TQS2" s="1750"/>
      <c r="TQT2" s="1750"/>
      <c r="TQU2" s="1750"/>
      <c r="TQV2" s="1750"/>
      <c r="TQW2" s="1750"/>
      <c r="TQX2" s="1750"/>
      <c r="TQY2" s="1750"/>
      <c r="TQZ2" s="1750"/>
      <c r="TRA2" s="1750"/>
      <c r="TRB2" s="1750"/>
      <c r="TRC2" s="1750"/>
      <c r="TRD2" s="1750"/>
      <c r="TRE2" s="1750"/>
      <c r="TRF2" s="1750"/>
      <c r="TRG2" s="1750"/>
      <c r="TRH2" s="1750"/>
      <c r="TRI2" s="1750"/>
      <c r="TRJ2" s="1750"/>
      <c r="TRK2" s="1750"/>
      <c r="TRL2" s="1750"/>
      <c r="TRM2" s="1750"/>
      <c r="TRN2" s="1750"/>
      <c r="TRO2" s="1750"/>
      <c r="TRP2" s="1750"/>
      <c r="TRQ2" s="1750"/>
      <c r="TRR2" s="1750"/>
      <c r="TRS2" s="1750"/>
      <c r="TRT2" s="1750"/>
      <c r="TRU2" s="1750"/>
      <c r="TRV2" s="1750"/>
      <c r="TRW2" s="1750"/>
      <c r="TRX2" s="1750"/>
      <c r="TRY2" s="1750"/>
      <c r="TRZ2" s="1750"/>
      <c r="TSA2" s="1750"/>
      <c r="TSB2" s="1750"/>
      <c r="TSC2" s="1750"/>
      <c r="TSD2" s="1750"/>
      <c r="TSE2" s="1750"/>
      <c r="TSF2" s="1750"/>
      <c r="TSG2" s="1750"/>
      <c r="TSH2" s="1750"/>
      <c r="TSI2" s="1750"/>
      <c r="TSJ2" s="1750"/>
      <c r="TSK2" s="1750"/>
      <c r="TSL2" s="1750"/>
      <c r="TSM2" s="1750"/>
      <c r="TSN2" s="1750"/>
      <c r="TSO2" s="1750"/>
      <c r="TSP2" s="1750"/>
      <c r="TSQ2" s="1750"/>
      <c r="TSR2" s="1750"/>
      <c r="TSS2" s="1750"/>
      <c r="TST2" s="1750"/>
      <c r="TSU2" s="1750"/>
      <c r="TSV2" s="1750"/>
      <c r="TSW2" s="1750"/>
      <c r="TSX2" s="1750"/>
      <c r="TSY2" s="1750"/>
      <c r="TSZ2" s="1750"/>
      <c r="TTA2" s="1750"/>
      <c r="TTB2" s="1750"/>
      <c r="TTC2" s="1750"/>
      <c r="TTD2" s="1750"/>
      <c r="TTE2" s="1750"/>
      <c r="TTF2" s="1750"/>
      <c r="TTG2" s="1750"/>
      <c r="TTH2" s="1750"/>
      <c r="TTI2" s="1750"/>
      <c r="TTJ2" s="1750"/>
      <c r="TTK2" s="1750"/>
      <c r="TTL2" s="1750"/>
      <c r="TTM2" s="1750"/>
      <c r="TTN2" s="1750"/>
      <c r="TTO2" s="1750"/>
      <c r="TTP2" s="1750"/>
      <c r="TTQ2" s="1750"/>
      <c r="TTR2" s="1750"/>
      <c r="TTS2" s="1750"/>
      <c r="TTT2" s="1750"/>
      <c r="TTU2" s="1750"/>
      <c r="TTV2" s="1750"/>
      <c r="TTW2" s="1750"/>
      <c r="TTX2" s="1750"/>
      <c r="TTY2" s="1750"/>
      <c r="TTZ2" s="1750"/>
      <c r="TUA2" s="1750"/>
      <c r="TUB2" s="1750"/>
      <c r="TUC2" s="1750"/>
      <c r="TUD2" s="1750"/>
      <c r="TUE2" s="1750"/>
      <c r="TUF2" s="1750"/>
      <c r="TUG2" s="1750"/>
      <c r="TUH2" s="1750"/>
      <c r="TUI2" s="1750"/>
      <c r="TUJ2" s="1750"/>
      <c r="TUK2" s="1750"/>
      <c r="TUL2" s="1750"/>
      <c r="TUM2" s="1750"/>
      <c r="TUN2" s="1750"/>
      <c r="TUO2" s="1750"/>
      <c r="TUP2" s="1750"/>
      <c r="TUQ2" s="1750"/>
      <c r="TUR2" s="1750"/>
      <c r="TUS2" s="1750"/>
      <c r="TUT2" s="1750"/>
      <c r="TUU2" s="1750"/>
      <c r="TUV2" s="1750"/>
      <c r="TUW2" s="1750"/>
      <c r="TUX2" s="1750"/>
      <c r="TUY2" s="1750"/>
      <c r="TUZ2" s="1750"/>
      <c r="TVA2" s="1750"/>
      <c r="TVB2" s="1750"/>
      <c r="TVC2" s="1750"/>
      <c r="TVD2" s="1750"/>
      <c r="TVE2" s="1750"/>
      <c r="TVF2" s="1750"/>
      <c r="TVG2" s="1750"/>
      <c r="TVH2" s="1750"/>
      <c r="TVI2" s="1750"/>
      <c r="TVJ2" s="1750"/>
      <c r="TVK2" s="1750"/>
      <c r="TVL2" s="1750"/>
      <c r="TVM2" s="1750"/>
      <c r="TVN2" s="1750"/>
      <c r="TVO2" s="1750"/>
      <c r="TVP2" s="1750"/>
      <c r="TVQ2" s="1750"/>
      <c r="TVR2" s="1750"/>
      <c r="TVS2" s="1750"/>
      <c r="TVT2" s="1750"/>
      <c r="TVU2" s="1750"/>
      <c r="TVV2" s="1750"/>
      <c r="TVW2" s="1750"/>
      <c r="TVX2" s="1750"/>
      <c r="TVY2" s="1750"/>
      <c r="TVZ2" s="1750"/>
      <c r="TWA2" s="1750"/>
      <c r="TWB2" s="1750"/>
      <c r="TWC2" s="1750"/>
      <c r="TWD2" s="1750"/>
      <c r="TWE2" s="1750"/>
      <c r="TWF2" s="1750"/>
      <c r="TWG2" s="1750"/>
      <c r="TWH2" s="1750"/>
      <c r="TWI2" s="1750"/>
      <c r="TWJ2" s="1750"/>
      <c r="TWK2" s="1750"/>
      <c r="TWL2" s="1750"/>
      <c r="TWM2" s="1750"/>
      <c r="TWN2" s="1750"/>
      <c r="TWO2" s="1750"/>
      <c r="TWP2" s="1750"/>
      <c r="TWQ2" s="1750"/>
      <c r="TWR2" s="1750"/>
      <c r="TWS2" s="1750"/>
      <c r="TWT2" s="1750"/>
      <c r="TWU2" s="1750"/>
      <c r="TWV2" s="1750"/>
      <c r="TWW2" s="1750"/>
      <c r="TWX2" s="1750"/>
      <c r="TWY2" s="1750"/>
      <c r="TWZ2" s="1750"/>
      <c r="TXA2" s="1750"/>
      <c r="TXB2" s="1750"/>
      <c r="TXC2" s="1750"/>
      <c r="TXD2" s="1750"/>
      <c r="TXE2" s="1750"/>
      <c r="TXF2" s="1750"/>
      <c r="TXG2" s="1750"/>
      <c r="TXH2" s="1750"/>
      <c r="TXI2" s="1750"/>
      <c r="TXJ2" s="1750"/>
      <c r="TXK2" s="1750"/>
      <c r="TXL2" s="1750"/>
      <c r="TXM2" s="1750"/>
      <c r="TXN2" s="1750"/>
      <c r="TXO2" s="1750"/>
      <c r="TXP2" s="1750"/>
      <c r="TXQ2" s="1750"/>
      <c r="TXR2" s="1750"/>
      <c r="TXS2" s="1750"/>
      <c r="TXT2" s="1750"/>
      <c r="TXU2" s="1750"/>
      <c r="TXV2" s="1750"/>
      <c r="TXW2" s="1750"/>
      <c r="TXX2" s="1750"/>
      <c r="TXY2" s="1750"/>
      <c r="TXZ2" s="1750"/>
      <c r="TYA2" s="1750"/>
      <c r="TYB2" s="1750"/>
      <c r="TYC2" s="1750"/>
      <c r="TYD2" s="1750"/>
      <c r="TYE2" s="1750"/>
      <c r="TYF2" s="1750"/>
      <c r="TYG2" s="1750"/>
      <c r="TYH2" s="1750"/>
      <c r="TYI2" s="1750"/>
      <c r="TYJ2" s="1750"/>
      <c r="TYK2" s="1750"/>
      <c r="TYL2" s="1750"/>
      <c r="TYM2" s="1750"/>
      <c r="TYN2" s="1750"/>
      <c r="TYO2" s="1750"/>
      <c r="TYP2" s="1750"/>
      <c r="TYQ2" s="1750"/>
      <c r="TYR2" s="1750"/>
      <c r="TYS2" s="1750"/>
      <c r="TYT2" s="1750"/>
      <c r="TYU2" s="1750"/>
      <c r="TYV2" s="1750"/>
      <c r="TYW2" s="1750"/>
      <c r="TYX2" s="1750"/>
      <c r="TYY2" s="1750"/>
      <c r="TYZ2" s="1750"/>
      <c r="TZA2" s="1750"/>
      <c r="TZB2" s="1750"/>
      <c r="TZC2" s="1750"/>
      <c r="TZD2" s="1750"/>
      <c r="TZE2" s="1750"/>
      <c r="TZF2" s="1750"/>
      <c r="TZG2" s="1750"/>
      <c r="TZH2" s="1750"/>
      <c r="TZI2" s="1750"/>
      <c r="TZJ2" s="1750"/>
      <c r="TZK2" s="1750"/>
      <c r="TZL2" s="1750"/>
      <c r="TZM2" s="1750"/>
      <c r="TZN2" s="1750"/>
      <c r="TZO2" s="1750"/>
      <c r="TZP2" s="1750"/>
      <c r="TZQ2" s="1750"/>
      <c r="TZR2" s="1750"/>
      <c r="TZS2" s="1750"/>
      <c r="TZT2" s="1750"/>
      <c r="TZU2" s="1750"/>
      <c r="TZV2" s="1750"/>
      <c r="TZW2" s="1750"/>
      <c r="TZX2" s="1750"/>
      <c r="TZY2" s="1750"/>
      <c r="TZZ2" s="1750"/>
      <c r="UAA2" s="1750"/>
      <c r="UAB2" s="1750"/>
      <c r="UAC2" s="1750"/>
      <c r="UAD2" s="1750"/>
      <c r="UAE2" s="1750"/>
      <c r="UAF2" s="1750"/>
      <c r="UAG2" s="1750"/>
      <c r="UAH2" s="1750"/>
      <c r="UAI2" s="1750"/>
      <c r="UAJ2" s="1750"/>
      <c r="UAK2" s="1750"/>
      <c r="UAL2" s="1750"/>
      <c r="UAM2" s="1750"/>
      <c r="UAN2" s="1750"/>
      <c r="UAO2" s="1750"/>
      <c r="UAP2" s="1750"/>
      <c r="UAQ2" s="1750"/>
      <c r="UAR2" s="1750"/>
      <c r="UAS2" s="1750"/>
      <c r="UAT2" s="1750"/>
      <c r="UAU2" s="1750"/>
      <c r="UAV2" s="1750"/>
      <c r="UAW2" s="1750"/>
      <c r="UAX2" s="1750"/>
      <c r="UAY2" s="1750"/>
      <c r="UAZ2" s="1750"/>
      <c r="UBA2" s="1750"/>
      <c r="UBB2" s="1750"/>
      <c r="UBC2" s="1750"/>
      <c r="UBD2" s="1750"/>
      <c r="UBE2" s="1750"/>
      <c r="UBF2" s="1750"/>
      <c r="UBG2" s="1750"/>
      <c r="UBH2" s="1750"/>
      <c r="UBI2" s="1750"/>
      <c r="UBJ2" s="1750"/>
      <c r="UBK2" s="1750"/>
      <c r="UBL2" s="1750"/>
      <c r="UBM2" s="1750"/>
      <c r="UBN2" s="1750"/>
      <c r="UBO2" s="1750"/>
      <c r="UBP2" s="1750"/>
      <c r="UBQ2" s="1750"/>
      <c r="UBR2" s="1750"/>
      <c r="UBS2" s="1750"/>
      <c r="UBT2" s="1750"/>
      <c r="UBU2" s="1750"/>
      <c r="UBV2" s="1750"/>
      <c r="UBW2" s="1750"/>
      <c r="UBX2" s="1750"/>
      <c r="UBY2" s="1750"/>
      <c r="UBZ2" s="1750"/>
      <c r="UCA2" s="1750"/>
      <c r="UCB2" s="1750"/>
      <c r="UCC2" s="1750"/>
      <c r="UCD2" s="1750"/>
      <c r="UCE2" s="1750"/>
      <c r="UCF2" s="1750"/>
      <c r="UCG2" s="1750"/>
      <c r="UCH2" s="1750"/>
      <c r="UCI2" s="1750"/>
      <c r="UCJ2" s="1750"/>
      <c r="UCK2" s="1750"/>
      <c r="UCL2" s="1750"/>
      <c r="UCM2" s="1750"/>
      <c r="UCN2" s="1750"/>
      <c r="UCO2" s="1750"/>
      <c r="UCP2" s="1750"/>
      <c r="UCQ2" s="1750"/>
      <c r="UCR2" s="1750"/>
      <c r="UCS2" s="1750"/>
      <c r="UCT2" s="1750"/>
      <c r="UCU2" s="1750"/>
      <c r="UCV2" s="1750"/>
      <c r="UCW2" s="1750"/>
      <c r="UCX2" s="1750"/>
      <c r="UCY2" s="1750"/>
      <c r="UCZ2" s="1750"/>
      <c r="UDA2" s="1750"/>
      <c r="UDB2" s="1750"/>
      <c r="UDC2" s="1750"/>
      <c r="UDD2" s="1750"/>
      <c r="UDE2" s="1750"/>
      <c r="UDF2" s="1750"/>
      <c r="UDG2" s="1750"/>
      <c r="UDH2" s="1750"/>
      <c r="UDI2" s="1750"/>
      <c r="UDJ2" s="1750"/>
      <c r="UDK2" s="1750"/>
      <c r="UDL2" s="1750"/>
      <c r="UDM2" s="1750"/>
      <c r="UDN2" s="1750"/>
      <c r="UDO2" s="1750"/>
      <c r="UDP2" s="1750"/>
      <c r="UDQ2" s="1750"/>
      <c r="UDR2" s="1750"/>
      <c r="UDS2" s="1750"/>
      <c r="UDT2" s="1750"/>
      <c r="UDU2" s="1750"/>
      <c r="UDV2" s="1750"/>
      <c r="UDW2" s="1750"/>
      <c r="UDX2" s="1750"/>
      <c r="UDY2" s="1750"/>
      <c r="UDZ2" s="1750"/>
      <c r="UEA2" s="1750"/>
      <c r="UEB2" s="1750"/>
      <c r="UEC2" s="1750"/>
      <c r="UED2" s="1750"/>
      <c r="UEE2" s="1750"/>
      <c r="UEF2" s="1750"/>
      <c r="UEG2" s="1750"/>
      <c r="UEH2" s="1750"/>
      <c r="UEI2" s="1750"/>
      <c r="UEJ2" s="1750"/>
      <c r="UEK2" s="1750"/>
      <c r="UEL2" s="1750"/>
      <c r="UEM2" s="1750"/>
      <c r="UEN2" s="1750"/>
      <c r="UEO2" s="1750"/>
      <c r="UEP2" s="1750"/>
      <c r="UEQ2" s="1750"/>
      <c r="UER2" s="1750"/>
      <c r="UES2" s="1750"/>
      <c r="UET2" s="1750"/>
      <c r="UEU2" s="1750"/>
      <c r="UEV2" s="1750"/>
      <c r="UEW2" s="1750"/>
      <c r="UEX2" s="1750"/>
      <c r="UEY2" s="1750"/>
      <c r="UEZ2" s="1750"/>
      <c r="UFA2" s="1750"/>
      <c r="UFB2" s="1750"/>
      <c r="UFC2" s="1750"/>
      <c r="UFD2" s="1750"/>
      <c r="UFE2" s="1750"/>
      <c r="UFF2" s="1750"/>
      <c r="UFG2" s="1750"/>
      <c r="UFH2" s="1750"/>
      <c r="UFI2" s="1750"/>
      <c r="UFJ2" s="1750"/>
      <c r="UFK2" s="1750"/>
      <c r="UFL2" s="1750"/>
      <c r="UFM2" s="1750"/>
      <c r="UFN2" s="1750"/>
      <c r="UFO2" s="1750"/>
      <c r="UFP2" s="1750"/>
      <c r="UFQ2" s="1750"/>
      <c r="UFR2" s="1750"/>
      <c r="UFS2" s="1750"/>
      <c r="UFT2" s="1750"/>
      <c r="UFU2" s="1750"/>
      <c r="UFV2" s="1750"/>
      <c r="UFW2" s="1750"/>
      <c r="UFX2" s="1750"/>
      <c r="UFY2" s="1750"/>
      <c r="UFZ2" s="1750"/>
      <c r="UGA2" s="1750"/>
      <c r="UGB2" s="1750"/>
      <c r="UGC2" s="1750"/>
      <c r="UGD2" s="1750"/>
      <c r="UGE2" s="1750"/>
      <c r="UGF2" s="1750"/>
      <c r="UGG2" s="1750"/>
      <c r="UGH2" s="1750"/>
      <c r="UGI2" s="1750"/>
      <c r="UGJ2" s="1750"/>
      <c r="UGK2" s="1750"/>
      <c r="UGL2" s="1750"/>
      <c r="UGM2" s="1750"/>
      <c r="UGN2" s="1750"/>
      <c r="UGO2" s="1750"/>
      <c r="UGP2" s="1750"/>
      <c r="UGQ2" s="1750"/>
      <c r="UGR2" s="1750"/>
      <c r="UGS2" s="1750"/>
      <c r="UGT2" s="1750"/>
      <c r="UGU2" s="1750"/>
      <c r="UGV2" s="1750"/>
      <c r="UGW2" s="1750"/>
      <c r="UGX2" s="1750"/>
      <c r="UGY2" s="1750"/>
      <c r="UGZ2" s="1750"/>
      <c r="UHA2" s="1750"/>
      <c r="UHB2" s="1750"/>
      <c r="UHC2" s="1750"/>
      <c r="UHD2" s="1750"/>
      <c r="UHE2" s="1750"/>
      <c r="UHF2" s="1750"/>
      <c r="UHG2" s="1750"/>
      <c r="UHH2" s="1750"/>
      <c r="UHI2" s="1750"/>
      <c r="UHJ2" s="1750"/>
      <c r="UHK2" s="1750"/>
      <c r="UHL2" s="1750"/>
      <c r="UHM2" s="1750"/>
      <c r="UHN2" s="1750"/>
      <c r="UHO2" s="1750"/>
      <c r="UHP2" s="1750"/>
      <c r="UHQ2" s="1750"/>
      <c r="UHR2" s="1750"/>
      <c r="UHS2" s="1750"/>
      <c r="UHT2" s="1750"/>
      <c r="UHU2" s="1750"/>
      <c r="UHV2" s="1750"/>
      <c r="UHW2" s="1750"/>
      <c r="UHX2" s="1750"/>
      <c r="UHY2" s="1750"/>
      <c r="UHZ2" s="1750"/>
      <c r="UIA2" s="1750"/>
      <c r="UIB2" s="1750"/>
      <c r="UIC2" s="1750"/>
      <c r="UID2" s="1750"/>
      <c r="UIE2" s="1750"/>
      <c r="UIF2" s="1750"/>
      <c r="UIG2" s="1750"/>
      <c r="UIH2" s="1750"/>
      <c r="UII2" s="1750"/>
      <c r="UIJ2" s="1750"/>
      <c r="UIK2" s="1750"/>
      <c r="UIL2" s="1750"/>
      <c r="UIM2" s="1750"/>
      <c r="UIN2" s="1750"/>
      <c r="UIO2" s="1750"/>
      <c r="UIP2" s="1750"/>
      <c r="UIQ2" s="1750"/>
      <c r="UIR2" s="1750"/>
      <c r="UIS2" s="1750"/>
      <c r="UIT2" s="1750"/>
      <c r="UIU2" s="1750"/>
      <c r="UIV2" s="1750"/>
      <c r="UIW2" s="1750"/>
      <c r="UIX2" s="1750"/>
      <c r="UIY2" s="1750"/>
      <c r="UIZ2" s="1750"/>
      <c r="UJA2" s="1750"/>
      <c r="UJB2" s="1750"/>
      <c r="UJC2" s="1750"/>
      <c r="UJD2" s="1750"/>
      <c r="UJE2" s="1750"/>
      <c r="UJF2" s="1750"/>
      <c r="UJG2" s="1750"/>
      <c r="UJH2" s="1750"/>
      <c r="UJI2" s="1750"/>
      <c r="UJJ2" s="1750"/>
      <c r="UJK2" s="1750"/>
      <c r="UJL2" s="1750"/>
      <c r="UJM2" s="1750"/>
      <c r="UJN2" s="1750"/>
      <c r="UJO2" s="1750"/>
      <c r="UJP2" s="1750"/>
      <c r="UJQ2" s="1750"/>
      <c r="UJR2" s="1750"/>
      <c r="UJS2" s="1750"/>
      <c r="UJT2" s="1750"/>
      <c r="UJU2" s="1750"/>
      <c r="UJV2" s="1750"/>
      <c r="UJW2" s="1750"/>
      <c r="UJX2" s="1750"/>
      <c r="UJY2" s="1750"/>
      <c r="UJZ2" s="1750"/>
      <c r="UKA2" s="1750"/>
      <c r="UKB2" s="1750"/>
      <c r="UKC2" s="1750"/>
      <c r="UKD2" s="1750"/>
      <c r="UKE2" s="1750"/>
      <c r="UKF2" s="1750"/>
      <c r="UKG2" s="1750"/>
      <c r="UKH2" s="1750"/>
      <c r="UKI2" s="1750"/>
      <c r="UKJ2" s="1750"/>
      <c r="UKK2" s="1750"/>
      <c r="UKL2" s="1750"/>
      <c r="UKM2" s="1750"/>
      <c r="UKN2" s="1750"/>
      <c r="UKO2" s="1750"/>
      <c r="UKP2" s="1750"/>
      <c r="UKQ2" s="1750"/>
      <c r="UKR2" s="1750"/>
      <c r="UKS2" s="1750"/>
      <c r="UKT2" s="1750"/>
      <c r="UKU2" s="1750"/>
      <c r="UKV2" s="1750"/>
      <c r="UKW2" s="1750"/>
      <c r="UKX2" s="1750"/>
      <c r="UKY2" s="1750"/>
      <c r="UKZ2" s="1750"/>
      <c r="ULA2" s="1750"/>
      <c r="ULB2" s="1750"/>
      <c r="ULC2" s="1750"/>
      <c r="ULD2" s="1750"/>
      <c r="ULE2" s="1750"/>
      <c r="ULF2" s="1750"/>
      <c r="ULG2" s="1750"/>
      <c r="ULH2" s="1750"/>
      <c r="ULI2" s="1750"/>
      <c r="ULJ2" s="1750"/>
      <c r="ULK2" s="1750"/>
      <c r="ULL2" s="1750"/>
      <c r="ULM2" s="1750"/>
      <c r="ULN2" s="1750"/>
      <c r="ULO2" s="1750"/>
      <c r="ULP2" s="1750"/>
      <c r="ULQ2" s="1750"/>
      <c r="ULR2" s="1750"/>
      <c r="ULS2" s="1750"/>
      <c r="ULT2" s="1750"/>
      <c r="ULU2" s="1750"/>
      <c r="ULV2" s="1750"/>
      <c r="ULW2" s="1750"/>
      <c r="ULX2" s="1750"/>
      <c r="ULY2" s="1750"/>
      <c r="ULZ2" s="1750"/>
      <c r="UMA2" s="1750"/>
      <c r="UMB2" s="1750"/>
      <c r="UMC2" s="1750"/>
      <c r="UMD2" s="1750"/>
      <c r="UME2" s="1750"/>
      <c r="UMF2" s="1750"/>
      <c r="UMG2" s="1750"/>
      <c r="UMH2" s="1750"/>
      <c r="UMI2" s="1750"/>
      <c r="UMJ2" s="1750"/>
      <c r="UMK2" s="1750"/>
      <c r="UML2" s="1750"/>
      <c r="UMM2" s="1750"/>
      <c r="UMN2" s="1750"/>
      <c r="UMO2" s="1750"/>
      <c r="UMP2" s="1750"/>
      <c r="UMQ2" s="1750"/>
      <c r="UMR2" s="1750"/>
      <c r="UMS2" s="1750"/>
      <c r="UMT2" s="1750"/>
      <c r="UMU2" s="1750"/>
      <c r="UMV2" s="1750"/>
      <c r="UMW2" s="1750"/>
      <c r="UMX2" s="1750"/>
      <c r="UMY2" s="1750"/>
      <c r="UMZ2" s="1750"/>
      <c r="UNA2" s="1750"/>
      <c r="UNB2" s="1750"/>
      <c r="UNC2" s="1750"/>
      <c r="UND2" s="1750"/>
      <c r="UNE2" s="1750"/>
      <c r="UNF2" s="1750"/>
      <c r="UNG2" s="1750"/>
      <c r="UNH2" s="1750"/>
      <c r="UNI2" s="1750"/>
      <c r="UNJ2" s="1750"/>
      <c r="UNK2" s="1750"/>
      <c r="UNL2" s="1750"/>
      <c r="UNM2" s="1750"/>
      <c r="UNN2" s="1750"/>
      <c r="UNO2" s="1750"/>
      <c r="UNP2" s="1750"/>
      <c r="UNQ2" s="1750"/>
      <c r="UNR2" s="1750"/>
      <c r="UNS2" s="1750"/>
      <c r="UNT2" s="1750"/>
      <c r="UNU2" s="1750"/>
      <c r="UNV2" s="1750"/>
      <c r="UNW2" s="1750"/>
      <c r="UNX2" s="1750"/>
      <c r="UNY2" s="1750"/>
      <c r="UNZ2" s="1750"/>
      <c r="UOA2" s="1750"/>
      <c r="UOB2" s="1750"/>
      <c r="UOC2" s="1750"/>
      <c r="UOD2" s="1750"/>
      <c r="UOE2" s="1750"/>
      <c r="UOF2" s="1750"/>
      <c r="UOG2" s="1750"/>
      <c r="UOH2" s="1750"/>
      <c r="UOI2" s="1750"/>
      <c r="UOJ2" s="1750"/>
      <c r="UOK2" s="1750"/>
      <c r="UOL2" s="1750"/>
      <c r="UOM2" s="1750"/>
      <c r="UON2" s="1750"/>
      <c r="UOO2" s="1750"/>
      <c r="UOP2" s="1750"/>
      <c r="UOQ2" s="1750"/>
      <c r="UOR2" s="1750"/>
      <c r="UOS2" s="1750"/>
      <c r="UOT2" s="1750"/>
      <c r="UOU2" s="1750"/>
      <c r="UOV2" s="1750"/>
      <c r="UOW2" s="1750"/>
      <c r="UOX2" s="1750"/>
      <c r="UOY2" s="1750"/>
      <c r="UOZ2" s="1750"/>
      <c r="UPA2" s="1750"/>
      <c r="UPB2" s="1750"/>
      <c r="UPC2" s="1750"/>
      <c r="UPD2" s="1750"/>
      <c r="UPE2" s="1750"/>
      <c r="UPF2" s="1750"/>
      <c r="UPG2" s="1750"/>
      <c r="UPH2" s="1750"/>
      <c r="UPI2" s="1750"/>
      <c r="UPJ2" s="1750"/>
      <c r="UPK2" s="1750"/>
      <c r="UPL2" s="1750"/>
      <c r="UPM2" s="1750"/>
      <c r="UPN2" s="1750"/>
      <c r="UPO2" s="1750"/>
      <c r="UPP2" s="1750"/>
      <c r="UPQ2" s="1750"/>
      <c r="UPR2" s="1750"/>
      <c r="UPS2" s="1750"/>
      <c r="UPT2" s="1750"/>
      <c r="UPU2" s="1750"/>
      <c r="UPV2" s="1750"/>
      <c r="UPW2" s="1750"/>
      <c r="UPX2" s="1750"/>
      <c r="UPY2" s="1750"/>
      <c r="UPZ2" s="1750"/>
      <c r="UQA2" s="1750"/>
      <c r="UQB2" s="1750"/>
      <c r="UQC2" s="1750"/>
      <c r="UQD2" s="1750"/>
      <c r="UQE2" s="1750"/>
      <c r="UQF2" s="1750"/>
      <c r="UQG2" s="1750"/>
      <c r="UQH2" s="1750"/>
      <c r="UQI2" s="1750"/>
      <c r="UQJ2" s="1750"/>
      <c r="UQK2" s="1750"/>
      <c r="UQL2" s="1750"/>
      <c r="UQM2" s="1750"/>
      <c r="UQN2" s="1750"/>
      <c r="UQO2" s="1750"/>
      <c r="UQP2" s="1750"/>
      <c r="UQQ2" s="1750"/>
      <c r="UQR2" s="1750"/>
      <c r="UQS2" s="1750"/>
      <c r="UQT2" s="1750"/>
      <c r="UQU2" s="1750"/>
      <c r="UQV2" s="1750"/>
      <c r="UQW2" s="1750"/>
      <c r="UQX2" s="1750"/>
      <c r="UQY2" s="1750"/>
      <c r="UQZ2" s="1750"/>
      <c r="URA2" s="1750"/>
      <c r="URB2" s="1750"/>
      <c r="URC2" s="1750"/>
      <c r="URD2" s="1750"/>
      <c r="URE2" s="1750"/>
      <c r="URF2" s="1750"/>
      <c r="URG2" s="1750"/>
      <c r="URH2" s="1750"/>
      <c r="URI2" s="1750"/>
      <c r="URJ2" s="1750"/>
      <c r="URK2" s="1750"/>
      <c r="URL2" s="1750"/>
      <c r="URM2" s="1750"/>
      <c r="URN2" s="1750"/>
      <c r="URO2" s="1750"/>
      <c r="URP2" s="1750"/>
      <c r="URQ2" s="1750"/>
      <c r="URR2" s="1750"/>
      <c r="URS2" s="1750"/>
      <c r="URT2" s="1750"/>
      <c r="URU2" s="1750"/>
      <c r="URV2" s="1750"/>
      <c r="URW2" s="1750"/>
      <c r="URX2" s="1750"/>
      <c r="URY2" s="1750"/>
      <c r="URZ2" s="1750"/>
      <c r="USA2" s="1750"/>
      <c r="USB2" s="1750"/>
      <c r="USC2" s="1750"/>
      <c r="USD2" s="1750"/>
      <c r="USE2" s="1750"/>
      <c r="USF2" s="1750"/>
      <c r="USG2" s="1750"/>
      <c r="USH2" s="1750"/>
      <c r="USI2" s="1750"/>
      <c r="USJ2" s="1750"/>
      <c r="USK2" s="1750"/>
      <c r="USL2" s="1750"/>
      <c r="USM2" s="1750"/>
      <c r="USN2" s="1750"/>
      <c r="USO2" s="1750"/>
      <c r="USP2" s="1750"/>
      <c r="USQ2" s="1750"/>
      <c r="USR2" s="1750"/>
      <c r="USS2" s="1750"/>
      <c r="UST2" s="1750"/>
      <c r="USU2" s="1750"/>
      <c r="USV2" s="1750"/>
      <c r="USW2" s="1750"/>
      <c r="USX2" s="1750"/>
      <c r="USY2" s="1750"/>
      <c r="USZ2" s="1750"/>
      <c r="UTA2" s="1750"/>
      <c r="UTB2" s="1750"/>
      <c r="UTC2" s="1750"/>
      <c r="UTD2" s="1750"/>
      <c r="UTE2" s="1750"/>
      <c r="UTF2" s="1750"/>
      <c r="UTG2" s="1750"/>
      <c r="UTH2" s="1750"/>
      <c r="UTI2" s="1750"/>
      <c r="UTJ2" s="1750"/>
      <c r="UTK2" s="1750"/>
      <c r="UTL2" s="1750"/>
      <c r="UTM2" s="1750"/>
      <c r="UTN2" s="1750"/>
      <c r="UTO2" s="1750"/>
      <c r="UTP2" s="1750"/>
      <c r="UTQ2" s="1750"/>
      <c r="UTR2" s="1750"/>
      <c r="UTS2" s="1750"/>
      <c r="UTT2" s="1750"/>
      <c r="UTU2" s="1750"/>
      <c r="UTV2" s="1750"/>
      <c r="UTW2" s="1750"/>
      <c r="UTX2" s="1750"/>
      <c r="UTY2" s="1750"/>
      <c r="UTZ2" s="1750"/>
      <c r="UUA2" s="1750"/>
      <c r="UUB2" s="1750"/>
      <c r="UUC2" s="1750"/>
      <c r="UUD2" s="1750"/>
      <c r="UUE2" s="1750"/>
      <c r="UUF2" s="1750"/>
      <c r="UUG2" s="1750"/>
      <c r="UUH2" s="1750"/>
      <c r="UUI2" s="1750"/>
      <c r="UUJ2" s="1750"/>
      <c r="UUK2" s="1750"/>
      <c r="UUL2" s="1750"/>
      <c r="UUM2" s="1750"/>
      <c r="UUN2" s="1750"/>
      <c r="UUO2" s="1750"/>
      <c r="UUP2" s="1750"/>
      <c r="UUQ2" s="1750"/>
      <c r="UUR2" s="1750"/>
      <c r="UUS2" s="1750"/>
      <c r="UUT2" s="1750"/>
      <c r="UUU2" s="1750"/>
      <c r="UUV2" s="1750"/>
      <c r="UUW2" s="1750"/>
      <c r="UUX2" s="1750"/>
      <c r="UUY2" s="1750"/>
      <c r="UUZ2" s="1750"/>
      <c r="UVA2" s="1750"/>
      <c r="UVB2" s="1750"/>
      <c r="UVC2" s="1750"/>
      <c r="UVD2" s="1750"/>
      <c r="UVE2" s="1750"/>
      <c r="UVF2" s="1750"/>
      <c r="UVG2" s="1750"/>
      <c r="UVH2" s="1750"/>
      <c r="UVI2" s="1750"/>
      <c r="UVJ2" s="1750"/>
      <c r="UVK2" s="1750"/>
      <c r="UVL2" s="1750"/>
      <c r="UVM2" s="1750"/>
      <c r="UVN2" s="1750"/>
      <c r="UVO2" s="1750"/>
      <c r="UVP2" s="1750"/>
      <c r="UVQ2" s="1750"/>
      <c r="UVR2" s="1750"/>
      <c r="UVS2" s="1750"/>
      <c r="UVT2" s="1750"/>
      <c r="UVU2" s="1750"/>
      <c r="UVV2" s="1750"/>
      <c r="UVW2" s="1750"/>
      <c r="UVX2" s="1750"/>
      <c r="UVY2" s="1750"/>
      <c r="UVZ2" s="1750"/>
      <c r="UWA2" s="1750"/>
      <c r="UWB2" s="1750"/>
      <c r="UWC2" s="1750"/>
      <c r="UWD2" s="1750"/>
      <c r="UWE2" s="1750"/>
      <c r="UWF2" s="1750"/>
      <c r="UWG2" s="1750"/>
      <c r="UWH2" s="1750"/>
      <c r="UWI2" s="1750"/>
      <c r="UWJ2" s="1750"/>
      <c r="UWK2" s="1750"/>
      <c r="UWL2" s="1750"/>
      <c r="UWM2" s="1750"/>
      <c r="UWN2" s="1750"/>
      <c r="UWO2" s="1750"/>
      <c r="UWP2" s="1750"/>
      <c r="UWQ2" s="1750"/>
      <c r="UWR2" s="1750"/>
      <c r="UWS2" s="1750"/>
      <c r="UWT2" s="1750"/>
      <c r="UWU2" s="1750"/>
      <c r="UWV2" s="1750"/>
      <c r="UWW2" s="1750"/>
      <c r="UWX2" s="1750"/>
      <c r="UWY2" s="1750"/>
      <c r="UWZ2" s="1750"/>
      <c r="UXA2" s="1750"/>
      <c r="UXB2" s="1750"/>
      <c r="UXC2" s="1750"/>
      <c r="UXD2" s="1750"/>
      <c r="UXE2" s="1750"/>
      <c r="UXF2" s="1750"/>
      <c r="UXG2" s="1750"/>
      <c r="UXH2" s="1750"/>
      <c r="UXI2" s="1750"/>
      <c r="UXJ2" s="1750"/>
      <c r="UXK2" s="1750"/>
      <c r="UXL2" s="1750"/>
      <c r="UXM2" s="1750"/>
      <c r="UXN2" s="1750"/>
      <c r="UXO2" s="1750"/>
      <c r="UXP2" s="1750"/>
      <c r="UXQ2" s="1750"/>
      <c r="UXR2" s="1750"/>
      <c r="UXS2" s="1750"/>
      <c r="UXT2" s="1750"/>
      <c r="UXU2" s="1750"/>
      <c r="UXV2" s="1750"/>
      <c r="UXW2" s="1750"/>
      <c r="UXX2" s="1750"/>
      <c r="UXY2" s="1750"/>
      <c r="UXZ2" s="1750"/>
      <c r="UYA2" s="1750"/>
      <c r="UYB2" s="1750"/>
      <c r="UYC2" s="1750"/>
      <c r="UYD2" s="1750"/>
      <c r="UYE2" s="1750"/>
      <c r="UYF2" s="1750"/>
      <c r="UYG2" s="1750"/>
      <c r="UYH2" s="1750"/>
      <c r="UYI2" s="1750"/>
      <c r="UYJ2" s="1750"/>
      <c r="UYK2" s="1750"/>
      <c r="UYL2" s="1750"/>
      <c r="UYM2" s="1750"/>
      <c r="UYN2" s="1750"/>
      <c r="UYO2" s="1750"/>
      <c r="UYP2" s="1750"/>
      <c r="UYQ2" s="1750"/>
      <c r="UYR2" s="1750"/>
      <c r="UYS2" s="1750"/>
      <c r="UYT2" s="1750"/>
      <c r="UYU2" s="1750"/>
      <c r="UYV2" s="1750"/>
      <c r="UYW2" s="1750"/>
      <c r="UYX2" s="1750"/>
      <c r="UYY2" s="1750"/>
      <c r="UYZ2" s="1750"/>
      <c r="UZA2" s="1750"/>
      <c r="UZB2" s="1750"/>
      <c r="UZC2" s="1750"/>
      <c r="UZD2" s="1750"/>
      <c r="UZE2" s="1750"/>
      <c r="UZF2" s="1750"/>
      <c r="UZG2" s="1750"/>
      <c r="UZH2" s="1750"/>
      <c r="UZI2" s="1750"/>
      <c r="UZJ2" s="1750"/>
      <c r="UZK2" s="1750"/>
      <c r="UZL2" s="1750"/>
      <c r="UZM2" s="1750"/>
      <c r="UZN2" s="1750"/>
      <c r="UZO2" s="1750"/>
      <c r="UZP2" s="1750"/>
      <c r="UZQ2" s="1750"/>
      <c r="UZR2" s="1750"/>
      <c r="UZS2" s="1750"/>
      <c r="UZT2" s="1750"/>
      <c r="UZU2" s="1750"/>
      <c r="UZV2" s="1750"/>
      <c r="UZW2" s="1750"/>
      <c r="UZX2" s="1750"/>
      <c r="UZY2" s="1750"/>
      <c r="UZZ2" s="1750"/>
      <c r="VAA2" s="1750"/>
      <c r="VAB2" s="1750"/>
      <c r="VAC2" s="1750"/>
      <c r="VAD2" s="1750"/>
      <c r="VAE2" s="1750"/>
      <c r="VAF2" s="1750"/>
      <c r="VAG2" s="1750"/>
      <c r="VAH2" s="1750"/>
      <c r="VAI2" s="1750"/>
      <c r="VAJ2" s="1750"/>
      <c r="VAK2" s="1750"/>
      <c r="VAL2" s="1750"/>
      <c r="VAM2" s="1750"/>
      <c r="VAN2" s="1750"/>
      <c r="VAO2" s="1750"/>
      <c r="VAP2" s="1750"/>
      <c r="VAQ2" s="1750"/>
      <c r="VAR2" s="1750"/>
      <c r="VAS2" s="1750"/>
      <c r="VAT2" s="1750"/>
      <c r="VAU2" s="1750"/>
      <c r="VAV2" s="1750"/>
      <c r="VAW2" s="1750"/>
      <c r="VAX2" s="1750"/>
      <c r="VAY2" s="1750"/>
      <c r="VAZ2" s="1750"/>
      <c r="VBA2" s="1750"/>
      <c r="VBB2" s="1750"/>
      <c r="VBC2" s="1750"/>
      <c r="VBD2" s="1750"/>
      <c r="VBE2" s="1750"/>
      <c r="VBF2" s="1750"/>
      <c r="VBG2" s="1750"/>
      <c r="VBH2" s="1750"/>
      <c r="VBI2" s="1750"/>
      <c r="VBJ2" s="1750"/>
      <c r="VBK2" s="1750"/>
      <c r="VBL2" s="1750"/>
      <c r="VBM2" s="1750"/>
      <c r="VBN2" s="1750"/>
      <c r="VBO2" s="1750"/>
      <c r="VBP2" s="1750"/>
      <c r="VBQ2" s="1750"/>
      <c r="VBR2" s="1750"/>
      <c r="VBS2" s="1750"/>
      <c r="VBT2" s="1750"/>
      <c r="VBU2" s="1750"/>
      <c r="VBV2" s="1750"/>
      <c r="VBW2" s="1750"/>
      <c r="VBX2" s="1750"/>
      <c r="VBY2" s="1750"/>
      <c r="VBZ2" s="1750"/>
      <c r="VCA2" s="1750"/>
      <c r="VCB2" s="1750"/>
      <c r="VCC2" s="1750"/>
      <c r="VCD2" s="1750"/>
      <c r="VCE2" s="1750"/>
      <c r="VCF2" s="1750"/>
      <c r="VCG2" s="1750"/>
      <c r="VCH2" s="1750"/>
      <c r="VCI2" s="1750"/>
      <c r="VCJ2" s="1750"/>
      <c r="VCK2" s="1750"/>
      <c r="VCL2" s="1750"/>
      <c r="VCM2" s="1750"/>
      <c r="VCN2" s="1750"/>
      <c r="VCO2" s="1750"/>
      <c r="VCP2" s="1750"/>
      <c r="VCQ2" s="1750"/>
      <c r="VCR2" s="1750"/>
      <c r="VCS2" s="1750"/>
      <c r="VCT2" s="1750"/>
      <c r="VCU2" s="1750"/>
      <c r="VCV2" s="1750"/>
      <c r="VCW2" s="1750"/>
      <c r="VCX2" s="1750"/>
      <c r="VCY2" s="1750"/>
      <c r="VCZ2" s="1750"/>
      <c r="VDA2" s="1750"/>
      <c r="VDB2" s="1750"/>
      <c r="VDC2" s="1750"/>
      <c r="VDD2" s="1750"/>
      <c r="VDE2" s="1750"/>
      <c r="VDF2" s="1750"/>
      <c r="VDG2" s="1750"/>
      <c r="VDH2" s="1750"/>
      <c r="VDI2" s="1750"/>
      <c r="VDJ2" s="1750"/>
      <c r="VDK2" s="1750"/>
      <c r="VDL2" s="1750"/>
      <c r="VDM2" s="1750"/>
      <c r="VDN2" s="1750"/>
      <c r="VDO2" s="1750"/>
      <c r="VDP2" s="1750"/>
      <c r="VDQ2" s="1750"/>
      <c r="VDR2" s="1750"/>
      <c r="VDS2" s="1750"/>
      <c r="VDT2" s="1750"/>
      <c r="VDU2" s="1750"/>
      <c r="VDV2" s="1750"/>
      <c r="VDW2" s="1750"/>
      <c r="VDX2" s="1750"/>
      <c r="VDY2" s="1750"/>
      <c r="VDZ2" s="1750"/>
      <c r="VEA2" s="1750"/>
      <c r="VEB2" s="1750"/>
      <c r="VEC2" s="1750"/>
      <c r="VED2" s="1750"/>
      <c r="VEE2" s="1750"/>
      <c r="VEF2" s="1750"/>
      <c r="VEG2" s="1750"/>
      <c r="VEH2" s="1750"/>
      <c r="VEI2" s="1750"/>
      <c r="VEJ2" s="1750"/>
      <c r="VEK2" s="1750"/>
      <c r="VEL2" s="1750"/>
      <c r="VEM2" s="1750"/>
      <c r="VEN2" s="1750"/>
      <c r="VEO2" s="1750"/>
      <c r="VEP2" s="1750"/>
      <c r="VEQ2" s="1750"/>
      <c r="VER2" s="1750"/>
      <c r="VES2" s="1750"/>
      <c r="VET2" s="1750"/>
      <c r="VEU2" s="1750"/>
      <c r="VEV2" s="1750"/>
      <c r="VEW2" s="1750"/>
      <c r="VEX2" s="1750"/>
      <c r="VEY2" s="1750"/>
      <c r="VEZ2" s="1750"/>
      <c r="VFA2" s="1750"/>
      <c r="VFB2" s="1750"/>
      <c r="VFC2" s="1750"/>
      <c r="VFD2" s="1750"/>
      <c r="VFE2" s="1750"/>
      <c r="VFF2" s="1750"/>
      <c r="VFG2" s="1750"/>
      <c r="VFH2" s="1750"/>
      <c r="VFI2" s="1750"/>
      <c r="VFJ2" s="1750"/>
      <c r="VFK2" s="1750"/>
      <c r="VFL2" s="1750"/>
      <c r="VFM2" s="1750"/>
      <c r="VFN2" s="1750"/>
      <c r="VFO2" s="1750"/>
      <c r="VFP2" s="1750"/>
      <c r="VFQ2" s="1750"/>
      <c r="VFR2" s="1750"/>
      <c r="VFS2" s="1750"/>
      <c r="VFT2" s="1750"/>
      <c r="VFU2" s="1750"/>
      <c r="VFV2" s="1750"/>
      <c r="VFW2" s="1750"/>
      <c r="VFX2" s="1750"/>
      <c r="VFY2" s="1750"/>
      <c r="VFZ2" s="1750"/>
      <c r="VGA2" s="1750"/>
      <c r="VGB2" s="1750"/>
      <c r="VGC2" s="1750"/>
      <c r="VGD2" s="1750"/>
      <c r="VGE2" s="1750"/>
      <c r="VGF2" s="1750"/>
      <c r="VGG2" s="1750"/>
      <c r="VGH2" s="1750"/>
      <c r="VGI2" s="1750"/>
      <c r="VGJ2" s="1750"/>
      <c r="VGK2" s="1750"/>
      <c r="VGL2" s="1750"/>
      <c r="VGM2" s="1750"/>
      <c r="VGN2" s="1750"/>
      <c r="VGO2" s="1750"/>
      <c r="VGP2" s="1750"/>
      <c r="VGQ2" s="1750"/>
      <c r="VGR2" s="1750"/>
      <c r="VGS2" s="1750"/>
      <c r="VGT2" s="1750"/>
      <c r="VGU2" s="1750"/>
      <c r="VGV2" s="1750"/>
      <c r="VGW2" s="1750"/>
      <c r="VGX2" s="1750"/>
      <c r="VGY2" s="1750"/>
      <c r="VGZ2" s="1750"/>
      <c r="VHA2" s="1750"/>
      <c r="VHB2" s="1750"/>
      <c r="VHC2" s="1750"/>
      <c r="VHD2" s="1750"/>
      <c r="VHE2" s="1750"/>
      <c r="VHF2" s="1750"/>
      <c r="VHG2" s="1750"/>
      <c r="VHH2" s="1750"/>
      <c r="VHI2" s="1750"/>
      <c r="VHJ2" s="1750"/>
      <c r="VHK2" s="1750"/>
      <c r="VHL2" s="1750"/>
      <c r="VHM2" s="1750"/>
      <c r="VHN2" s="1750"/>
      <c r="VHO2" s="1750"/>
      <c r="VHP2" s="1750"/>
      <c r="VHQ2" s="1750"/>
      <c r="VHR2" s="1750"/>
      <c r="VHS2" s="1750"/>
      <c r="VHT2" s="1750"/>
      <c r="VHU2" s="1750"/>
      <c r="VHV2" s="1750"/>
      <c r="VHW2" s="1750"/>
      <c r="VHX2" s="1750"/>
      <c r="VHY2" s="1750"/>
      <c r="VHZ2" s="1750"/>
      <c r="VIA2" s="1750"/>
      <c r="VIB2" s="1750"/>
      <c r="VIC2" s="1750"/>
      <c r="VID2" s="1750"/>
      <c r="VIE2" s="1750"/>
      <c r="VIF2" s="1750"/>
      <c r="VIG2" s="1750"/>
      <c r="VIH2" s="1750"/>
      <c r="VII2" s="1750"/>
      <c r="VIJ2" s="1750"/>
      <c r="VIK2" s="1750"/>
      <c r="VIL2" s="1750"/>
      <c r="VIM2" s="1750"/>
      <c r="VIN2" s="1750"/>
      <c r="VIO2" s="1750"/>
      <c r="VIP2" s="1750"/>
      <c r="VIQ2" s="1750"/>
      <c r="VIR2" s="1750"/>
      <c r="VIS2" s="1750"/>
      <c r="VIT2" s="1750"/>
      <c r="VIU2" s="1750"/>
      <c r="VIV2" s="1750"/>
      <c r="VIW2" s="1750"/>
      <c r="VIX2" s="1750"/>
      <c r="VIY2" s="1750"/>
      <c r="VIZ2" s="1750"/>
      <c r="VJA2" s="1750"/>
      <c r="VJB2" s="1750"/>
      <c r="VJC2" s="1750"/>
      <c r="VJD2" s="1750"/>
      <c r="VJE2" s="1750"/>
      <c r="VJF2" s="1750"/>
      <c r="VJG2" s="1750"/>
      <c r="VJH2" s="1750"/>
      <c r="VJI2" s="1750"/>
      <c r="VJJ2" s="1750"/>
      <c r="VJK2" s="1750"/>
      <c r="VJL2" s="1750"/>
      <c r="VJM2" s="1750"/>
      <c r="VJN2" s="1750"/>
      <c r="VJO2" s="1750"/>
      <c r="VJP2" s="1750"/>
      <c r="VJQ2" s="1750"/>
      <c r="VJR2" s="1750"/>
      <c r="VJS2" s="1750"/>
      <c r="VJT2" s="1750"/>
      <c r="VJU2" s="1750"/>
      <c r="VJV2" s="1750"/>
      <c r="VJW2" s="1750"/>
      <c r="VJX2" s="1750"/>
      <c r="VJY2" s="1750"/>
      <c r="VJZ2" s="1750"/>
      <c r="VKA2" s="1750"/>
      <c r="VKB2" s="1750"/>
      <c r="VKC2" s="1750"/>
      <c r="VKD2" s="1750"/>
      <c r="VKE2" s="1750"/>
      <c r="VKF2" s="1750"/>
      <c r="VKG2" s="1750"/>
      <c r="VKH2" s="1750"/>
      <c r="VKI2" s="1750"/>
      <c r="VKJ2" s="1750"/>
      <c r="VKK2" s="1750"/>
      <c r="VKL2" s="1750"/>
      <c r="VKM2" s="1750"/>
      <c r="VKN2" s="1750"/>
      <c r="VKO2" s="1750"/>
      <c r="VKP2" s="1750"/>
      <c r="VKQ2" s="1750"/>
      <c r="VKR2" s="1750"/>
      <c r="VKS2" s="1750"/>
      <c r="VKT2" s="1750"/>
      <c r="VKU2" s="1750"/>
      <c r="VKV2" s="1750"/>
      <c r="VKW2" s="1750"/>
      <c r="VKX2" s="1750"/>
      <c r="VKY2" s="1750"/>
      <c r="VKZ2" s="1750"/>
      <c r="VLA2" s="1750"/>
      <c r="VLB2" s="1750"/>
      <c r="VLC2" s="1750"/>
      <c r="VLD2" s="1750"/>
      <c r="VLE2" s="1750"/>
      <c r="VLF2" s="1750"/>
      <c r="VLG2" s="1750"/>
      <c r="VLH2" s="1750"/>
      <c r="VLI2" s="1750"/>
      <c r="VLJ2" s="1750"/>
      <c r="VLK2" s="1750"/>
      <c r="VLL2" s="1750"/>
      <c r="VLM2" s="1750"/>
      <c r="VLN2" s="1750"/>
      <c r="VLO2" s="1750"/>
      <c r="VLP2" s="1750"/>
      <c r="VLQ2" s="1750"/>
      <c r="VLR2" s="1750"/>
      <c r="VLS2" s="1750"/>
      <c r="VLT2" s="1750"/>
      <c r="VLU2" s="1750"/>
      <c r="VLV2" s="1750"/>
      <c r="VLW2" s="1750"/>
      <c r="VLX2" s="1750"/>
      <c r="VLY2" s="1750"/>
      <c r="VLZ2" s="1750"/>
      <c r="VMA2" s="1750"/>
      <c r="VMB2" s="1750"/>
      <c r="VMC2" s="1750"/>
      <c r="VMD2" s="1750"/>
      <c r="VME2" s="1750"/>
      <c r="VMF2" s="1750"/>
      <c r="VMG2" s="1750"/>
      <c r="VMH2" s="1750"/>
      <c r="VMI2" s="1750"/>
      <c r="VMJ2" s="1750"/>
      <c r="VMK2" s="1750"/>
      <c r="VML2" s="1750"/>
      <c r="VMM2" s="1750"/>
      <c r="VMN2" s="1750"/>
      <c r="VMO2" s="1750"/>
      <c r="VMP2" s="1750"/>
      <c r="VMQ2" s="1750"/>
      <c r="VMR2" s="1750"/>
      <c r="VMS2" s="1750"/>
      <c r="VMT2" s="1750"/>
      <c r="VMU2" s="1750"/>
      <c r="VMV2" s="1750"/>
      <c r="VMW2" s="1750"/>
      <c r="VMX2" s="1750"/>
      <c r="VMY2" s="1750"/>
      <c r="VMZ2" s="1750"/>
      <c r="VNA2" s="1750"/>
      <c r="VNB2" s="1750"/>
      <c r="VNC2" s="1750"/>
      <c r="VND2" s="1750"/>
      <c r="VNE2" s="1750"/>
      <c r="VNF2" s="1750"/>
      <c r="VNG2" s="1750"/>
      <c r="VNH2" s="1750"/>
      <c r="VNI2" s="1750"/>
      <c r="VNJ2" s="1750"/>
      <c r="VNK2" s="1750"/>
      <c r="VNL2" s="1750"/>
      <c r="VNM2" s="1750"/>
      <c r="VNN2" s="1750"/>
      <c r="VNO2" s="1750"/>
      <c r="VNP2" s="1750"/>
      <c r="VNQ2" s="1750"/>
      <c r="VNR2" s="1750"/>
      <c r="VNS2" s="1750"/>
      <c r="VNT2" s="1750"/>
      <c r="VNU2" s="1750"/>
      <c r="VNV2" s="1750"/>
      <c r="VNW2" s="1750"/>
      <c r="VNX2" s="1750"/>
      <c r="VNY2" s="1750"/>
      <c r="VNZ2" s="1750"/>
      <c r="VOA2" s="1750"/>
      <c r="VOB2" s="1750"/>
      <c r="VOC2" s="1750"/>
      <c r="VOD2" s="1750"/>
      <c r="VOE2" s="1750"/>
      <c r="VOF2" s="1750"/>
      <c r="VOG2" s="1750"/>
      <c r="VOH2" s="1750"/>
      <c r="VOI2" s="1750"/>
      <c r="VOJ2" s="1750"/>
      <c r="VOK2" s="1750"/>
      <c r="VOL2" s="1750"/>
      <c r="VOM2" s="1750"/>
      <c r="VON2" s="1750"/>
      <c r="VOO2" s="1750"/>
      <c r="VOP2" s="1750"/>
      <c r="VOQ2" s="1750"/>
      <c r="VOR2" s="1750"/>
      <c r="VOS2" s="1750"/>
      <c r="VOT2" s="1750"/>
      <c r="VOU2" s="1750"/>
      <c r="VOV2" s="1750"/>
      <c r="VOW2" s="1750"/>
      <c r="VOX2" s="1750"/>
      <c r="VOY2" s="1750"/>
      <c r="VOZ2" s="1750"/>
      <c r="VPA2" s="1750"/>
      <c r="VPB2" s="1750"/>
      <c r="VPC2" s="1750"/>
      <c r="VPD2" s="1750"/>
      <c r="VPE2" s="1750"/>
      <c r="VPF2" s="1750"/>
      <c r="VPG2" s="1750"/>
      <c r="VPH2" s="1750"/>
      <c r="VPI2" s="1750"/>
      <c r="VPJ2" s="1750"/>
      <c r="VPK2" s="1750"/>
      <c r="VPL2" s="1750"/>
      <c r="VPM2" s="1750"/>
      <c r="VPN2" s="1750"/>
      <c r="VPO2" s="1750"/>
      <c r="VPP2" s="1750"/>
      <c r="VPQ2" s="1750"/>
      <c r="VPR2" s="1750"/>
      <c r="VPS2" s="1750"/>
      <c r="VPT2" s="1750"/>
      <c r="VPU2" s="1750"/>
      <c r="VPV2" s="1750"/>
      <c r="VPW2" s="1750"/>
      <c r="VPX2" s="1750"/>
      <c r="VPY2" s="1750"/>
      <c r="VPZ2" s="1750"/>
      <c r="VQA2" s="1750"/>
      <c r="VQB2" s="1750"/>
      <c r="VQC2" s="1750"/>
      <c r="VQD2" s="1750"/>
      <c r="VQE2" s="1750"/>
      <c r="VQF2" s="1750"/>
      <c r="VQG2" s="1750"/>
      <c r="VQH2" s="1750"/>
      <c r="VQI2" s="1750"/>
      <c r="VQJ2" s="1750"/>
      <c r="VQK2" s="1750"/>
      <c r="VQL2" s="1750"/>
      <c r="VQM2" s="1750"/>
      <c r="VQN2" s="1750"/>
      <c r="VQO2" s="1750"/>
      <c r="VQP2" s="1750"/>
      <c r="VQQ2" s="1750"/>
      <c r="VQR2" s="1750"/>
      <c r="VQS2" s="1750"/>
      <c r="VQT2" s="1750"/>
      <c r="VQU2" s="1750"/>
      <c r="VQV2" s="1750"/>
      <c r="VQW2" s="1750"/>
      <c r="VQX2" s="1750"/>
      <c r="VQY2" s="1750"/>
      <c r="VQZ2" s="1750"/>
      <c r="VRA2" s="1750"/>
      <c r="VRB2" s="1750"/>
      <c r="VRC2" s="1750"/>
      <c r="VRD2" s="1750"/>
      <c r="VRE2" s="1750"/>
      <c r="VRF2" s="1750"/>
      <c r="VRG2" s="1750"/>
      <c r="VRH2" s="1750"/>
      <c r="VRI2" s="1750"/>
      <c r="VRJ2" s="1750"/>
      <c r="VRK2" s="1750"/>
      <c r="VRL2" s="1750"/>
      <c r="VRM2" s="1750"/>
      <c r="VRN2" s="1750"/>
      <c r="VRO2" s="1750"/>
      <c r="VRP2" s="1750"/>
      <c r="VRQ2" s="1750"/>
      <c r="VRR2" s="1750"/>
      <c r="VRS2" s="1750"/>
      <c r="VRT2" s="1750"/>
      <c r="VRU2" s="1750"/>
      <c r="VRV2" s="1750"/>
      <c r="VRW2" s="1750"/>
      <c r="VRX2" s="1750"/>
      <c r="VRY2" s="1750"/>
      <c r="VRZ2" s="1750"/>
      <c r="VSA2" s="1750"/>
      <c r="VSB2" s="1750"/>
      <c r="VSC2" s="1750"/>
      <c r="VSD2" s="1750"/>
      <c r="VSE2" s="1750"/>
      <c r="VSF2" s="1750"/>
      <c r="VSG2" s="1750"/>
      <c r="VSH2" s="1750"/>
      <c r="VSI2" s="1750"/>
      <c r="VSJ2" s="1750"/>
      <c r="VSK2" s="1750"/>
      <c r="VSL2" s="1750"/>
      <c r="VSM2" s="1750"/>
      <c r="VSN2" s="1750"/>
      <c r="VSO2" s="1750"/>
      <c r="VSP2" s="1750"/>
      <c r="VSQ2" s="1750"/>
      <c r="VSR2" s="1750"/>
      <c r="VSS2" s="1750"/>
      <c r="VST2" s="1750"/>
      <c r="VSU2" s="1750"/>
      <c r="VSV2" s="1750"/>
      <c r="VSW2" s="1750"/>
      <c r="VSX2" s="1750"/>
      <c r="VSY2" s="1750"/>
      <c r="VSZ2" s="1750"/>
      <c r="VTA2" s="1750"/>
      <c r="VTB2" s="1750"/>
      <c r="VTC2" s="1750"/>
      <c r="VTD2" s="1750"/>
      <c r="VTE2" s="1750"/>
      <c r="VTF2" s="1750"/>
      <c r="VTG2" s="1750"/>
      <c r="VTH2" s="1750"/>
      <c r="VTI2" s="1750"/>
      <c r="VTJ2" s="1750"/>
      <c r="VTK2" s="1750"/>
      <c r="VTL2" s="1750"/>
      <c r="VTM2" s="1750"/>
      <c r="VTN2" s="1750"/>
      <c r="VTO2" s="1750"/>
      <c r="VTP2" s="1750"/>
      <c r="VTQ2" s="1750"/>
      <c r="VTR2" s="1750"/>
      <c r="VTS2" s="1750"/>
      <c r="VTT2" s="1750"/>
      <c r="VTU2" s="1750"/>
      <c r="VTV2" s="1750"/>
      <c r="VTW2" s="1750"/>
      <c r="VTX2" s="1750"/>
      <c r="VTY2" s="1750"/>
      <c r="VTZ2" s="1750"/>
      <c r="VUA2" s="1750"/>
      <c r="VUB2" s="1750"/>
      <c r="VUC2" s="1750"/>
      <c r="VUD2" s="1750"/>
      <c r="VUE2" s="1750"/>
      <c r="VUF2" s="1750"/>
      <c r="VUG2" s="1750"/>
      <c r="VUH2" s="1750"/>
      <c r="VUI2" s="1750"/>
      <c r="VUJ2" s="1750"/>
      <c r="VUK2" s="1750"/>
      <c r="VUL2" s="1750"/>
      <c r="VUM2" s="1750"/>
      <c r="VUN2" s="1750"/>
      <c r="VUO2" s="1750"/>
      <c r="VUP2" s="1750"/>
      <c r="VUQ2" s="1750"/>
      <c r="VUR2" s="1750"/>
      <c r="VUS2" s="1750"/>
      <c r="VUT2" s="1750"/>
      <c r="VUU2" s="1750"/>
      <c r="VUV2" s="1750"/>
      <c r="VUW2" s="1750"/>
      <c r="VUX2" s="1750"/>
      <c r="VUY2" s="1750"/>
      <c r="VUZ2" s="1750"/>
      <c r="VVA2" s="1750"/>
      <c r="VVB2" s="1750"/>
      <c r="VVC2" s="1750"/>
      <c r="VVD2" s="1750"/>
      <c r="VVE2" s="1750"/>
      <c r="VVF2" s="1750"/>
      <c r="VVG2" s="1750"/>
      <c r="VVH2" s="1750"/>
      <c r="VVI2" s="1750"/>
      <c r="VVJ2" s="1750"/>
      <c r="VVK2" s="1750"/>
      <c r="VVL2" s="1750"/>
      <c r="VVM2" s="1750"/>
      <c r="VVN2" s="1750"/>
      <c r="VVO2" s="1750"/>
      <c r="VVP2" s="1750"/>
      <c r="VVQ2" s="1750"/>
      <c r="VVR2" s="1750"/>
      <c r="VVS2" s="1750"/>
      <c r="VVT2" s="1750"/>
      <c r="VVU2" s="1750"/>
      <c r="VVV2" s="1750"/>
      <c r="VVW2" s="1750"/>
      <c r="VVX2" s="1750"/>
      <c r="VVY2" s="1750"/>
      <c r="VVZ2" s="1750"/>
      <c r="VWA2" s="1750"/>
      <c r="VWB2" s="1750"/>
      <c r="VWC2" s="1750"/>
      <c r="VWD2" s="1750"/>
      <c r="VWE2" s="1750"/>
      <c r="VWF2" s="1750"/>
      <c r="VWG2" s="1750"/>
      <c r="VWH2" s="1750"/>
      <c r="VWI2" s="1750"/>
      <c r="VWJ2" s="1750"/>
      <c r="VWK2" s="1750"/>
      <c r="VWL2" s="1750"/>
      <c r="VWM2" s="1750"/>
      <c r="VWN2" s="1750"/>
      <c r="VWO2" s="1750"/>
      <c r="VWP2" s="1750"/>
      <c r="VWQ2" s="1750"/>
      <c r="VWR2" s="1750"/>
      <c r="VWS2" s="1750"/>
      <c r="VWT2" s="1750"/>
      <c r="VWU2" s="1750"/>
      <c r="VWV2" s="1750"/>
      <c r="VWW2" s="1750"/>
      <c r="VWX2" s="1750"/>
      <c r="VWY2" s="1750"/>
      <c r="VWZ2" s="1750"/>
      <c r="VXA2" s="1750"/>
      <c r="VXB2" s="1750"/>
      <c r="VXC2" s="1750"/>
      <c r="VXD2" s="1750"/>
      <c r="VXE2" s="1750"/>
      <c r="VXF2" s="1750"/>
      <c r="VXG2" s="1750"/>
      <c r="VXH2" s="1750"/>
      <c r="VXI2" s="1750"/>
      <c r="VXJ2" s="1750"/>
      <c r="VXK2" s="1750"/>
      <c r="VXL2" s="1750"/>
      <c r="VXM2" s="1750"/>
      <c r="VXN2" s="1750"/>
      <c r="VXO2" s="1750"/>
      <c r="VXP2" s="1750"/>
      <c r="VXQ2" s="1750"/>
      <c r="VXR2" s="1750"/>
      <c r="VXS2" s="1750"/>
      <c r="VXT2" s="1750"/>
      <c r="VXU2" s="1750"/>
      <c r="VXV2" s="1750"/>
      <c r="VXW2" s="1750"/>
      <c r="VXX2" s="1750"/>
      <c r="VXY2" s="1750"/>
      <c r="VXZ2" s="1750"/>
      <c r="VYA2" s="1750"/>
      <c r="VYB2" s="1750"/>
      <c r="VYC2" s="1750"/>
      <c r="VYD2" s="1750"/>
      <c r="VYE2" s="1750"/>
      <c r="VYF2" s="1750"/>
      <c r="VYG2" s="1750"/>
      <c r="VYH2" s="1750"/>
      <c r="VYI2" s="1750"/>
      <c r="VYJ2" s="1750"/>
      <c r="VYK2" s="1750"/>
      <c r="VYL2" s="1750"/>
      <c r="VYM2" s="1750"/>
      <c r="VYN2" s="1750"/>
      <c r="VYO2" s="1750"/>
      <c r="VYP2" s="1750"/>
      <c r="VYQ2" s="1750"/>
      <c r="VYR2" s="1750"/>
      <c r="VYS2" s="1750"/>
      <c r="VYT2" s="1750"/>
      <c r="VYU2" s="1750"/>
      <c r="VYV2" s="1750"/>
      <c r="VYW2" s="1750"/>
      <c r="VYX2" s="1750"/>
      <c r="VYY2" s="1750"/>
      <c r="VYZ2" s="1750"/>
      <c r="VZA2" s="1750"/>
      <c r="VZB2" s="1750"/>
      <c r="VZC2" s="1750"/>
      <c r="VZD2" s="1750"/>
      <c r="VZE2" s="1750"/>
      <c r="VZF2" s="1750"/>
      <c r="VZG2" s="1750"/>
      <c r="VZH2" s="1750"/>
      <c r="VZI2" s="1750"/>
      <c r="VZJ2" s="1750"/>
      <c r="VZK2" s="1750"/>
      <c r="VZL2" s="1750"/>
      <c r="VZM2" s="1750"/>
      <c r="VZN2" s="1750"/>
      <c r="VZO2" s="1750"/>
      <c r="VZP2" s="1750"/>
      <c r="VZQ2" s="1750"/>
      <c r="VZR2" s="1750"/>
      <c r="VZS2" s="1750"/>
      <c r="VZT2" s="1750"/>
      <c r="VZU2" s="1750"/>
      <c r="VZV2" s="1750"/>
      <c r="VZW2" s="1750"/>
      <c r="VZX2" s="1750"/>
      <c r="VZY2" s="1750"/>
      <c r="VZZ2" s="1750"/>
      <c r="WAA2" s="1750"/>
      <c r="WAB2" s="1750"/>
      <c r="WAC2" s="1750"/>
      <c r="WAD2" s="1750"/>
      <c r="WAE2" s="1750"/>
      <c r="WAF2" s="1750"/>
      <c r="WAG2" s="1750"/>
      <c r="WAH2" s="1750"/>
      <c r="WAI2" s="1750"/>
      <c r="WAJ2" s="1750"/>
      <c r="WAK2" s="1750"/>
      <c r="WAL2" s="1750"/>
      <c r="WAM2" s="1750"/>
      <c r="WAN2" s="1750"/>
      <c r="WAO2" s="1750"/>
      <c r="WAP2" s="1750"/>
      <c r="WAQ2" s="1750"/>
      <c r="WAR2" s="1750"/>
      <c r="WAS2" s="1750"/>
      <c r="WAT2" s="1750"/>
      <c r="WAU2" s="1750"/>
      <c r="WAV2" s="1750"/>
      <c r="WAW2" s="1750"/>
      <c r="WAX2" s="1750"/>
      <c r="WAY2" s="1750"/>
      <c r="WAZ2" s="1750"/>
      <c r="WBA2" s="1750"/>
      <c r="WBB2" s="1750"/>
      <c r="WBC2" s="1750"/>
      <c r="WBD2" s="1750"/>
      <c r="WBE2" s="1750"/>
      <c r="WBF2" s="1750"/>
      <c r="WBG2" s="1750"/>
      <c r="WBH2" s="1750"/>
      <c r="WBI2" s="1750"/>
      <c r="WBJ2" s="1750"/>
      <c r="WBK2" s="1750"/>
      <c r="WBL2" s="1750"/>
      <c r="WBM2" s="1750"/>
      <c r="WBN2" s="1750"/>
      <c r="WBO2" s="1750"/>
      <c r="WBP2" s="1750"/>
      <c r="WBQ2" s="1750"/>
      <c r="WBR2" s="1750"/>
      <c r="WBS2" s="1750"/>
      <c r="WBT2" s="1750"/>
      <c r="WBU2" s="1750"/>
      <c r="WBV2" s="1750"/>
      <c r="WBW2" s="1750"/>
      <c r="WBX2" s="1750"/>
      <c r="WBY2" s="1750"/>
      <c r="WBZ2" s="1750"/>
      <c r="WCA2" s="1750"/>
      <c r="WCB2" s="1750"/>
      <c r="WCC2" s="1750"/>
      <c r="WCD2" s="1750"/>
      <c r="WCE2" s="1750"/>
      <c r="WCF2" s="1750"/>
      <c r="WCG2" s="1750"/>
      <c r="WCH2" s="1750"/>
      <c r="WCI2" s="1750"/>
      <c r="WCJ2" s="1750"/>
      <c r="WCK2" s="1750"/>
      <c r="WCL2" s="1750"/>
      <c r="WCM2" s="1750"/>
      <c r="WCN2" s="1750"/>
      <c r="WCO2" s="1750"/>
      <c r="WCP2" s="1750"/>
      <c r="WCQ2" s="1750"/>
      <c r="WCR2" s="1750"/>
      <c r="WCS2" s="1750"/>
      <c r="WCT2" s="1750"/>
      <c r="WCU2" s="1750"/>
      <c r="WCV2" s="1750"/>
      <c r="WCW2" s="1750"/>
      <c r="WCX2" s="1750"/>
      <c r="WCY2" s="1750"/>
      <c r="WCZ2" s="1750"/>
      <c r="WDA2" s="1750"/>
      <c r="WDB2" s="1750"/>
      <c r="WDC2" s="1750"/>
      <c r="WDD2" s="1750"/>
      <c r="WDE2" s="1750"/>
      <c r="WDF2" s="1750"/>
      <c r="WDG2" s="1750"/>
      <c r="WDH2" s="1750"/>
      <c r="WDI2" s="1750"/>
      <c r="WDJ2" s="1750"/>
      <c r="WDK2" s="1750"/>
      <c r="WDL2" s="1750"/>
      <c r="WDM2" s="1750"/>
      <c r="WDN2" s="1750"/>
      <c r="WDO2" s="1750"/>
      <c r="WDP2" s="1750"/>
      <c r="WDQ2" s="1750"/>
      <c r="WDR2" s="1750"/>
      <c r="WDS2" s="1750"/>
      <c r="WDT2" s="1750"/>
      <c r="WDU2" s="1750"/>
      <c r="WDV2" s="1750"/>
      <c r="WDW2" s="1750"/>
      <c r="WDX2" s="1750"/>
      <c r="WDY2" s="1750"/>
      <c r="WDZ2" s="1750"/>
      <c r="WEA2" s="1750"/>
      <c r="WEB2" s="1750"/>
      <c r="WEC2" s="1750"/>
      <c r="WED2" s="1750"/>
      <c r="WEE2" s="1750"/>
      <c r="WEF2" s="1750"/>
      <c r="WEG2" s="1750"/>
      <c r="WEH2" s="1750"/>
      <c r="WEI2" s="1750"/>
      <c r="WEJ2" s="1750"/>
      <c r="WEK2" s="1750"/>
      <c r="WEL2" s="1750"/>
      <c r="WEM2" s="1750"/>
      <c r="WEN2" s="1750"/>
      <c r="WEO2" s="1750"/>
      <c r="WEP2" s="1750"/>
      <c r="WEQ2" s="1750"/>
      <c r="WER2" s="1750"/>
      <c r="WES2" s="1750"/>
      <c r="WET2" s="1750"/>
      <c r="WEU2" s="1750"/>
      <c r="WEV2" s="1750"/>
      <c r="WEW2" s="1750"/>
      <c r="WEX2" s="1750"/>
      <c r="WEY2" s="1750"/>
      <c r="WEZ2" s="1750"/>
      <c r="WFA2" s="1750"/>
      <c r="WFB2" s="1750"/>
      <c r="WFC2" s="1750"/>
      <c r="WFD2" s="1750"/>
      <c r="WFE2" s="1750"/>
      <c r="WFF2" s="1750"/>
      <c r="WFG2" s="1750"/>
      <c r="WFH2" s="1750"/>
      <c r="WFI2" s="1750"/>
      <c r="WFJ2" s="1750"/>
      <c r="WFK2" s="1750"/>
      <c r="WFL2" s="1750"/>
      <c r="WFM2" s="1750"/>
      <c r="WFN2" s="1750"/>
      <c r="WFO2" s="1750"/>
      <c r="WFP2" s="1750"/>
      <c r="WFQ2" s="1750"/>
      <c r="WFR2" s="1750"/>
      <c r="WFS2" s="1750"/>
      <c r="WFT2" s="1750"/>
      <c r="WFU2" s="1750"/>
      <c r="WFV2" s="1750"/>
      <c r="WFW2" s="1750"/>
      <c r="WFX2" s="1750"/>
      <c r="WFY2" s="1750"/>
      <c r="WFZ2" s="1750"/>
      <c r="WGA2" s="1750"/>
      <c r="WGB2" s="1750"/>
      <c r="WGC2" s="1750"/>
      <c r="WGD2" s="1750"/>
      <c r="WGE2" s="1750"/>
      <c r="WGF2" s="1750"/>
      <c r="WGG2" s="1750"/>
      <c r="WGH2" s="1750"/>
      <c r="WGI2" s="1750"/>
      <c r="WGJ2" s="1750"/>
      <c r="WGK2" s="1750"/>
      <c r="WGL2" s="1750"/>
      <c r="WGM2" s="1750"/>
      <c r="WGN2" s="1750"/>
      <c r="WGO2" s="1750"/>
      <c r="WGP2" s="1750"/>
      <c r="WGQ2" s="1750"/>
      <c r="WGR2" s="1750"/>
      <c r="WGS2" s="1750"/>
      <c r="WGT2" s="1750"/>
      <c r="WGU2" s="1750"/>
      <c r="WGV2" s="1750"/>
      <c r="WGW2" s="1750"/>
      <c r="WGX2" s="1750"/>
      <c r="WGY2" s="1750"/>
      <c r="WGZ2" s="1750"/>
      <c r="WHA2" s="1750"/>
      <c r="WHB2" s="1750"/>
      <c r="WHC2" s="1750"/>
      <c r="WHD2" s="1750"/>
      <c r="WHE2" s="1750"/>
      <c r="WHF2" s="1750"/>
      <c r="WHG2" s="1750"/>
      <c r="WHH2" s="1750"/>
      <c r="WHI2" s="1750"/>
      <c r="WHJ2" s="1750"/>
      <c r="WHK2" s="1750"/>
      <c r="WHL2" s="1750"/>
      <c r="WHM2" s="1750"/>
      <c r="WHN2" s="1750"/>
      <c r="WHO2" s="1750"/>
      <c r="WHP2" s="1750"/>
      <c r="WHQ2" s="1750"/>
      <c r="WHR2" s="1750"/>
      <c r="WHS2" s="1750"/>
      <c r="WHT2" s="1750"/>
      <c r="WHU2" s="1750"/>
      <c r="WHV2" s="1750"/>
      <c r="WHW2" s="1750"/>
      <c r="WHX2" s="1750"/>
      <c r="WHY2" s="1750"/>
      <c r="WHZ2" s="1750"/>
      <c r="WIA2" s="1750"/>
      <c r="WIB2" s="1750"/>
      <c r="WIC2" s="1750"/>
      <c r="WID2" s="1750"/>
      <c r="WIE2" s="1750"/>
      <c r="WIF2" s="1750"/>
      <c r="WIG2" s="1750"/>
      <c r="WIH2" s="1750"/>
      <c r="WII2" s="1750"/>
      <c r="WIJ2" s="1750"/>
      <c r="WIK2" s="1750"/>
      <c r="WIL2" s="1750"/>
      <c r="WIM2" s="1750"/>
      <c r="WIN2" s="1750"/>
      <c r="WIO2" s="1750"/>
      <c r="WIP2" s="1750"/>
      <c r="WIQ2" s="1750"/>
      <c r="WIR2" s="1750"/>
      <c r="WIS2" s="1750"/>
      <c r="WIT2" s="1750"/>
      <c r="WIU2" s="1750"/>
      <c r="WIV2" s="1750"/>
      <c r="WIW2" s="1750"/>
      <c r="WIX2" s="1750"/>
      <c r="WIY2" s="1750"/>
      <c r="WIZ2" s="1750"/>
      <c r="WJA2" s="1750"/>
      <c r="WJB2" s="1750"/>
      <c r="WJC2" s="1750"/>
      <c r="WJD2" s="1750"/>
      <c r="WJE2" s="1750"/>
      <c r="WJF2" s="1750"/>
      <c r="WJG2" s="1750"/>
      <c r="WJH2" s="1750"/>
      <c r="WJI2" s="1750"/>
      <c r="WJJ2" s="1750"/>
      <c r="WJK2" s="1750"/>
      <c r="WJL2" s="1750"/>
      <c r="WJM2" s="1750"/>
      <c r="WJN2" s="1750"/>
      <c r="WJO2" s="1750"/>
      <c r="WJP2" s="1750"/>
      <c r="WJQ2" s="1750"/>
      <c r="WJR2" s="1750"/>
      <c r="WJS2" s="1750"/>
      <c r="WJT2" s="1750"/>
      <c r="WJU2" s="1750"/>
      <c r="WJV2" s="1750"/>
      <c r="WJW2" s="1750"/>
      <c r="WJX2" s="1750"/>
      <c r="WJY2" s="1750"/>
      <c r="WJZ2" s="1750"/>
      <c r="WKA2" s="1750"/>
      <c r="WKB2" s="1750"/>
      <c r="WKC2" s="1750"/>
      <c r="WKD2" s="1750"/>
      <c r="WKE2" s="1750"/>
      <c r="WKF2" s="1750"/>
      <c r="WKG2" s="1750"/>
      <c r="WKH2" s="1750"/>
      <c r="WKI2" s="1750"/>
      <c r="WKJ2" s="1750"/>
      <c r="WKK2" s="1750"/>
      <c r="WKL2" s="1750"/>
      <c r="WKM2" s="1750"/>
      <c r="WKN2" s="1750"/>
      <c r="WKO2" s="1750"/>
      <c r="WKP2" s="1750"/>
      <c r="WKQ2" s="1750"/>
      <c r="WKR2" s="1750"/>
      <c r="WKS2" s="1750"/>
      <c r="WKT2" s="1750"/>
      <c r="WKU2" s="1750"/>
      <c r="WKV2" s="1750"/>
      <c r="WKW2" s="1750"/>
      <c r="WKX2" s="1750"/>
      <c r="WKY2" s="1750"/>
      <c r="WKZ2" s="1750"/>
      <c r="WLA2" s="1750"/>
      <c r="WLB2" s="1750"/>
      <c r="WLC2" s="1750"/>
      <c r="WLD2" s="1750"/>
      <c r="WLE2" s="1750"/>
      <c r="WLF2" s="1750"/>
      <c r="WLG2" s="1750"/>
      <c r="WLH2" s="1750"/>
      <c r="WLI2" s="1750"/>
      <c r="WLJ2" s="1750"/>
      <c r="WLK2" s="1750"/>
      <c r="WLL2" s="1750"/>
      <c r="WLM2" s="1750"/>
      <c r="WLN2" s="1750"/>
      <c r="WLO2" s="1750"/>
      <c r="WLP2" s="1750"/>
      <c r="WLQ2" s="1750"/>
      <c r="WLR2" s="1750"/>
      <c r="WLS2" s="1750"/>
      <c r="WLT2" s="1750"/>
      <c r="WLU2" s="1750"/>
      <c r="WLV2" s="1750"/>
      <c r="WLW2" s="1750"/>
      <c r="WLX2" s="1750"/>
      <c r="WLY2" s="1750"/>
      <c r="WLZ2" s="1750"/>
      <c r="WMA2" s="1750"/>
      <c r="WMB2" s="1750"/>
      <c r="WMC2" s="1750"/>
      <c r="WMD2" s="1750"/>
      <c r="WME2" s="1750"/>
      <c r="WMF2" s="1750"/>
      <c r="WMG2" s="1750"/>
      <c r="WMH2" s="1750"/>
      <c r="WMI2" s="1750"/>
      <c r="WMJ2" s="1750"/>
      <c r="WMK2" s="1750"/>
      <c r="WML2" s="1750"/>
      <c r="WMM2" s="1750"/>
      <c r="WMN2" s="1750"/>
      <c r="WMO2" s="1750"/>
      <c r="WMP2" s="1750"/>
      <c r="WMQ2" s="1750"/>
      <c r="WMR2" s="1750"/>
      <c r="WMS2" s="1750"/>
      <c r="WMT2" s="1750"/>
      <c r="WMU2" s="1750"/>
      <c r="WMV2" s="1750"/>
      <c r="WMW2" s="1750"/>
      <c r="WMX2" s="1750"/>
      <c r="WMY2" s="1750"/>
      <c r="WMZ2" s="1750"/>
      <c r="WNA2" s="1750"/>
      <c r="WNB2" s="1750"/>
      <c r="WNC2" s="1750"/>
      <c r="WND2" s="1750"/>
      <c r="WNE2" s="1750"/>
      <c r="WNF2" s="1750"/>
      <c r="WNG2" s="1750"/>
      <c r="WNH2" s="1750"/>
      <c r="WNI2" s="1750"/>
      <c r="WNJ2" s="1750"/>
      <c r="WNK2" s="1750"/>
      <c r="WNL2" s="1750"/>
      <c r="WNM2" s="1750"/>
      <c r="WNN2" s="1750"/>
      <c r="WNO2" s="1750"/>
      <c r="WNP2" s="1750"/>
      <c r="WNQ2" s="1750"/>
      <c r="WNR2" s="1750"/>
      <c r="WNS2" s="1750"/>
      <c r="WNT2" s="1750"/>
      <c r="WNU2" s="1750"/>
      <c r="WNV2" s="1750"/>
      <c r="WNW2" s="1750"/>
      <c r="WNX2" s="1750"/>
      <c r="WNY2" s="1750"/>
      <c r="WNZ2" s="1750"/>
      <c r="WOA2" s="1750"/>
      <c r="WOB2" s="1750"/>
      <c r="WOC2" s="1750"/>
      <c r="WOD2" s="1750"/>
      <c r="WOE2" s="1750"/>
      <c r="WOF2" s="1750"/>
      <c r="WOG2" s="1750"/>
      <c r="WOH2" s="1750"/>
      <c r="WOI2" s="1750"/>
      <c r="WOJ2" s="1750"/>
      <c r="WOK2" s="1750"/>
      <c r="WOL2" s="1750"/>
      <c r="WOM2" s="1750"/>
      <c r="WON2" s="1750"/>
      <c r="WOO2" s="1750"/>
      <c r="WOP2" s="1750"/>
      <c r="WOQ2" s="1750"/>
      <c r="WOR2" s="1750"/>
      <c r="WOS2" s="1750"/>
      <c r="WOT2" s="1750"/>
      <c r="WOU2" s="1750"/>
      <c r="WOV2" s="1750"/>
      <c r="WOW2" s="1750"/>
      <c r="WOX2" s="1750"/>
      <c r="WOY2" s="1750"/>
      <c r="WOZ2" s="1750"/>
      <c r="WPA2" s="1750"/>
      <c r="WPB2" s="1750"/>
      <c r="WPC2" s="1750"/>
      <c r="WPD2" s="1750"/>
      <c r="WPE2" s="1750"/>
      <c r="WPF2" s="1750"/>
      <c r="WPG2" s="1750"/>
      <c r="WPH2" s="1750"/>
      <c r="WPI2" s="1750"/>
      <c r="WPJ2" s="1750"/>
      <c r="WPK2" s="1750"/>
      <c r="WPL2" s="1750"/>
      <c r="WPM2" s="1750"/>
      <c r="WPN2" s="1750"/>
      <c r="WPO2" s="1750"/>
      <c r="WPP2" s="1750"/>
      <c r="WPQ2" s="1750"/>
      <c r="WPR2" s="1750"/>
      <c r="WPS2" s="1750"/>
      <c r="WPT2" s="1750"/>
      <c r="WPU2" s="1750"/>
      <c r="WPV2" s="1750"/>
      <c r="WPW2" s="1750"/>
      <c r="WPX2" s="1750"/>
      <c r="WPY2" s="1750"/>
      <c r="WPZ2" s="1750"/>
      <c r="WQA2" s="1750"/>
      <c r="WQB2" s="1750"/>
      <c r="WQC2" s="1750"/>
      <c r="WQD2" s="1750"/>
      <c r="WQE2" s="1750"/>
      <c r="WQF2" s="1750"/>
      <c r="WQG2" s="1750"/>
      <c r="WQH2" s="1750"/>
      <c r="WQI2" s="1750"/>
      <c r="WQJ2" s="1750"/>
      <c r="WQK2" s="1750"/>
      <c r="WQL2" s="1750"/>
      <c r="WQM2" s="1750"/>
      <c r="WQN2" s="1750"/>
      <c r="WQO2" s="1750"/>
      <c r="WQP2" s="1750"/>
      <c r="WQQ2" s="1750"/>
      <c r="WQR2" s="1750"/>
      <c r="WQS2" s="1750"/>
      <c r="WQT2" s="1750"/>
      <c r="WQU2" s="1750"/>
      <c r="WQV2" s="1750"/>
      <c r="WQW2" s="1750"/>
      <c r="WQX2" s="1750"/>
      <c r="WQY2" s="1750"/>
      <c r="WQZ2" s="1750"/>
      <c r="WRA2" s="1750"/>
      <c r="WRB2" s="1750"/>
      <c r="WRC2" s="1750"/>
      <c r="WRD2" s="1750"/>
      <c r="WRE2" s="1750"/>
      <c r="WRF2" s="1750"/>
      <c r="WRG2" s="1750"/>
      <c r="WRH2" s="1750"/>
      <c r="WRI2" s="1750"/>
      <c r="WRJ2" s="1750"/>
      <c r="WRK2" s="1750"/>
      <c r="WRL2" s="1750"/>
      <c r="WRM2" s="1750"/>
      <c r="WRN2" s="1750"/>
      <c r="WRO2" s="1750"/>
      <c r="WRP2" s="1750"/>
      <c r="WRQ2" s="1750"/>
      <c r="WRR2" s="1750"/>
      <c r="WRS2" s="1750"/>
      <c r="WRT2" s="1750"/>
      <c r="WRU2" s="1750"/>
      <c r="WRV2" s="1750"/>
      <c r="WRW2" s="1750"/>
      <c r="WRX2" s="1750"/>
      <c r="WRY2" s="1750"/>
      <c r="WRZ2" s="1750"/>
      <c r="WSA2" s="1750"/>
      <c r="WSB2" s="1750"/>
      <c r="WSC2" s="1750"/>
      <c r="WSD2" s="1750"/>
      <c r="WSE2" s="1750"/>
      <c r="WSF2" s="1750"/>
      <c r="WSG2" s="1750"/>
      <c r="WSH2" s="1750"/>
      <c r="WSI2" s="1750"/>
      <c r="WSJ2" s="1750"/>
      <c r="WSK2" s="1750"/>
      <c r="WSL2" s="1750"/>
      <c r="WSM2" s="1750"/>
      <c r="WSN2" s="1750"/>
      <c r="WSO2" s="1750"/>
      <c r="WSP2" s="1750"/>
      <c r="WSQ2" s="1750"/>
      <c r="WSR2" s="1750"/>
      <c r="WSS2" s="1750"/>
      <c r="WST2" s="1750"/>
      <c r="WSU2" s="1750"/>
      <c r="WSV2" s="1750"/>
      <c r="WSW2" s="1750"/>
      <c r="WSX2" s="1750"/>
      <c r="WSY2" s="1750"/>
      <c r="WSZ2" s="1750"/>
      <c r="WTA2" s="1750"/>
      <c r="WTB2" s="1750"/>
      <c r="WTC2" s="1750"/>
      <c r="WTD2" s="1750"/>
      <c r="WTE2" s="1750"/>
      <c r="WTF2" s="1750"/>
      <c r="WTG2" s="1750"/>
      <c r="WTH2" s="1750"/>
      <c r="WTI2" s="1750"/>
      <c r="WTJ2" s="1750"/>
      <c r="WTK2" s="1750"/>
      <c r="WTL2" s="1750"/>
      <c r="WTM2" s="1750"/>
      <c r="WTN2" s="1750"/>
      <c r="WTO2" s="1750"/>
      <c r="WTP2" s="1750"/>
      <c r="WTQ2" s="1750"/>
      <c r="WTR2" s="1750"/>
      <c r="WTS2" s="1750"/>
      <c r="WTT2" s="1750"/>
      <c r="WTU2" s="1750"/>
      <c r="WTV2" s="1750"/>
      <c r="WTW2" s="1750"/>
      <c r="WTX2" s="1750"/>
      <c r="WTY2" s="1750"/>
      <c r="WTZ2" s="1750"/>
      <c r="WUA2" s="1750"/>
      <c r="WUB2" s="1750"/>
      <c r="WUC2" s="1750"/>
      <c r="WUD2" s="1750"/>
      <c r="WUE2" s="1750"/>
      <c r="WUF2" s="1750"/>
      <c r="WUG2" s="1750"/>
      <c r="WUH2" s="1750"/>
      <c r="WUI2" s="1750"/>
      <c r="WUJ2" s="1750"/>
      <c r="WUK2" s="1750"/>
      <c r="WUL2" s="1750"/>
      <c r="WUM2" s="1750"/>
      <c r="WUN2" s="1750"/>
      <c r="WUO2" s="1750"/>
      <c r="WUP2" s="1750"/>
      <c r="WUQ2" s="1750"/>
      <c r="WUR2" s="1750"/>
      <c r="WUS2" s="1750"/>
      <c r="WUT2" s="1750"/>
      <c r="WUU2" s="1750"/>
      <c r="WUV2" s="1750"/>
      <c r="WUW2" s="1750"/>
      <c r="WUX2" s="1750"/>
      <c r="WUY2" s="1750"/>
      <c r="WUZ2" s="1750"/>
      <c r="WVA2" s="1750"/>
      <c r="WVB2" s="1750"/>
      <c r="WVC2" s="1750"/>
      <c r="WVD2" s="1750"/>
      <c r="WVE2" s="1750"/>
      <c r="WVF2" s="1750"/>
      <c r="WVG2" s="1750"/>
      <c r="WVH2" s="1750"/>
      <c r="WVI2" s="1750"/>
      <c r="WVJ2" s="1750"/>
      <c r="WVK2" s="1750"/>
      <c r="WVL2" s="1750"/>
      <c r="WVM2" s="1750"/>
      <c r="WVN2" s="1750"/>
      <c r="WVO2" s="1750"/>
      <c r="WVP2" s="1750"/>
      <c r="WVQ2" s="1750"/>
      <c r="WVR2" s="1750"/>
      <c r="WVS2" s="1750"/>
      <c r="WVT2" s="1750"/>
      <c r="WVU2" s="1750"/>
      <c r="WVV2" s="1750"/>
      <c r="WVW2" s="1750"/>
      <c r="WVX2" s="1750"/>
      <c r="WVY2" s="1750"/>
      <c r="WVZ2" s="1750"/>
      <c r="WWA2" s="1750"/>
      <c r="WWB2" s="1750"/>
      <c r="WWC2" s="1750"/>
      <c r="WWD2" s="1750"/>
      <c r="WWE2" s="1750"/>
      <c r="WWF2" s="1750"/>
      <c r="WWG2" s="1750"/>
      <c r="WWH2" s="1750"/>
      <c r="WWI2" s="1750"/>
      <c r="WWJ2" s="1750"/>
      <c r="WWK2" s="1750"/>
      <c r="WWL2" s="1750"/>
      <c r="WWM2" s="1750"/>
      <c r="WWN2" s="1750"/>
      <c r="WWO2" s="1750"/>
      <c r="WWP2" s="1750"/>
      <c r="WWQ2" s="1750"/>
      <c r="WWR2" s="1750"/>
      <c r="WWS2" s="1750"/>
      <c r="WWT2" s="1750"/>
      <c r="WWU2" s="1750"/>
      <c r="WWV2" s="1750"/>
      <c r="WWW2" s="1750"/>
      <c r="WWX2" s="1750"/>
      <c r="WWY2" s="1750"/>
      <c r="WWZ2" s="1750"/>
      <c r="WXA2" s="1750"/>
      <c r="WXB2" s="1750"/>
      <c r="WXC2" s="1750"/>
      <c r="WXD2" s="1750"/>
      <c r="WXE2" s="1750"/>
      <c r="WXF2" s="1750"/>
      <c r="WXG2" s="1750"/>
      <c r="WXH2" s="1750"/>
      <c r="WXI2" s="1750"/>
      <c r="WXJ2" s="1750"/>
      <c r="WXK2" s="1750"/>
      <c r="WXL2" s="1750"/>
      <c r="WXM2" s="1750"/>
      <c r="WXN2" s="1750"/>
      <c r="WXO2" s="1750"/>
      <c r="WXP2" s="1750"/>
      <c r="WXQ2" s="1750"/>
      <c r="WXR2" s="1750"/>
      <c r="WXS2" s="1750"/>
      <c r="WXT2" s="1750"/>
      <c r="WXU2" s="1750"/>
      <c r="WXV2" s="1750"/>
      <c r="WXW2" s="1750"/>
      <c r="WXX2" s="1750"/>
      <c r="WXY2" s="1750"/>
      <c r="WXZ2" s="1750"/>
      <c r="WYA2" s="1750"/>
      <c r="WYB2" s="1750"/>
      <c r="WYC2" s="1750"/>
      <c r="WYD2" s="1750"/>
      <c r="WYE2" s="1750"/>
      <c r="WYF2" s="1750"/>
      <c r="WYG2" s="1750"/>
      <c r="WYH2" s="1750"/>
      <c r="WYI2" s="1750"/>
      <c r="WYJ2" s="1750"/>
      <c r="WYK2" s="1750"/>
      <c r="WYL2" s="1750"/>
      <c r="WYM2" s="1750"/>
      <c r="WYN2" s="1750"/>
      <c r="WYO2" s="1750"/>
      <c r="WYP2" s="1750"/>
      <c r="WYQ2" s="1750"/>
      <c r="WYR2" s="1750"/>
      <c r="WYS2" s="1750"/>
      <c r="WYT2" s="1750"/>
      <c r="WYU2" s="1750"/>
      <c r="WYV2" s="1750"/>
      <c r="WYW2" s="1750"/>
      <c r="WYX2" s="1750"/>
      <c r="WYY2" s="1750"/>
      <c r="WYZ2" s="1750"/>
      <c r="WZA2" s="1750"/>
      <c r="WZB2" s="1750"/>
      <c r="WZC2" s="1750"/>
      <c r="WZD2" s="1750"/>
      <c r="WZE2" s="1750"/>
      <c r="WZF2" s="1750"/>
      <c r="WZG2" s="1750"/>
      <c r="WZH2" s="1750"/>
      <c r="WZI2" s="1750"/>
      <c r="WZJ2" s="1750"/>
      <c r="WZK2" s="1750"/>
      <c r="WZL2" s="1750"/>
      <c r="WZM2" s="1750"/>
      <c r="WZN2" s="1750"/>
      <c r="WZO2" s="1750"/>
      <c r="WZP2" s="1750"/>
      <c r="WZQ2" s="1750"/>
      <c r="WZR2" s="1750"/>
      <c r="WZS2" s="1750"/>
      <c r="WZT2" s="1750"/>
      <c r="WZU2" s="1750"/>
      <c r="WZV2" s="1750"/>
      <c r="WZW2" s="1750"/>
      <c r="WZX2" s="1750"/>
      <c r="WZY2" s="1750"/>
      <c r="WZZ2" s="1750"/>
      <c r="XAA2" s="1750"/>
      <c r="XAB2" s="1750"/>
      <c r="XAC2" s="1750"/>
      <c r="XAD2" s="1750"/>
      <c r="XAE2" s="1750"/>
      <c r="XAF2" s="1750"/>
      <c r="XAG2" s="1750"/>
      <c r="XAH2" s="1750"/>
      <c r="XAI2" s="1750"/>
      <c r="XAJ2" s="1750"/>
      <c r="XAK2" s="1750"/>
      <c r="XAL2" s="1750"/>
      <c r="XAM2" s="1750"/>
      <c r="XAN2" s="1750"/>
      <c r="XAO2" s="1750"/>
      <c r="XAP2" s="1750"/>
      <c r="XAQ2" s="1750"/>
      <c r="XAR2" s="1750"/>
      <c r="XAS2" s="1750"/>
      <c r="XAT2" s="1750"/>
      <c r="XAU2" s="1750"/>
      <c r="XAV2" s="1750"/>
      <c r="XAW2" s="1750"/>
      <c r="XAX2" s="1750"/>
      <c r="XAY2" s="1750"/>
      <c r="XAZ2" s="1750"/>
      <c r="XBA2" s="1750"/>
      <c r="XBB2" s="1750"/>
      <c r="XBC2" s="1750"/>
      <c r="XBD2" s="1750"/>
      <c r="XBE2" s="1750"/>
      <c r="XBF2" s="1750"/>
      <c r="XBG2" s="1750"/>
      <c r="XBH2" s="1750"/>
      <c r="XBI2" s="1750"/>
      <c r="XBJ2" s="1750"/>
      <c r="XBK2" s="1750"/>
      <c r="XBL2" s="1750"/>
      <c r="XBM2" s="1750"/>
      <c r="XBN2" s="1750"/>
      <c r="XBO2" s="1750"/>
      <c r="XBP2" s="1750"/>
      <c r="XBQ2" s="1750"/>
      <c r="XBR2" s="1750"/>
      <c r="XBS2" s="1750"/>
      <c r="XBT2" s="1750"/>
      <c r="XBU2" s="1750"/>
      <c r="XBV2" s="1750"/>
      <c r="XBW2" s="1750"/>
      <c r="XBX2" s="1750"/>
      <c r="XBY2" s="1750"/>
      <c r="XBZ2" s="1750"/>
      <c r="XCA2" s="1750"/>
      <c r="XCB2" s="1750"/>
      <c r="XCC2" s="1750"/>
      <c r="XCD2" s="1750"/>
      <c r="XCE2" s="1750"/>
      <c r="XCF2" s="1750"/>
      <c r="XCG2" s="1750"/>
      <c r="XCH2" s="1750"/>
      <c r="XCI2" s="1750"/>
      <c r="XCJ2" s="1750"/>
      <c r="XCK2" s="1750"/>
      <c r="XCL2" s="1750"/>
      <c r="XCM2" s="1750"/>
      <c r="XCN2" s="1750"/>
      <c r="XCO2" s="1750"/>
      <c r="XCP2" s="1750"/>
      <c r="XCQ2" s="1750"/>
      <c r="XCR2" s="1750"/>
      <c r="XCS2" s="1750"/>
      <c r="XCT2" s="1750"/>
      <c r="XCU2" s="1750"/>
      <c r="XCV2" s="1750"/>
      <c r="XCW2" s="1750"/>
      <c r="XCX2" s="1750"/>
      <c r="XCY2" s="1750"/>
      <c r="XCZ2" s="1750"/>
      <c r="XDA2" s="1750"/>
      <c r="XDB2" s="1750"/>
      <c r="XDC2" s="1750"/>
      <c r="XDD2" s="1750"/>
      <c r="XDE2" s="1750"/>
      <c r="XDF2" s="1750"/>
      <c r="XDG2" s="1750"/>
      <c r="XDH2" s="1750"/>
      <c r="XDI2" s="1750"/>
      <c r="XDJ2" s="1750"/>
      <c r="XDK2" s="1750"/>
      <c r="XDL2" s="1750"/>
      <c r="XDM2" s="1750"/>
      <c r="XDN2" s="1750"/>
      <c r="XDO2" s="1750"/>
      <c r="XDP2" s="1750"/>
      <c r="XDQ2" s="1750"/>
      <c r="XDR2" s="1750"/>
      <c r="XDS2" s="1750"/>
      <c r="XDT2" s="1750"/>
      <c r="XDU2" s="1750"/>
      <c r="XDV2" s="1750"/>
      <c r="XDW2" s="1750"/>
      <c r="XDX2" s="1750"/>
      <c r="XDY2" s="1750"/>
      <c r="XDZ2" s="1750"/>
      <c r="XEA2" s="1750"/>
      <c r="XEB2" s="1750"/>
      <c r="XEC2" s="1750"/>
      <c r="XED2" s="1750"/>
      <c r="XEE2" s="1750"/>
      <c r="XEF2" s="1750"/>
      <c r="XEG2" s="1750"/>
      <c r="XEH2" s="1750"/>
      <c r="XEI2" s="1750"/>
      <c r="XEJ2" s="1750"/>
      <c r="XEK2" s="1750"/>
      <c r="XEL2" s="1750"/>
      <c r="XEM2" s="1750"/>
      <c r="XEN2" s="1750"/>
      <c r="XEO2" s="1750"/>
      <c r="XEP2" s="1750"/>
      <c r="XEQ2" s="1750"/>
      <c r="XER2" s="1750"/>
      <c r="XES2" s="1750"/>
      <c r="XET2" s="1750"/>
      <c r="XEU2" s="1750"/>
      <c r="XEV2" s="1750"/>
      <c r="XEW2" s="1750"/>
      <c r="XEX2" s="1750"/>
      <c r="XEY2" s="1750"/>
      <c r="XEZ2" s="1750"/>
      <c r="XFA2" s="1750"/>
      <c r="XFB2" s="1750"/>
      <c r="XFC2" s="1750"/>
      <c r="XFD2" s="1750"/>
    </row>
    <row r="3" spans="1:16384" x14ac:dyDescent="0.2">
      <c r="B3" s="1753"/>
      <c r="C3" s="1753"/>
      <c r="D3" s="1753"/>
      <c r="E3" s="1753"/>
      <c r="F3" s="1753"/>
      <c r="G3" s="1753"/>
      <c r="H3" s="887"/>
      <c r="I3" s="971"/>
      <c r="J3" s="971"/>
      <c r="K3" s="971"/>
      <c r="L3" s="971"/>
      <c r="M3" s="971"/>
    </row>
    <row r="4" spans="1:16384" ht="18" customHeight="1" x14ac:dyDescent="0.2">
      <c r="A4" s="972"/>
      <c r="B4" s="1754" t="s">
        <v>672</v>
      </c>
      <c r="C4" s="1754"/>
      <c r="D4" s="1754"/>
      <c r="E4" s="1754"/>
      <c r="F4" s="1754"/>
      <c r="G4" s="1754"/>
      <c r="H4" s="1754"/>
      <c r="I4" s="973"/>
      <c r="J4" s="973"/>
      <c r="K4" s="973"/>
      <c r="L4" s="973"/>
    </row>
    <row r="5" spans="1:16384" ht="12.75" customHeight="1" x14ac:dyDescent="0.2">
      <c r="A5" s="972"/>
      <c r="B5" s="1754"/>
      <c r="C5" s="1754"/>
      <c r="D5" s="1754"/>
      <c r="E5" s="1754"/>
      <c r="F5" s="1754"/>
      <c r="G5" s="1754"/>
      <c r="H5" s="1754"/>
      <c r="I5" s="1754"/>
      <c r="J5" s="1754"/>
      <c r="K5" s="1754"/>
      <c r="L5" s="1754"/>
    </row>
    <row r="6" spans="1:16384" ht="16.5" customHeight="1" thickBot="1" x14ac:dyDescent="0.25">
      <c r="A6" s="974"/>
      <c r="B6" s="1755" t="s">
        <v>362</v>
      </c>
      <c r="C6" s="1755"/>
      <c r="D6" s="1755"/>
      <c r="E6" s="1755"/>
      <c r="F6" s="1755"/>
      <c r="G6" s="1755"/>
      <c r="H6" s="1755"/>
      <c r="I6" s="454"/>
      <c r="J6" s="454"/>
      <c r="K6" s="454"/>
      <c r="L6" s="454"/>
    </row>
    <row r="7" spans="1:16384" ht="86.25" customHeight="1" thickBot="1" x14ac:dyDescent="0.25">
      <c r="A7" s="996" t="s">
        <v>638</v>
      </c>
      <c r="B7" s="922" t="s">
        <v>46</v>
      </c>
      <c r="C7" s="457" t="str">
        <f>'1. mell.bevétel_össz'!C8</f>
        <v>2023. évi eredeti előirányzat
2/2023. (II.14.)</v>
      </c>
      <c r="D7" s="456" t="str">
        <f>'1. mell.bevétel_össz'!D8</f>
        <v>Módosított előirányzat a 14/2023.  (VI.29.)  rendelet szerint</v>
      </c>
      <c r="E7" s="457" t="str">
        <f>'1. mell.bevétel_össz'!E8</f>
        <v>Módosított előirányzat a …./2023. (IX…..)  rendelet szerint</v>
      </c>
      <c r="F7" s="457" t="str">
        <f>'1. mell.bevétel_össz'!F8</f>
        <v>Módosított előirányzat a .../2023. (XII…...)  rendelet szerint</v>
      </c>
      <c r="G7" s="457" t="str">
        <f>'1. mell.bevétel_össz'!G8</f>
        <v>Módosított előirányzat a …../2023. (II…..)  rendelet szerint</v>
      </c>
      <c r="H7" s="1286" t="s">
        <v>588</v>
      </c>
      <c r="I7" s="1286" t="str">
        <f>'1. mell.bevétel_össz'!I8</f>
        <v>2023. évi teljesítés              2023.06.30-ig</v>
      </c>
      <c r="J7" s="923" t="str">
        <f>'1. mell.bevétel_össz'!J8</f>
        <v>2023. évi teljesítés              2023.09.30-ig</v>
      </c>
      <c r="K7" s="923" t="str">
        <f>'1. mell.bevétel_össz'!K8</f>
        <v>2023. évi teljesítés              2023.12.31-ig</v>
      </c>
      <c r="L7" s="923" t="str">
        <f>'1. mell.bevétel_össz'!L8</f>
        <v>Teljesítés %-a</v>
      </c>
      <c r="N7" s="452" t="s">
        <v>385</v>
      </c>
    </row>
    <row r="8" spans="1:16384" ht="24.95" customHeight="1" thickBot="1" x14ac:dyDescent="0.25">
      <c r="A8" s="924"/>
      <c r="B8" s="925" t="s">
        <v>258</v>
      </c>
      <c r="C8" s="927">
        <f>C9+C19</f>
        <v>1463664898</v>
      </c>
      <c r="D8" s="926">
        <f>D9+D19</f>
        <v>1528324190</v>
      </c>
      <c r="E8" s="927">
        <f>E9+E19</f>
        <v>1835779040</v>
      </c>
      <c r="F8" s="927">
        <f>F9+F19</f>
        <v>0</v>
      </c>
      <c r="G8" s="927">
        <f>G9+G19</f>
        <v>0</v>
      </c>
      <c r="H8" s="844">
        <f>+E8-D8</f>
        <v>307454850</v>
      </c>
      <c r="I8" s="1287">
        <f>I9+I25</f>
        <v>0</v>
      </c>
      <c r="J8" s="928">
        <f>J9+J25</f>
        <v>0</v>
      </c>
      <c r="K8" s="928">
        <f>K9+K25</f>
        <v>0</v>
      </c>
      <c r="L8" s="928">
        <f>L9+L25</f>
        <v>0</v>
      </c>
    </row>
    <row r="9" spans="1:16384" s="885" customFormat="1" ht="20.100000000000001" customHeight="1" x14ac:dyDescent="0.2">
      <c r="A9" s="929" t="s">
        <v>343</v>
      </c>
      <c r="B9" s="1007" t="s">
        <v>259</v>
      </c>
      <c r="C9" s="1262">
        <f>SUM(C10:C18)</f>
        <v>43030000</v>
      </c>
      <c r="D9" s="1337">
        <f>SUM(D10:D18)</f>
        <v>13053382</v>
      </c>
      <c r="E9" s="1262">
        <f>SUM(E10:E18)</f>
        <v>80253382</v>
      </c>
      <c r="F9" s="931">
        <f>SUM(F10:F18)</f>
        <v>0</v>
      </c>
      <c r="G9" s="930">
        <f>SUM(G10:G18)</f>
        <v>0</v>
      </c>
      <c r="H9" s="1697">
        <f>+E9-D9</f>
        <v>67200000</v>
      </c>
      <c r="I9" s="932">
        <f>SUM(I10:I18)</f>
        <v>0</v>
      </c>
      <c r="J9" s="930">
        <f>SUM(J10:J18)</f>
        <v>0</v>
      </c>
      <c r="K9" s="930">
        <f>SUM(K10:K18)</f>
        <v>0</v>
      </c>
      <c r="L9" s="930">
        <f>SUM(L10:L18)</f>
        <v>0</v>
      </c>
      <c r="M9" s="987"/>
    </row>
    <row r="10" spans="1:16384" ht="18" customHeight="1" x14ac:dyDescent="0.2">
      <c r="A10" s="933">
        <v>132102</v>
      </c>
      <c r="B10" s="1035" t="s">
        <v>529</v>
      </c>
      <c r="C10" s="976">
        <v>8000000</v>
      </c>
      <c r="D10" s="934">
        <v>8000000</v>
      </c>
      <c r="E10" s="975">
        <v>8000000</v>
      </c>
      <c r="F10" s="976"/>
      <c r="G10" s="976"/>
      <c r="H10" s="1045">
        <f t="shared" ref="H10:H68" si="0">+E10-D10</f>
        <v>0</v>
      </c>
      <c r="I10" s="979"/>
      <c r="J10" s="977"/>
      <c r="K10" s="977"/>
      <c r="L10" s="977"/>
    </row>
    <row r="11" spans="1:16384" ht="18" customHeight="1" x14ac:dyDescent="0.2">
      <c r="A11" s="933">
        <v>132206</v>
      </c>
      <c r="B11" s="1060" t="s">
        <v>75</v>
      </c>
      <c r="C11" s="976">
        <v>4700000</v>
      </c>
      <c r="D11" s="934">
        <v>4700000</v>
      </c>
      <c r="E11" s="975">
        <v>4700000</v>
      </c>
      <c r="F11" s="976"/>
      <c r="G11" s="976"/>
      <c r="H11" s="1045">
        <f t="shared" si="0"/>
        <v>0</v>
      </c>
      <c r="I11" s="979"/>
      <c r="J11" s="977"/>
      <c r="K11" s="977"/>
      <c r="L11" s="977"/>
    </row>
    <row r="12" spans="1:16384" ht="18" customHeight="1" x14ac:dyDescent="0.2">
      <c r="A12" s="933">
        <v>133602</v>
      </c>
      <c r="B12" s="1035" t="s">
        <v>284</v>
      </c>
      <c r="C12" s="1263">
        <v>300000</v>
      </c>
      <c r="D12" s="837">
        <v>300000</v>
      </c>
      <c r="E12" s="935">
        <v>300000</v>
      </c>
      <c r="F12" s="976"/>
      <c r="G12" s="645"/>
      <c r="H12" s="966">
        <f t="shared" si="0"/>
        <v>0</v>
      </c>
      <c r="I12" s="979"/>
      <c r="J12" s="977"/>
      <c r="K12" s="977"/>
      <c r="L12" s="977"/>
    </row>
    <row r="13" spans="1:16384" ht="31.5" x14ac:dyDescent="0.2">
      <c r="A13" s="933">
        <v>123548</v>
      </c>
      <c r="B13" s="1061" t="s">
        <v>716</v>
      </c>
      <c r="C13" s="1264">
        <v>30000</v>
      </c>
      <c r="D13" s="935">
        <f>30000+23382</f>
        <v>53382</v>
      </c>
      <c r="E13" s="935">
        <v>53382</v>
      </c>
      <c r="F13" s="976"/>
      <c r="G13" s="976"/>
      <c r="H13" s="1045">
        <f t="shared" si="0"/>
        <v>0</v>
      </c>
      <c r="I13" s="979"/>
      <c r="J13" s="977"/>
      <c r="K13" s="977"/>
      <c r="L13" s="977"/>
    </row>
    <row r="14" spans="1:16384" ht="18" customHeight="1" x14ac:dyDescent="0.2">
      <c r="A14" s="933">
        <v>132108</v>
      </c>
      <c r="B14" s="1061" t="s">
        <v>512</v>
      </c>
      <c r="C14" s="1265">
        <v>30000000</v>
      </c>
      <c r="D14" s="935">
        <f>30000000-30000000</f>
        <v>0</v>
      </c>
      <c r="E14" s="935">
        <v>0</v>
      </c>
      <c r="F14" s="976"/>
      <c r="G14" s="976"/>
      <c r="H14" s="1045">
        <f t="shared" si="0"/>
        <v>0</v>
      </c>
      <c r="I14" s="979"/>
      <c r="J14" s="977"/>
      <c r="K14" s="977"/>
      <c r="L14" s="977"/>
    </row>
    <row r="15" spans="1:16384" ht="18" customHeight="1" x14ac:dyDescent="0.2">
      <c r="A15" s="933"/>
      <c r="B15" s="1390" t="s">
        <v>781</v>
      </c>
      <c r="C15" s="1265"/>
      <c r="D15" s="935"/>
      <c r="E15" s="935">
        <v>45888000</v>
      </c>
      <c r="F15" s="976"/>
      <c r="G15" s="976"/>
      <c r="H15" s="1045">
        <f t="shared" si="0"/>
        <v>45888000</v>
      </c>
      <c r="I15" s="979"/>
      <c r="J15" s="977"/>
      <c r="K15" s="977"/>
      <c r="L15" s="977"/>
    </row>
    <row r="16" spans="1:16384" ht="18" customHeight="1" x14ac:dyDescent="0.2">
      <c r="A16" s="933"/>
      <c r="B16" s="1390" t="s">
        <v>782</v>
      </c>
      <c r="C16" s="1265"/>
      <c r="D16" s="935"/>
      <c r="E16" s="935">
        <v>3072000</v>
      </c>
      <c r="F16" s="976"/>
      <c r="G16" s="976"/>
      <c r="H16" s="1045">
        <f t="shared" si="0"/>
        <v>3072000</v>
      </c>
      <c r="I16" s="979"/>
      <c r="J16" s="977"/>
      <c r="K16" s="977"/>
      <c r="L16" s="977"/>
    </row>
    <row r="17" spans="1:15" ht="18" customHeight="1" x14ac:dyDescent="0.2">
      <c r="A17" s="933"/>
      <c r="B17" s="1390" t="s">
        <v>783</v>
      </c>
      <c r="C17" s="1265"/>
      <c r="D17" s="935"/>
      <c r="E17" s="935">
        <v>18240000</v>
      </c>
      <c r="F17" s="976"/>
      <c r="G17" s="976"/>
      <c r="H17" s="1045">
        <f t="shared" si="0"/>
        <v>18240000</v>
      </c>
      <c r="I17" s="979"/>
      <c r="J17" s="977"/>
      <c r="K17" s="977"/>
      <c r="L17" s="977"/>
    </row>
    <row r="18" spans="1:15" ht="10.15" customHeight="1" x14ac:dyDescent="0.2">
      <c r="A18" s="933"/>
      <c r="B18" s="1061"/>
      <c r="C18" s="645"/>
      <c r="D18" s="934"/>
      <c r="E18" s="975"/>
      <c r="F18" s="976"/>
      <c r="G18" s="976"/>
      <c r="H18" s="1045"/>
      <c r="I18" s="979"/>
      <c r="J18" s="977"/>
      <c r="K18" s="977"/>
      <c r="L18" s="977"/>
    </row>
    <row r="19" spans="1:15" s="885" customFormat="1" ht="20.100000000000001" customHeight="1" x14ac:dyDescent="0.2">
      <c r="A19" s="937" t="s">
        <v>344</v>
      </c>
      <c r="B19" s="1062" t="s">
        <v>260</v>
      </c>
      <c r="C19" s="1002">
        <f t="shared" ref="C19:L19" si="1">SUM(C20:C45)-C20</f>
        <v>1420634898</v>
      </c>
      <c r="D19" s="1001">
        <f>SUM(D20:D47)-D20</f>
        <v>1515270808</v>
      </c>
      <c r="E19" s="1002">
        <f>SUM(E20:G48)-E20</f>
        <v>1755525658</v>
      </c>
      <c r="F19" s="1002">
        <f t="shared" si="1"/>
        <v>0</v>
      </c>
      <c r="G19" s="1003">
        <f t="shared" si="1"/>
        <v>0</v>
      </c>
      <c r="H19" s="1004">
        <f>+E19-D19</f>
        <v>240254850</v>
      </c>
      <c r="I19" s="1006">
        <f t="shared" si="1"/>
        <v>0</v>
      </c>
      <c r="J19" s="1003">
        <f t="shared" si="1"/>
        <v>0</v>
      </c>
      <c r="K19" s="1005">
        <f t="shared" si="1"/>
        <v>0</v>
      </c>
      <c r="L19" s="1006">
        <f t="shared" si="1"/>
        <v>0</v>
      </c>
      <c r="M19" s="40"/>
    </row>
    <row r="20" spans="1:15" s="885" customFormat="1" ht="18" customHeight="1" x14ac:dyDescent="0.2">
      <c r="A20" s="940"/>
      <c r="B20" s="1060" t="s">
        <v>78</v>
      </c>
      <c r="C20" s="1266">
        <f>SUM(C21:C22)</f>
        <v>281369898</v>
      </c>
      <c r="D20" s="934">
        <f t="shared" ref="D20:L20" si="2">SUM(D21:D22)</f>
        <v>283119898</v>
      </c>
      <c r="E20" s="934">
        <f>SUM(E21:E22)</f>
        <v>298902748</v>
      </c>
      <c r="F20" s="934">
        <f t="shared" si="2"/>
        <v>0</v>
      </c>
      <c r="G20" s="939">
        <f t="shared" si="2"/>
        <v>0</v>
      </c>
      <c r="H20" s="936">
        <f t="shared" si="0"/>
        <v>15782850</v>
      </c>
      <c r="I20" s="979">
        <f t="shared" si="2"/>
        <v>0</v>
      </c>
      <c r="J20" s="978">
        <f t="shared" si="2"/>
        <v>0</v>
      </c>
      <c r="K20" s="977">
        <f t="shared" si="2"/>
        <v>0</v>
      </c>
      <c r="L20" s="979">
        <f t="shared" si="2"/>
        <v>0</v>
      </c>
    </row>
    <row r="21" spans="1:15" s="885" customFormat="1" ht="18" customHeight="1" x14ac:dyDescent="0.2">
      <c r="A21" s="940">
        <v>133401</v>
      </c>
      <c r="B21" s="1063" t="s">
        <v>549</v>
      </c>
      <c r="C21" s="1267">
        <v>86521894</v>
      </c>
      <c r="D21" s="934">
        <v>86521894</v>
      </c>
      <c r="E21" s="975">
        <v>86521894</v>
      </c>
      <c r="F21" s="975"/>
      <c r="G21" s="975"/>
      <c r="H21" s="1045">
        <f t="shared" si="0"/>
        <v>0</v>
      </c>
      <c r="I21" s="979"/>
      <c r="J21" s="977"/>
      <c r="K21" s="977"/>
      <c r="L21" s="977"/>
    </row>
    <row r="22" spans="1:15" s="885" customFormat="1" ht="18" customHeight="1" x14ac:dyDescent="0.2">
      <c r="A22" s="940">
        <v>133402</v>
      </c>
      <c r="B22" s="1063" t="s">
        <v>550</v>
      </c>
      <c r="C22" s="1267">
        <v>194848004</v>
      </c>
      <c r="D22" s="934">
        <f>194848004+1750000</f>
        <v>196598004</v>
      </c>
      <c r="E22" s="975">
        <f>196598004+15782850</f>
        <v>212380854</v>
      </c>
      <c r="F22" s="975"/>
      <c r="G22" s="975"/>
      <c r="H22" s="1045">
        <f t="shared" si="0"/>
        <v>15782850</v>
      </c>
      <c r="I22" s="979"/>
      <c r="J22" s="977"/>
      <c r="K22" s="977"/>
      <c r="L22" s="977"/>
    </row>
    <row r="23" spans="1:15" s="885" customFormat="1" ht="18" customHeight="1" x14ac:dyDescent="0.2">
      <c r="A23" s="940">
        <v>133403</v>
      </c>
      <c r="B23" s="1060" t="s">
        <v>585</v>
      </c>
      <c r="C23" s="975">
        <v>35000000</v>
      </c>
      <c r="D23" s="934">
        <v>35000000</v>
      </c>
      <c r="E23" s="975">
        <v>35000000</v>
      </c>
      <c r="F23" s="975"/>
      <c r="G23" s="975"/>
      <c r="H23" s="979">
        <f t="shared" si="0"/>
        <v>0</v>
      </c>
      <c r="I23" s="979"/>
      <c r="J23" s="977"/>
      <c r="K23" s="977"/>
      <c r="L23" s="977"/>
    </row>
    <row r="24" spans="1:15" s="885" customFormat="1" ht="18" customHeight="1" x14ac:dyDescent="0.2">
      <c r="A24" s="940">
        <v>133403</v>
      </c>
      <c r="B24" s="1064" t="s">
        <v>586</v>
      </c>
      <c r="C24" s="975">
        <v>6500000</v>
      </c>
      <c r="D24" s="934">
        <f>6500000+22500000</f>
        <v>29000000</v>
      </c>
      <c r="E24" s="975">
        <v>29000000</v>
      </c>
      <c r="F24" s="975"/>
      <c r="G24" s="975"/>
      <c r="H24" s="979">
        <f t="shared" si="0"/>
        <v>0</v>
      </c>
      <c r="I24" s="979"/>
      <c r="J24" s="977"/>
      <c r="K24" s="977"/>
      <c r="L24" s="977"/>
    </row>
    <row r="25" spans="1:15" s="885" customFormat="1" ht="18" customHeight="1" x14ac:dyDescent="0.2">
      <c r="A25" s="940">
        <v>133603</v>
      </c>
      <c r="B25" s="1064" t="s">
        <v>287</v>
      </c>
      <c r="C25" s="975">
        <v>4000000</v>
      </c>
      <c r="D25" s="934">
        <v>4000000</v>
      </c>
      <c r="E25" s="944">
        <v>4000000</v>
      </c>
      <c r="F25" s="975"/>
      <c r="G25" s="944"/>
      <c r="H25" s="962">
        <f t="shared" si="0"/>
        <v>0</v>
      </c>
      <c r="I25" s="962"/>
      <c r="J25" s="946"/>
      <c r="K25" s="946"/>
      <c r="L25" s="946"/>
    </row>
    <row r="26" spans="1:15" ht="18" hidden="1" customHeight="1" x14ac:dyDescent="0.2">
      <c r="A26" s="940">
        <v>133102</v>
      </c>
      <c r="B26" s="1064" t="s">
        <v>348</v>
      </c>
      <c r="C26" s="975"/>
      <c r="D26" s="938"/>
      <c r="E26" s="975"/>
      <c r="F26" s="975"/>
      <c r="G26" s="975"/>
      <c r="H26" s="979">
        <f t="shared" si="0"/>
        <v>0</v>
      </c>
      <c r="I26" s="979"/>
      <c r="J26" s="977"/>
      <c r="K26" s="977"/>
      <c r="L26" s="977"/>
    </row>
    <row r="27" spans="1:15" ht="18" customHeight="1" x14ac:dyDescent="0.2">
      <c r="A27" s="941">
        <v>133101</v>
      </c>
      <c r="B27" s="1065" t="s">
        <v>285</v>
      </c>
      <c r="C27" s="975">
        <v>15000000</v>
      </c>
      <c r="D27" s="938">
        <v>15000000</v>
      </c>
      <c r="E27" s="975">
        <v>15000000</v>
      </c>
      <c r="F27" s="975"/>
      <c r="G27" s="975"/>
      <c r="H27" s="979">
        <f t="shared" si="0"/>
        <v>0</v>
      </c>
      <c r="I27" s="979"/>
      <c r="J27" s="977"/>
      <c r="K27" s="977"/>
      <c r="L27" s="977"/>
    </row>
    <row r="28" spans="1:15" ht="18" customHeight="1" x14ac:dyDescent="0.2">
      <c r="A28" s="941">
        <v>133107</v>
      </c>
      <c r="B28" s="1065" t="s">
        <v>82</v>
      </c>
      <c r="C28" s="975">
        <v>20000000</v>
      </c>
      <c r="D28" s="938">
        <v>20000000</v>
      </c>
      <c r="E28" s="975">
        <v>20000000</v>
      </c>
      <c r="F28" s="975"/>
      <c r="G28" s="975"/>
      <c r="H28" s="979">
        <f t="shared" si="0"/>
        <v>0</v>
      </c>
      <c r="I28" s="979"/>
      <c r="J28" s="977"/>
      <c r="K28" s="977"/>
      <c r="L28" s="977"/>
    </row>
    <row r="29" spans="1:15" ht="18" customHeight="1" x14ac:dyDescent="0.2">
      <c r="A29" s="940">
        <v>133109</v>
      </c>
      <c r="B29" s="1060" t="s">
        <v>286</v>
      </c>
      <c r="C29" s="975">
        <v>700000</v>
      </c>
      <c r="D29" s="934">
        <v>700000</v>
      </c>
      <c r="E29" s="975">
        <v>700000</v>
      </c>
      <c r="F29" s="975"/>
      <c r="G29" s="975"/>
      <c r="H29" s="979">
        <f t="shared" si="0"/>
        <v>0</v>
      </c>
      <c r="I29" s="979"/>
      <c r="J29" s="977"/>
      <c r="K29" s="977"/>
      <c r="L29" s="977"/>
    </row>
    <row r="30" spans="1:15" ht="18" customHeight="1" x14ac:dyDescent="0.2">
      <c r="A30" s="940">
        <v>133201</v>
      </c>
      <c r="B30" s="1060" t="s">
        <v>4</v>
      </c>
      <c r="C30" s="975">
        <v>30000000</v>
      </c>
      <c r="D30" s="934">
        <f>30000000-27767490-1000000</f>
        <v>1232510</v>
      </c>
      <c r="E30" s="975">
        <v>1232510</v>
      </c>
      <c r="F30" s="975"/>
      <c r="G30" s="975"/>
      <c r="H30" s="979">
        <f t="shared" si="0"/>
        <v>0</v>
      </c>
      <c r="I30" s="979"/>
      <c r="J30" s="977"/>
      <c r="K30" s="977"/>
      <c r="L30" s="977"/>
    </row>
    <row r="31" spans="1:15" ht="18" customHeight="1" x14ac:dyDescent="0.2">
      <c r="A31" s="940">
        <v>133301</v>
      </c>
      <c r="B31" s="1060" t="s">
        <v>79</v>
      </c>
      <c r="C31" s="975">
        <v>12500000</v>
      </c>
      <c r="D31" s="934">
        <v>12500000</v>
      </c>
      <c r="E31" s="975">
        <v>12500000</v>
      </c>
      <c r="F31" s="975"/>
      <c r="G31" s="975"/>
      <c r="H31" s="979">
        <f t="shared" si="0"/>
        <v>0</v>
      </c>
      <c r="I31" s="979"/>
      <c r="J31" s="977"/>
      <c r="K31" s="977"/>
      <c r="L31" s="977"/>
    </row>
    <row r="32" spans="1:15" ht="18" customHeight="1" x14ac:dyDescent="0.2">
      <c r="A32" s="940">
        <v>133305</v>
      </c>
      <c r="B32" s="1060" t="s">
        <v>582</v>
      </c>
      <c r="C32" s="944">
        <v>43200000</v>
      </c>
      <c r="D32" s="934">
        <v>43200000</v>
      </c>
      <c r="E32" s="944">
        <f>43200000+13056000</f>
        <v>56256000</v>
      </c>
      <c r="F32" s="944"/>
      <c r="G32" s="944"/>
      <c r="H32" s="962">
        <f t="shared" si="0"/>
        <v>13056000</v>
      </c>
      <c r="I32" s="962"/>
      <c r="J32" s="946"/>
      <c r="K32" s="946"/>
      <c r="L32" s="946"/>
      <c r="O32" s="995"/>
    </row>
    <row r="33" spans="1:12" ht="18" customHeight="1" x14ac:dyDescent="0.2">
      <c r="A33" s="940">
        <v>133303</v>
      </c>
      <c r="B33" s="1060" t="s">
        <v>1</v>
      </c>
      <c r="C33" s="944">
        <v>26190000</v>
      </c>
      <c r="D33" s="934">
        <v>26190000</v>
      </c>
      <c r="E33" s="944">
        <f>26190000+9216000</f>
        <v>35406000</v>
      </c>
      <c r="F33" s="944"/>
      <c r="G33" s="944"/>
      <c r="H33" s="962">
        <f t="shared" si="0"/>
        <v>9216000</v>
      </c>
      <c r="I33" s="962"/>
      <c r="J33" s="946"/>
      <c r="K33" s="946"/>
      <c r="L33" s="946"/>
    </row>
    <row r="34" spans="1:12" ht="18" customHeight="1" x14ac:dyDescent="0.2">
      <c r="A34" s="940">
        <v>133501</v>
      </c>
      <c r="B34" s="1065" t="s">
        <v>109</v>
      </c>
      <c r="C34" s="975">
        <v>17000000</v>
      </c>
      <c r="D34" s="934">
        <f>17000000+3000000</f>
        <v>20000000</v>
      </c>
      <c r="E34" s="975">
        <v>20000000</v>
      </c>
      <c r="F34" s="975"/>
      <c r="G34" s="975"/>
      <c r="H34" s="979">
        <f t="shared" si="0"/>
        <v>0</v>
      </c>
      <c r="I34" s="979"/>
      <c r="J34" s="977"/>
      <c r="K34" s="977"/>
      <c r="L34" s="977"/>
    </row>
    <row r="35" spans="1:12" ht="18" customHeight="1" x14ac:dyDescent="0.2">
      <c r="A35" s="940">
        <v>133601</v>
      </c>
      <c r="B35" s="1065" t="s">
        <v>5</v>
      </c>
      <c r="C35" s="975">
        <v>10000000</v>
      </c>
      <c r="D35" s="934">
        <v>10000000</v>
      </c>
      <c r="E35" s="975">
        <v>10000000</v>
      </c>
      <c r="F35" s="975"/>
      <c r="G35" s="975"/>
      <c r="H35" s="979">
        <f t="shared" si="0"/>
        <v>0</v>
      </c>
      <c r="I35" s="979"/>
      <c r="J35" s="977"/>
      <c r="K35" s="977"/>
      <c r="L35" s="977"/>
    </row>
    <row r="36" spans="1:12" ht="18" customHeight="1" x14ac:dyDescent="0.2">
      <c r="A36" s="940">
        <v>133604</v>
      </c>
      <c r="B36" s="1060" t="s">
        <v>6</v>
      </c>
      <c r="C36" s="975">
        <v>3900000</v>
      </c>
      <c r="D36" s="934">
        <v>3900000</v>
      </c>
      <c r="E36" s="975">
        <v>3900000</v>
      </c>
      <c r="F36" s="975"/>
      <c r="G36" s="975"/>
      <c r="H36" s="979">
        <f t="shared" si="0"/>
        <v>0</v>
      </c>
      <c r="I36" s="979"/>
      <c r="J36" s="977"/>
      <c r="K36" s="977"/>
      <c r="L36" s="977"/>
    </row>
    <row r="37" spans="1:12" ht="18" customHeight="1" x14ac:dyDescent="0.2">
      <c r="A37" s="942">
        <v>133702</v>
      </c>
      <c r="B37" s="1066" t="s">
        <v>639</v>
      </c>
      <c r="C37" s="975">
        <v>650000000</v>
      </c>
      <c r="D37" s="938">
        <v>650000000</v>
      </c>
      <c r="E37" s="975">
        <f>650000000+188500000</f>
        <v>838500000</v>
      </c>
      <c r="F37" s="975"/>
      <c r="G37" s="975"/>
      <c r="H37" s="979">
        <f t="shared" si="0"/>
        <v>188500000</v>
      </c>
      <c r="I37" s="979"/>
      <c r="J37" s="977"/>
      <c r="K37" s="977"/>
      <c r="L37" s="977"/>
    </row>
    <row r="38" spans="1:12" ht="18" customHeight="1" x14ac:dyDescent="0.2">
      <c r="A38" s="943">
        <v>133705</v>
      </c>
      <c r="B38" s="1066" t="s">
        <v>261</v>
      </c>
      <c r="C38" s="975">
        <v>198000000</v>
      </c>
      <c r="D38" s="938">
        <f>198000000+87628000</f>
        <v>285628000</v>
      </c>
      <c r="E38" s="975">
        <f>285628000+10700000</f>
        <v>296328000</v>
      </c>
      <c r="F38" s="975"/>
      <c r="G38" s="975"/>
      <c r="H38" s="979">
        <f t="shared" si="0"/>
        <v>10700000</v>
      </c>
      <c r="I38" s="979"/>
      <c r="J38" s="977"/>
      <c r="K38" s="977"/>
      <c r="L38" s="977"/>
    </row>
    <row r="39" spans="1:12" ht="18" customHeight="1" x14ac:dyDescent="0.2">
      <c r="A39" s="933">
        <v>132101</v>
      </c>
      <c r="B39" s="1035" t="s">
        <v>0</v>
      </c>
      <c r="C39" s="975">
        <v>375000</v>
      </c>
      <c r="D39" s="938">
        <v>375000</v>
      </c>
      <c r="E39" s="975">
        <v>375000</v>
      </c>
      <c r="F39" s="975"/>
      <c r="G39" s="975"/>
      <c r="H39" s="979">
        <f t="shared" si="0"/>
        <v>0</v>
      </c>
      <c r="I39" s="979"/>
      <c r="J39" s="977"/>
      <c r="K39" s="977"/>
      <c r="L39" s="977"/>
    </row>
    <row r="40" spans="1:12" ht="18" customHeight="1" x14ac:dyDescent="0.2">
      <c r="A40" s="943">
        <v>133502</v>
      </c>
      <c r="B40" s="1065" t="s">
        <v>10</v>
      </c>
      <c r="C40" s="975">
        <v>400000</v>
      </c>
      <c r="D40" s="938">
        <v>400000</v>
      </c>
      <c r="E40" s="975">
        <v>400000</v>
      </c>
      <c r="F40" s="975"/>
      <c r="G40" s="975"/>
      <c r="H40" s="979">
        <f t="shared" si="0"/>
        <v>0</v>
      </c>
      <c r="I40" s="979"/>
      <c r="J40" s="977"/>
      <c r="K40" s="977"/>
      <c r="L40" s="977"/>
    </row>
    <row r="41" spans="1:12" ht="18" customHeight="1" x14ac:dyDescent="0.2">
      <c r="A41" s="943">
        <v>123611</v>
      </c>
      <c r="B41" s="980" t="s">
        <v>136</v>
      </c>
      <c r="C41" s="975">
        <v>50000000</v>
      </c>
      <c r="D41" s="938">
        <v>50000000</v>
      </c>
      <c r="E41" s="975">
        <v>50000000</v>
      </c>
      <c r="F41" s="975"/>
      <c r="G41" s="975"/>
      <c r="H41" s="979">
        <f t="shared" si="0"/>
        <v>0</v>
      </c>
      <c r="I41" s="979"/>
      <c r="J41" s="977"/>
      <c r="K41" s="977"/>
      <c r="L41" s="977"/>
    </row>
    <row r="42" spans="1:12" ht="18" customHeight="1" x14ac:dyDescent="0.2">
      <c r="A42" s="943">
        <v>133202</v>
      </c>
      <c r="B42" s="980" t="s">
        <v>351</v>
      </c>
      <c r="C42" s="975">
        <v>2000000</v>
      </c>
      <c r="D42" s="938">
        <f>2000000-500000-1476000</f>
        <v>24000</v>
      </c>
      <c r="E42" s="975">
        <v>24000</v>
      </c>
      <c r="F42" s="975"/>
      <c r="G42" s="975"/>
      <c r="H42" s="1418">
        <f t="shared" si="0"/>
        <v>0</v>
      </c>
      <c r="I42" s="979"/>
      <c r="J42" s="977"/>
      <c r="K42" s="977"/>
      <c r="L42" s="977"/>
    </row>
    <row r="43" spans="1:12" ht="18" customHeight="1" x14ac:dyDescent="0.2">
      <c r="A43" s="942">
        <v>131108</v>
      </c>
      <c r="B43" s="1065" t="s">
        <v>349</v>
      </c>
      <c r="C43" s="944">
        <v>10000000</v>
      </c>
      <c r="D43" s="938">
        <f>10000000-298600</f>
        <v>9701400</v>
      </c>
      <c r="E43" s="944">
        <v>9701400</v>
      </c>
      <c r="F43" s="944"/>
      <c r="G43" s="944"/>
      <c r="H43" s="962">
        <f t="shared" si="0"/>
        <v>0</v>
      </c>
      <c r="I43" s="962"/>
      <c r="J43" s="946"/>
      <c r="K43" s="946"/>
      <c r="L43" s="946"/>
    </row>
    <row r="44" spans="1:12" ht="18" customHeight="1" x14ac:dyDescent="0.2">
      <c r="A44" s="947">
        <v>133704</v>
      </c>
      <c r="B44" s="981" t="s">
        <v>551</v>
      </c>
      <c r="C44" s="944">
        <v>500000</v>
      </c>
      <c r="D44" s="948">
        <v>500000</v>
      </c>
      <c r="E44" s="949">
        <v>500000</v>
      </c>
      <c r="F44" s="949"/>
      <c r="G44" s="949"/>
      <c r="H44" s="953">
        <f t="shared" si="0"/>
        <v>0</v>
      </c>
      <c r="I44" s="953"/>
      <c r="J44" s="950"/>
      <c r="K44" s="950"/>
      <c r="L44" s="950"/>
    </row>
    <row r="45" spans="1:12" ht="18" customHeight="1" x14ac:dyDescent="0.2">
      <c r="A45" s="943">
        <v>133508</v>
      </c>
      <c r="B45" s="981" t="s">
        <v>583</v>
      </c>
      <c r="C45" s="944">
        <v>4000000</v>
      </c>
      <c r="D45" s="948">
        <v>4000000</v>
      </c>
      <c r="E45" s="949">
        <v>4000000</v>
      </c>
      <c r="F45" s="949"/>
      <c r="G45" s="949"/>
      <c r="H45" s="953">
        <f t="shared" si="0"/>
        <v>0</v>
      </c>
      <c r="I45" s="953"/>
      <c r="J45" s="950"/>
      <c r="K45" s="950"/>
      <c r="L45" s="950"/>
    </row>
    <row r="46" spans="1:12" ht="18" customHeight="1" x14ac:dyDescent="0.2">
      <c r="A46" s="943">
        <v>133509</v>
      </c>
      <c r="B46" s="981" t="s">
        <v>773</v>
      </c>
      <c r="C46" s="949"/>
      <c r="D46" s="948">
        <v>10000000</v>
      </c>
      <c r="E46" s="949">
        <v>10000000</v>
      </c>
      <c r="F46" s="949"/>
      <c r="G46" s="949"/>
      <c r="H46" s="953">
        <f t="shared" si="0"/>
        <v>0</v>
      </c>
      <c r="I46" s="953"/>
      <c r="J46" s="950"/>
      <c r="K46" s="950"/>
      <c r="L46" s="950"/>
    </row>
    <row r="47" spans="1:12" ht="18" customHeight="1" x14ac:dyDescent="0.2">
      <c r="A47" s="943">
        <v>133510</v>
      </c>
      <c r="B47" s="981" t="s">
        <v>778</v>
      </c>
      <c r="C47" s="949"/>
      <c r="D47" s="948">
        <v>800000</v>
      </c>
      <c r="E47" s="949">
        <v>800000</v>
      </c>
      <c r="F47" s="949"/>
      <c r="G47" s="949"/>
      <c r="H47" s="953">
        <f t="shared" si="0"/>
        <v>0</v>
      </c>
      <c r="I47" s="953"/>
      <c r="J47" s="950"/>
      <c r="K47" s="950"/>
      <c r="L47" s="950"/>
    </row>
    <row r="48" spans="1:12" ht="31.5" x14ac:dyDescent="0.2">
      <c r="A48" s="1608">
        <v>133605</v>
      </c>
      <c r="B48" s="981" t="s">
        <v>829</v>
      </c>
      <c r="C48" s="949"/>
      <c r="D48" s="948"/>
      <c r="E48" s="949">
        <v>3000000</v>
      </c>
      <c r="F48" s="949"/>
      <c r="G48" s="949"/>
      <c r="H48" s="953">
        <f t="shared" si="0"/>
        <v>3000000</v>
      </c>
      <c r="I48" s="953"/>
      <c r="J48" s="950"/>
      <c r="K48" s="950"/>
      <c r="L48" s="950"/>
    </row>
    <row r="49" spans="1:15" ht="10.15" customHeight="1" thickBot="1" x14ac:dyDescent="0.25">
      <c r="A49" s="951"/>
      <c r="B49" s="982"/>
      <c r="C49" s="1268"/>
      <c r="D49" s="952"/>
      <c r="E49" s="949"/>
      <c r="F49" s="949"/>
      <c r="G49" s="949"/>
      <c r="H49" s="953"/>
      <c r="I49" s="953"/>
      <c r="J49" s="950"/>
      <c r="K49" s="950"/>
      <c r="L49" s="950"/>
      <c r="O49" s="954"/>
    </row>
    <row r="50" spans="1:15" ht="24.95" customHeight="1" thickBot="1" x14ac:dyDescent="0.25">
      <c r="A50" s="983"/>
      <c r="B50" s="955" t="s">
        <v>262</v>
      </c>
      <c r="C50" s="911">
        <f>C51+C58</f>
        <v>159500000</v>
      </c>
      <c r="D50" s="910">
        <f>D51+D58</f>
        <v>390985000</v>
      </c>
      <c r="E50" s="911">
        <f>E51+E58</f>
        <v>423985000</v>
      </c>
      <c r="F50" s="911">
        <f>F51+F58</f>
        <v>0</v>
      </c>
      <c r="G50" s="911">
        <f>G51+G58</f>
        <v>0</v>
      </c>
      <c r="H50" s="909">
        <f t="shared" si="0"/>
        <v>33000000</v>
      </c>
      <c r="I50" s="956">
        <f>I51+I58</f>
        <v>0</v>
      </c>
      <c r="J50" s="921">
        <f>J51+J58</f>
        <v>0</v>
      </c>
      <c r="K50" s="921">
        <f>K51+K58</f>
        <v>0</v>
      </c>
      <c r="L50" s="921">
        <f>L51+L58</f>
        <v>0</v>
      </c>
    </row>
    <row r="51" spans="1:15" ht="20.100000000000001" customHeight="1" x14ac:dyDescent="0.2">
      <c r="A51" s="957" t="s">
        <v>345</v>
      </c>
      <c r="B51" s="999" t="s">
        <v>263</v>
      </c>
      <c r="C51" s="1269">
        <f t="shared" ref="C51:K51" si="3">SUM(C52:C52)</f>
        <v>1500000</v>
      </c>
      <c r="D51" s="1339">
        <f>SUM(D52:D56)</f>
        <v>31613000</v>
      </c>
      <c r="E51" s="1269">
        <f>SUM(E52:G56)</f>
        <v>31613000</v>
      </c>
      <c r="F51" s="1269">
        <f t="shared" si="3"/>
        <v>0</v>
      </c>
      <c r="G51" s="1269">
        <f t="shared" si="3"/>
        <v>0</v>
      </c>
      <c r="H51" s="1000">
        <f t="shared" si="0"/>
        <v>0</v>
      </c>
      <c r="I51" s="958">
        <f t="shared" si="3"/>
        <v>0</v>
      </c>
      <c r="J51" s="959">
        <f t="shared" si="3"/>
        <v>0</v>
      </c>
      <c r="K51" s="959">
        <f t="shared" si="3"/>
        <v>0</v>
      </c>
      <c r="L51" s="959"/>
    </row>
    <row r="52" spans="1:15" ht="20.100000000000001" customHeight="1" x14ac:dyDescent="0.2">
      <c r="A52" s="960">
        <v>154006</v>
      </c>
      <c r="B52" s="1061" t="s">
        <v>788</v>
      </c>
      <c r="C52" s="1270">
        <v>1500000</v>
      </c>
      <c r="D52" s="961">
        <f>1500000-1500000</f>
        <v>0</v>
      </c>
      <c r="E52" s="961">
        <v>0</v>
      </c>
      <c r="F52" s="961"/>
      <c r="G52" s="944"/>
      <c r="H52" s="962">
        <f t="shared" si="0"/>
        <v>0</v>
      </c>
      <c r="I52" s="945"/>
      <c r="J52" s="946"/>
      <c r="K52" s="946"/>
      <c r="L52" s="962"/>
    </row>
    <row r="53" spans="1:15" ht="20.100000000000001" customHeight="1" x14ac:dyDescent="0.2">
      <c r="A53" s="1391">
        <v>132105</v>
      </c>
      <c r="B53" s="1390" t="s">
        <v>781</v>
      </c>
      <c r="C53" s="1270"/>
      <c r="D53" s="961">
        <v>19000000</v>
      </c>
      <c r="E53" s="961">
        <v>19000000</v>
      </c>
      <c r="F53" s="961"/>
      <c r="G53" s="1362"/>
      <c r="H53" s="962">
        <f t="shared" si="0"/>
        <v>0</v>
      </c>
      <c r="I53" s="945"/>
      <c r="J53" s="946"/>
      <c r="K53" s="946"/>
      <c r="L53" s="962"/>
    </row>
    <row r="54" spans="1:15" ht="20.100000000000001" customHeight="1" x14ac:dyDescent="0.2">
      <c r="A54" s="1391">
        <v>132106</v>
      </c>
      <c r="B54" s="1390" t="s">
        <v>782</v>
      </c>
      <c r="C54" s="1270"/>
      <c r="D54" s="961">
        <v>1000000</v>
      </c>
      <c r="E54" s="961">
        <v>1000000</v>
      </c>
      <c r="F54" s="961"/>
      <c r="G54" s="1362"/>
      <c r="H54" s="962">
        <f t="shared" si="0"/>
        <v>0</v>
      </c>
      <c r="I54" s="945"/>
      <c r="J54" s="946"/>
      <c r="K54" s="946"/>
      <c r="L54" s="962"/>
    </row>
    <row r="55" spans="1:15" ht="20.100000000000001" customHeight="1" x14ac:dyDescent="0.2">
      <c r="A55" s="1391">
        <v>132104</v>
      </c>
      <c r="B55" s="1390" t="s">
        <v>783</v>
      </c>
      <c r="C55" s="1270"/>
      <c r="D55" s="961">
        <v>10000000</v>
      </c>
      <c r="E55" s="961">
        <v>10000000</v>
      </c>
      <c r="F55" s="961"/>
      <c r="G55" s="1362"/>
      <c r="H55" s="962">
        <f t="shared" si="0"/>
        <v>0</v>
      </c>
      <c r="I55" s="945"/>
      <c r="J55" s="946"/>
      <c r="K55" s="946"/>
      <c r="L55" s="962"/>
    </row>
    <row r="56" spans="1:15" s="1569" customFormat="1" ht="20.100000000000001" customHeight="1" x14ac:dyDescent="0.2">
      <c r="A56" s="1391"/>
      <c r="B56" s="1662" t="s">
        <v>779</v>
      </c>
      <c r="C56" s="1562"/>
      <c r="D56" s="1563">
        <v>1613000</v>
      </c>
      <c r="E56" s="1563">
        <v>1613000</v>
      </c>
      <c r="F56" s="1563"/>
      <c r="G56" s="1564"/>
      <c r="H56" s="1565">
        <f t="shared" si="0"/>
        <v>0</v>
      </c>
      <c r="I56" s="1566"/>
      <c r="J56" s="1567"/>
      <c r="K56" s="1567"/>
      <c r="L56" s="1568"/>
    </row>
    <row r="57" spans="1:15" ht="10.35" customHeight="1" x14ac:dyDescent="0.2">
      <c r="A57" s="960"/>
      <c r="B57" s="1066"/>
      <c r="C57" s="645"/>
      <c r="D57" s="837"/>
      <c r="E57" s="944"/>
      <c r="F57" s="944"/>
      <c r="G57" s="984"/>
      <c r="H57" s="1565"/>
      <c r="I57" s="945"/>
      <c r="J57" s="946"/>
      <c r="K57" s="946"/>
      <c r="L57" s="962"/>
    </row>
    <row r="58" spans="1:15" ht="20.100000000000001" customHeight="1" x14ac:dyDescent="0.2">
      <c r="A58" s="963" t="s">
        <v>346</v>
      </c>
      <c r="B58" s="1067" t="s">
        <v>264</v>
      </c>
      <c r="C58" s="1271">
        <f>SUM(C59:C61)</f>
        <v>158000000</v>
      </c>
      <c r="D58" s="1338">
        <f>SUM(D59:D65)</f>
        <v>359372000</v>
      </c>
      <c r="E58" s="1271">
        <f>SUM(E59:E66)</f>
        <v>392372000</v>
      </c>
      <c r="F58" s="645">
        <f>SUM(F59:F61)</f>
        <v>0</v>
      </c>
      <c r="G58" s="964">
        <f>SUM(G59:G61)</f>
        <v>0</v>
      </c>
      <c r="H58" s="1006">
        <f>+E58-D58</f>
        <v>33000000</v>
      </c>
      <c r="I58" s="966">
        <f>SUM(I59:I61)</f>
        <v>0</v>
      </c>
      <c r="J58" s="841">
        <f>SUM(J59:J61)</f>
        <v>0</v>
      </c>
      <c r="K58" s="967">
        <f>SUM(K59:K61)</f>
        <v>0</v>
      </c>
      <c r="L58" s="966">
        <f>SUM(L59:L61)</f>
        <v>0</v>
      </c>
    </row>
    <row r="59" spans="1:15" ht="20.100000000000001" customHeight="1" x14ac:dyDescent="0.2">
      <c r="A59" s="960">
        <v>154002</v>
      </c>
      <c r="B59" s="1035" t="s">
        <v>386</v>
      </c>
      <c r="C59" s="944">
        <v>40000000</v>
      </c>
      <c r="D59" s="837">
        <v>40000000</v>
      </c>
      <c r="E59" s="944">
        <v>40000000</v>
      </c>
      <c r="F59" s="944"/>
      <c r="G59" s="944"/>
      <c r="H59" s="962">
        <f t="shared" si="0"/>
        <v>0</v>
      </c>
      <c r="I59" s="962"/>
      <c r="J59" s="946"/>
      <c r="K59" s="946"/>
      <c r="L59" s="962"/>
    </row>
    <row r="60" spans="1:15" ht="20.100000000000001" customHeight="1" x14ac:dyDescent="0.2">
      <c r="A60" s="960">
        <v>155006</v>
      </c>
      <c r="B60" s="1035" t="s">
        <v>717</v>
      </c>
      <c r="C60" s="944">
        <v>102000000</v>
      </c>
      <c r="D60" s="837">
        <v>102000000</v>
      </c>
      <c r="E60" s="949">
        <f>102000000+20000000</f>
        <v>122000000</v>
      </c>
      <c r="F60" s="949"/>
      <c r="G60" s="964"/>
      <c r="H60" s="965">
        <f t="shared" si="0"/>
        <v>20000000</v>
      </c>
      <c r="I60" s="962"/>
      <c r="J60" s="946"/>
      <c r="K60" s="946"/>
      <c r="L60" s="946"/>
    </row>
    <row r="61" spans="1:15" ht="31.5" x14ac:dyDescent="0.2">
      <c r="A61" s="943">
        <v>155004</v>
      </c>
      <c r="B61" s="1035" t="s">
        <v>584</v>
      </c>
      <c r="C61" s="944">
        <v>16000000</v>
      </c>
      <c r="D61" s="961">
        <v>16000000</v>
      </c>
      <c r="E61" s="949">
        <v>16000000</v>
      </c>
      <c r="F61" s="949"/>
      <c r="G61" s="944"/>
      <c r="H61" s="962">
        <f t="shared" si="0"/>
        <v>0</v>
      </c>
      <c r="I61" s="962"/>
      <c r="J61" s="946"/>
      <c r="K61" s="946"/>
      <c r="L61" s="946"/>
    </row>
    <row r="62" spans="1:15" ht="21" customHeight="1" x14ac:dyDescent="0.2">
      <c r="A62" s="943">
        <v>133503</v>
      </c>
      <c r="B62" s="981" t="s">
        <v>780</v>
      </c>
      <c r="C62" s="949"/>
      <c r="D62" s="948">
        <v>1000000</v>
      </c>
      <c r="E62" s="949">
        <f>1000000+10000000</f>
        <v>11000000</v>
      </c>
      <c r="F62" s="949"/>
      <c r="G62" s="944"/>
      <c r="H62" s="962">
        <f t="shared" si="0"/>
        <v>10000000</v>
      </c>
      <c r="I62" s="1361"/>
      <c r="J62" s="950"/>
      <c r="K62" s="950"/>
      <c r="L62" s="950"/>
    </row>
    <row r="63" spans="1:15" ht="21" customHeight="1" x14ac:dyDescent="0.2">
      <c r="A63" s="942">
        <v>133702</v>
      </c>
      <c r="B63" s="1066" t="s">
        <v>639</v>
      </c>
      <c r="C63" s="949"/>
      <c r="D63" s="948">
        <f>7500000+9000000</f>
        <v>16500000</v>
      </c>
      <c r="E63" s="949">
        <v>16500000</v>
      </c>
      <c r="F63" s="949"/>
      <c r="G63" s="944"/>
      <c r="H63" s="953">
        <f t="shared" si="0"/>
        <v>0</v>
      </c>
      <c r="I63" s="1361"/>
      <c r="J63" s="950"/>
      <c r="K63" s="950"/>
      <c r="L63" s="950"/>
    </row>
    <row r="64" spans="1:15" ht="21" customHeight="1" x14ac:dyDescent="0.2">
      <c r="A64" s="1423">
        <v>133511</v>
      </c>
      <c r="B64" s="1066" t="s">
        <v>787</v>
      </c>
      <c r="C64" s="949"/>
      <c r="D64" s="948">
        <v>1500000</v>
      </c>
      <c r="E64" s="949">
        <v>1500000</v>
      </c>
      <c r="F64" s="949"/>
      <c r="G64" s="944"/>
      <c r="H64" s="953">
        <f t="shared" si="0"/>
        <v>0</v>
      </c>
      <c r="I64" s="1361"/>
      <c r="J64" s="950"/>
      <c r="K64" s="950"/>
      <c r="L64" s="950"/>
    </row>
    <row r="65" spans="1:14" ht="21" customHeight="1" x14ac:dyDescent="0.2">
      <c r="A65" s="943">
        <v>133705</v>
      </c>
      <c r="B65" s="1066" t="s">
        <v>261</v>
      </c>
      <c r="C65" s="949"/>
      <c r="D65" s="948">
        <v>182372000</v>
      </c>
      <c r="E65" s="949">
        <v>182372000</v>
      </c>
      <c r="F65" s="949"/>
      <c r="G65" s="944"/>
      <c r="H65" s="953">
        <f t="shared" si="0"/>
        <v>0</v>
      </c>
      <c r="I65" s="1361"/>
      <c r="J65" s="950"/>
      <c r="K65" s="950"/>
      <c r="L65" s="950"/>
    </row>
    <row r="66" spans="1:14" s="1569" customFormat="1" ht="21" customHeight="1" x14ac:dyDescent="0.2">
      <c r="A66" s="1688"/>
      <c r="B66" s="1689" t="s">
        <v>840</v>
      </c>
      <c r="C66" s="1690"/>
      <c r="D66" s="1691"/>
      <c r="E66" s="1690">
        <v>3000000</v>
      </c>
      <c r="F66" s="1690"/>
      <c r="G66" s="1692"/>
      <c r="H66" s="1693">
        <f t="shared" si="0"/>
        <v>3000000</v>
      </c>
      <c r="I66" s="1694"/>
      <c r="J66" s="1695"/>
      <c r="K66" s="1695"/>
      <c r="L66" s="1695"/>
    </row>
    <row r="67" spans="1:14" ht="9.9499999999999993" customHeight="1" thickBot="1" x14ac:dyDescent="0.25">
      <c r="A67" s="997"/>
      <c r="B67" s="1060"/>
      <c r="C67" s="964"/>
      <c r="D67" s="938"/>
      <c r="E67" s="964"/>
      <c r="F67" s="985"/>
      <c r="G67" s="985"/>
      <c r="H67" s="1676"/>
      <c r="I67" s="1288"/>
      <c r="J67" s="986"/>
      <c r="K67" s="986"/>
      <c r="L67" s="986"/>
    </row>
    <row r="68" spans="1:14" s="885" customFormat="1" ht="20.100000000000001" customHeight="1" thickBot="1" x14ac:dyDescent="0.25">
      <c r="A68" s="998"/>
      <c r="B68" s="1672" t="s">
        <v>265</v>
      </c>
      <c r="C68" s="1673">
        <f>C8+C50</f>
        <v>1623164898</v>
      </c>
      <c r="D68" s="1674">
        <f>D8+D50</f>
        <v>1919309190</v>
      </c>
      <c r="E68" s="1673">
        <f>E8+E50</f>
        <v>2259764040</v>
      </c>
      <c r="F68" s="1673">
        <f>F8+F50</f>
        <v>0</v>
      </c>
      <c r="G68" s="1673">
        <f>G8+G50</f>
        <v>0</v>
      </c>
      <c r="H68" s="1675">
        <f t="shared" si="0"/>
        <v>340454850</v>
      </c>
      <c r="I68" s="910">
        <f>I8+I50</f>
        <v>0</v>
      </c>
      <c r="J68" s="969">
        <f>J8+J50</f>
        <v>0</v>
      </c>
      <c r="K68" s="969">
        <f>K8+K50</f>
        <v>0</v>
      </c>
      <c r="L68" s="969">
        <f>L8+L50</f>
        <v>0</v>
      </c>
      <c r="N68" s="987"/>
    </row>
    <row r="69" spans="1:14" s="885" customFormat="1" ht="15.95" customHeight="1" x14ac:dyDescent="0.2">
      <c r="A69" s="1068"/>
      <c r="B69" s="1069"/>
      <c r="C69" s="1070"/>
      <c r="D69" s="1070"/>
      <c r="E69" s="1070"/>
      <c r="F69" s="1070"/>
      <c r="G69" s="1070"/>
      <c r="H69" s="1071"/>
      <c r="I69" s="1070"/>
      <c r="J69" s="1070"/>
      <c r="K69" s="1070"/>
      <c r="L69" s="1071"/>
    </row>
    <row r="70" spans="1:14" s="1050" customFormat="1" ht="30" customHeight="1" thickBot="1" x14ac:dyDescent="0.25">
      <c r="A70" s="1072"/>
      <c r="B70" s="1751" t="s">
        <v>719</v>
      </c>
      <c r="C70" s="1752"/>
      <c r="D70" s="1073"/>
      <c r="E70" s="1073"/>
      <c r="F70" s="1073"/>
      <c r="G70" s="1073"/>
      <c r="H70" s="1074"/>
      <c r="I70" s="1073"/>
      <c r="J70" s="1073"/>
      <c r="K70" s="1073"/>
      <c r="L70" s="1074"/>
    </row>
    <row r="71" spans="1:14" s="1055" customFormat="1" ht="15.95" hidden="1" customHeight="1" thickBot="1" x14ac:dyDescent="0.25">
      <c r="A71" s="1051"/>
      <c r="B71" s="1052" t="s">
        <v>71</v>
      </c>
      <c r="C71" s="1080"/>
      <c r="D71" s="1053"/>
      <c r="E71" s="1053" t="e">
        <f>E72+#REF!</f>
        <v>#REF!</v>
      </c>
      <c r="F71" s="1053" t="e">
        <f>F72+#REF!</f>
        <v>#REF!</v>
      </c>
      <c r="G71" s="1053" t="e">
        <f>G72+#REF!</f>
        <v>#REF!</v>
      </c>
      <c r="H71" s="1578"/>
      <c r="I71" s="1578" t="e">
        <f>I72+#REF!</f>
        <v>#REF!</v>
      </c>
      <c r="J71" s="1054" t="e">
        <f>J72+#REF!</f>
        <v>#REF!</v>
      </c>
      <c r="K71" s="1054" t="e">
        <f>K72+#REF!</f>
        <v>#REF!</v>
      </c>
      <c r="L71" s="1054" t="e">
        <f>L72+#REF!</f>
        <v>#REF!</v>
      </c>
      <c r="M71" s="1050"/>
    </row>
    <row r="72" spans="1:14" s="1055" customFormat="1" ht="15.95" hidden="1" customHeight="1" x14ac:dyDescent="0.2">
      <c r="A72" s="1056"/>
      <c r="B72" s="1184" t="s">
        <v>70</v>
      </c>
      <c r="C72" s="1081">
        <f>SUM(C73:C73)</f>
        <v>0</v>
      </c>
      <c r="D72" s="1057">
        <f t="shared" ref="D72:L72" si="4">SUM(D73:D73)</f>
        <v>0</v>
      </c>
      <c r="E72" s="1057">
        <f t="shared" si="4"/>
        <v>0</v>
      </c>
      <c r="F72" s="1057">
        <f t="shared" si="4"/>
        <v>0</v>
      </c>
      <c r="G72" s="1057">
        <f t="shared" si="4"/>
        <v>0</v>
      </c>
      <c r="H72" s="1579"/>
      <c r="I72" s="1579">
        <f t="shared" si="4"/>
        <v>0</v>
      </c>
      <c r="J72" s="1058">
        <f t="shared" si="4"/>
        <v>0</v>
      </c>
      <c r="K72" s="1058">
        <f t="shared" si="4"/>
        <v>0</v>
      </c>
      <c r="L72" s="1058">
        <f t="shared" si="4"/>
        <v>0</v>
      </c>
      <c r="M72" s="1050"/>
    </row>
    <row r="73" spans="1:14" s="1088" customFormat="1" ht="19.5" customHeight="1" thickBot="1" x14ac:dyDescent="0.25">
      <c r="A73" s="1085"/>
      <c r="B73" s="1283" t="s">
        <v>259</v>
      </c>
      <c r="C73" s="1757"/>
      <c r="D73" s="1758"/>
      <c r="E73" s="1758"/>
      <c r="F73" s="1758"/>
      <c r="G73" s="1758"/>
      <c r="H73" s="1759"/>
      <c r="I73" s="1580"/>
      <c r="J73" s="1086"/>
      <c r="K73" s="1086"/>
      <c r="L73" s="1086"/>
      <c r="M73" s="1087"/>
    </row>
    <row r="74" spans="1:14" s="1084" customFormat="1" ht="31.5" customHeight="1" thickBot="1" x14ac:dyDescent="0.25">
      <c r="A74" s="1089"/>
      <c r="B74" s="1284" t="s">
        <v>714</v>
      </c>
      <c r="C74" s="1285">
        <v>2285980</v>
      </c>
      <c r="D74" s="1285">
        <v>2285980</v>
      </c>
      <c r="E74" s="1285">
        <v>2285980</v>
      </c>
      <c r="F74" s="1090" t="e">
        <f>F71+#REF!</f>
        <v>#REF!</v>
      </c>
      <c r="G74" s="1090" t="e">
        <f>G71+#REF!</f>
        <v>#REF!</v>
      </c>
      <c r="H74" s="1340">
        <f t="shared" ref="H74:H98" si="5">+E74-D74</f>
        <v>0</v>
      </c>
      <c r="I74" s="1275" t="e">
        <f>I71+#REF!</f>
        <v>#REF!</v>
      </c>
      <c r="J74" s="1091" t="e">
        <f>J71+#REF!</f>
        <v>#REF!</v>
      </c>
      <c r="K74" s="1091" t="e">
        <f>K71+#REF!</f>
        <v>#REF!</v>
      </c>
      <c r="L74" s="1091" t="e">
        <f>L71+#REF!</f>
        <v>#REF!</v>
      </c>
      <c r="M74" s="1083"/>
    </row>
    <row r="75" spans="1:14" s="1084" customFormat="1" ht="19.5" customHeight="1" thickBot="1" x14ac:dyDescent="0.25">
      <c r="A75" s="1089"/>
      <c r="B75" s="1185" t="s">
        <v>830</v>
      </c>
      <c r="C75" s="1272">
        <f>C74</f>
        <v>2285980</v>
      </c>
      <c r="D75" s="1346">
        <f>D74</f>
        <v>2285980</v>
      </c>
      <c r="E75" s="1346">
        <f>E74</f>
        <v>2285980</v>
      </c>
      <c r="F75" s="1343" t="e">
        <f>F80+F83</f>
        <v>#REF!</v>
      </c>
      <c r="G75" s="1343" t="e">
        <f>G80+G83</f>
        <v>#REF!</v>
      </c>
      <c r="H75" s="1344">
        <f t="shared" si="5"/>
        <v>0</v>
      </c>
      <c r="I75" s="1275" t="e">
        <f>I80+I83</f>
        <v>#REF!</v>
      </c>
      <c r="J75" s="1091" t="e">
        <f>J80+J83</f>
        <v>#REF!</v>
      </c>
      <c r="K75" s="1091" t="e">
        <f>K80+K83</f>
        <v>#REF!</v>
      </c>
      <c r="L75" s="1091" t="e">
        <f>L80+L83</f>
        <v>#REF!</v>
      </c>
      <c r="M75" s="1083"/>
    </row>
    <row r="76" spans="1:14" s="1084" customFormat="1" ht="19.5" customHeight="1" thickBot="1" x14ac:dyDescent="0.25">
      <c r="A76" s="1082"/>
      <c r="B76" s="1609"/>
      <c r="C76" s="1346"/>
      <c r="D76" s="1346"/>
      <c r="E76" s="1346"/>
      <c r="F76" s="1610"/>
      <c r="G76" s="1610"/>
      <c r="H76" s="1611"/>
      <c r="I76" s="1276"/>
      <c r="J76" s="1189"/>
      <c r="K76" s="1189"/>
      <c r="L76" s="1189"/>
      <c r="M76" s="1083"/>
    </row>
    <row r="77" spans="1:14" s="1084" customFormat="1" ht="32.25" thickBot="1" x14ac:dyDescent="0.25">
      <c r="A77" s="1082"/>
      <c r="B77" s="1612" t="s">
        <v>843</v>
      </c>
      <c r="C77" s="1285"/>
      <c r="D77" s="1285">
        <v>0</v>
      </c>
      <c r="E77" s="1285">
        <f>5817+520</f>
        <v>6337</v>
      </c>
      <c r="F77" s="1090" t="e">
        <f>F74+#REF!</f>
        <v>#REF!</v>
      </c>
      <c r="G77" s="1090" t="e">
        <f>G74+#REF!</f>
        <v>#REF!</v>
      </c>
      <c r="H77" s="1340">
        <f t="shared" ref="H77:H78" si="6">+E77-D77</f>
        <v>6337</v>
      </c>
      <c r="I77" s="1276"/>
      <c r="J77" s="1189"/>
      <c r="K77" s="1189"/>
      <c r="L77" s="1189"/>
      <c r="M77" s="1083"/>
    </row>
    <row r="78" spans="1:14" s="1084" customFormat="1" ht="19.5" customHeight="1" thickBot="1" x14ac:dyDescent="0.25">
      <c r="A78" s="1082"/>
      <c r="B78" s="1185" t="s">
        <v>831</v>
      </c>
      <c r="C78" s="1272">
        <f>C77</f>
        <v>0</v>
      </c>
      <c r="D78" s="1346">
        <f>D77</f>
        <v>0</v>
      </c>
      <c r="E78" s="1346">
        <f>E77</f>
        <v>6337</v>
      </c>
      <c r="F78" s="1343" t="e">
        <f>F83+F86</f>
        <v>#REF!</v>
      </c>
      <c r="G78" s="1343" t="e">
        <f>G83+G86</f>
        <v>#REF!</v>
      </c>
      <c r="H78" s="1344">
        <f t="shared" si="6"/>
        <v>6337</v>
      </c>
      <c r="I78" s="1276"/>
      <c r="J78" s="1189"/>
      <c r="K78" s="1189"/>
      <c r="L78" s="1189"/>
      <c r="M78" s="1083"/>
    </row>
    <row r="79" spans="1:14" s="1084" customFormat="1" ht="9.75" customHeight="1" x14ac:dyDescent="0.2">
      <c r="A79" s="1082"/>
      <c r="B79" s="1190" t="s">
        <v>385</v>
      </c>
      <c r="C79" s="1273"/>
      <c r="D79" s="1302"/>
      <c r="E79" s="1302"/>
      <c r="F79" s="1289"/>
      <c r="G79" s="1289"/>
      <c r="H79" s="1341"/>
      <c r="I79" s="1276"/>
      <c r="J79" s="1189"/>
      <c r="K79" s="1189"/>
      <c r="L79" s="1189"/>
      <c r="M79" s="1083"/>
    </row>
    <row r="80" spans="1:14" s="1084" customFormat="1" ht="31.5" customHeight="1" thickBot="1" x14ac:dyDescent="0.25">
      <c r="A80" s="1082"/>
      <c r="B80" s="1186" t="s">
        <v>785</v>
      </c>
      <c r="C80" s="1274">
        <v>1245500</v>
      </c>
      <c r="D80" s="1274">
        <f>1245500+7580</f>
        <v>1253080</v>
      </c>
      <c r="E80" s="1274">
        <f>1245500+7580</f>
        <v>1253080</v>
      </c>
      <c r="F80" s="1095">
        <f t="shared" ref="F80:L80" si="7">SUM(F81:F82)</f>
        <v>0</v>
      </c>
      <c r="G80" s="1095">
        <f t="shared" si="7"/>
        <v>0</v>
      </c>
      <c r="H80" s="953">
        <f t="shared" si="5"/>
        <v>0</v>
      </c>
      <c r="I80" s="1277">
        <f t="shared" si="7"/>
        <v>0</v>
      </c>
      <c r="J80" s="1092">
        <f t="shared" si="7"/>
        <v>0</v>
      </c>
      <c r="K80" s="1092">
        <f t="shared" si="7"/>
        <v>0</v>
      </c>
      <c r="L80" s="1092">
        <f t="shared" si="7"/>
        <v>0</v>
      </c>
      <c r="M80" s="1083"/>
    </row>
    <row r="81" spans="1:13" s="1084" customFormat="1" ht="19.5" customHeight="1" thickBot="1" x14ac:dyDescent="0.25">
      <c r="A81" s="1082"/>
      <c r="B81" s="1185" t="s">
        <v>715</v>
      </c>
      <c r="C81" s="1272">
        <f>C80</f>
        <v>1245500</v>
      </c>
      <c r="D81" s="1272">
        <f>D80</f>
        <v>1253080</v>
      </c>
      <c r="E81" s="1272">
        <f>E80</f>
        <v>1253080</v>
      </c>
      <c r="F81" s="1343"/>
      <c r="G81" s="1343"/>
      <c r="H81" s="909">
        <f>+E81-D81</f>
        <v>0</v>
      </c>
      <c r="I81" s="1278"/>
      <c r="J81" s="1093"/>
      <c r="K81" s="1093"/>
      <c r="L81" s="1093"/>
      <c r="M81" s="1083"/>
    </row>
    <row r="82" spans="1:13" s="1084" customFormat="1" ht="9.75" customHeight="1" thickBot="1" x14ac:dyDescent="0.25">
      <c r="A82" s="1094"/>
      <c r="B82" s="1191"/>
      <c r="C82" s="1188"/>
      <c r="D82" s="1187"/>
      <c r="E82" s="1188"/>
      <c r="F82" s="1188"/>
      <c r="G82" s="1188"/>
      <c r="H82" s="1342"/>
      <c r="I82" s="1278"/>
      <c r="J82" s="1093"/>
      <c r="K82" s="1093"/>
      <c r="L82" s="1093"/>
      <c r="M82" s="1083"/>
    </row>
    <row r="83" spans="1:13" s="1084" customFormat="1" ht="19.5" customHeight="1" thickBot="1" x14ac:dyDescent="0.25">
      <c r="A83" s="1082"/>
      <c r="B83" s="1185" t="s">
        <v>266</v>
      </c>
      <c r="C83" s="1272">
        <f>+C81+C75</f>
        <v>3531480</v>
      </c>
      <c r="D83" s="910">
        <f>+D81+D75</f>
        <v>3539060</v>
      </c>
      <c r="E83" s="910">
        <f>+E81+E75+E78</f>
        <v>3545397</v>
      </c>
      <c r="F83" s="1290" t="e">
        <f>SUM(#REF!)</f>
        <v>#REF!</v>
      </c>
      <c r="G83" s="1290" t="e">
        <f>SUM(#REF!)</f>
        <v>#REF!</v>
      </c>
      <c r="H83" s="909">
        <f t="shared" si="5"/>
        <v>6337</v>
      </c>
      <c r="I83" s="1279" t="e">
        <f>SUM(#REF!)</f>
        <v>#REF!</v>
      </c>
      <c r="J83" s="1096" t="e">
        <f>SUM(#REF!)</f>
        <v>#REF!</v>
      </c>
      <c r="K83" s="1096" t="e">
        <f>SUM(#REF!)</f>
        <v>#REF!</v>
      </c>
      <c r="L83" s="1096" t="e">
        <f>SUM(#REF!)</f>
        <v>#REF!</v>
      </c>
      <c r="M83" s="1083"/>
    </row>
    <row r="84" spans="1:13" s="885" customFormat="1" ht="15.95" hidden="1" customHeight="1" thickBot="1" x14ac:dyDescent="0.25">
      <c r="A84" s="988"/>
      <c r="B84" s="970" t="s">
        <v>71</v>
      </c>
      <c r="C84" s="911">
        <f>C85+C88+C91</f>
        <v>0</v>
      </c>
      <c r="D84" s="910">
        <f>D85+D88+D91</f>
        <v>0</v>
      </c>
      <c r="E84" s="910">
        <f>E85+E88+E91</f>
        <v>0</v>
      </c>
      <c r="F84" s="911">
        <f t="shared" ref="F84:L84" si="8">F85+F88</f>
        <v>0</v>
      </c>
      <c r="G84" s="911">
        <f t="shared" si="8"/>
        <v>0</v>
      </c>
      <c r="H84" s="1345">
        <f t="shared" si="5"/>
        <v>0</v>
      </c>
      <c r="I84" s="956">
        <f t="shared" si="8"/>
        <v>0</v>
      </c>
      <c r="J84" s="921">
        <f t="shared" si="8"/>
        <v>0</v>
      </c>
      <c r="K84" s="921">
        <f t="shared" si="8"/>
        <v>0</v>
      </c>
      <c r="L84" s="921">
        <f t="shared" si="8"/>
        <v>0</v>
      </c>
    </row>
    <row r="85" spans="1:13" s="885" customFormat="1" ht="15.95" hidden="1" customHeight="1" thickBot="1" x14ac:dyDescent="0.25">
      <c r="A85" s="989"/>
      <c r="B85" s="1291" t="s">
        <v>70</v>
      </c>
      <c r="C85" s="1292">
        <f>SUM(C86:C87)</f>
        <v>0</v>
      </c>
      <c r="D85" s="1293">
        <f>SUM(D86:D87)</f>
        <v>0</v>
      </c>
      <c r="E85" s="1293">
        <f>SUM(E86:E87)</f>
        <v>0</v>
      </c>
      <c r="F85" s="1292">
        <f t="shared" ref="F85:L85" si="9">SUM(F86:F87)</f>
        <v>0</v>
      </c>
      <c r="G85" s="1292">
        <f t="shared" si="9"/>
        <v>0</v>
      </c>
      <c r="H85" s="1345">
        <f t="shared" si="5"/>
        <v>0</v>
      </c>
      <c r="I85" s="1280">
        <f t="shared" si="9"/>
        <v>0</v>
      </c>
      <c r="J85" s="990">
        <f t="shared" si="9"/>
        <v>0</v>
      </c>
      <c r="K85" s="990">
        <f t="shared" si="9"/>
        <v>0</v>
      </c>
      <c r="L85" s="990">
        <f t="shared" si="9"/>
        <v>0</v>
      </c>
    </row>
    <row r="86" spans="1:13" s="885" customFormat="1" ht="15.95" hidden="1" customHeight="1" thickBot="1" x14ac:dyDescent="0.25">
      <c r="A86" s="989"/>
      <c r="B86" s="1294"/>
      <c r="C86" s="1295"/>
      <c r="D86" s="1296"/>
      <c r="E86" s="1296"/>
      <c r="F86" s="1295"/>
      <c r="G86" s="1295"/>
      <c r="H86" s="1345">
        <f t="shared" si="5"/>
        <v>0</v>
      </c>
      <c r="I86" s="1046"/>
      <c r="J86" s="920"/>
      <c r="K86" s="920"/>
      <c r="L86" s="920"/>
    </row>
    <row r="87" spans="1:13" s="885" customFormat="1" ht="15.95" hidden="1" customHeight="1" thickBot="1" x14ac:dyDescent="0.25">
      <c r="A87" s="989"/>
      <c r="B87" s="1297"/>
      <c r="C87" s="1295"/>
      <c r="D87" s="1296"/>
      <c r="E87" s="1296"/>
      <c r="F87" s="1295"/>
      <c r="G87" s="1295"/>
      <c r="H87" s="1345">
        <f t="shared" si="5"/>
        <v>0</v>
      </c>
      <c r="I87" s="1046"/>
      <c r="J87" s="920"/>
      <c r="K87" s="920"/>
      <c r="L87" s="920"/>
    </row>
    <row r="88" spans="1:13" s="885" customFormat="1" ht="15.95" hidden="1" customHeight="1" thickBot="1" x14ac:dyDescent="0.25">
      <c r="A88" s="989"/>
      <c r="B88" s="1291" t="s">
        <v>53</v>
      </c>
      <c r="C88" s="1292">
        <f>SUM(C89:C90)</f>
        <v>0</v>
      </c>
      <c r="D88" s="1293">
        <f>SUM(D89:D90)</f>
        <v>0</v>
      </c>
      <c r="E88" s="1293">
        <f>SUM(E89:E90)</f>
        <v>0</v>
      </c>
      <c r="F88" s="1292">
        <f t="shared" ref="F88:L88" si="10">SUM(F89:F91)</f>
        <v>0</v>
      </c>
      <c r="G88" s="1292">
        <f t="shared" si="10"/>
        <v>0</v>
      </c>
      <c r="H88" s="1345">
        <f t="shared" si="5"/>
        <v>0</v>
      </c>
      <c r="I88" s="1281">
        <f t="shared" si="10"/>
        <v>0</v>
      </c>
      <c r="J88" s="992">
        <f t="shared" si="10"/>
        <v>0</v>
      </c>
      <c r="K88" s="992">
        <f t="shared" si="10"/>
        <v>0</v>
      </c>
      <c r="L88" s="992">
        <f t="shared" si="10"/>
        <v>0</v>
      </c>
    </row>
    <row r="89" spans="1:13" s="885" customFormat="1" ht="15.95" hidden="1" customHeight="1" thickBot="1" x14ac:dyDescent="0.25">
      <c r="A89" s="989"/>
      <c r="B89" s="1291"/>
      <c r="C89" s="1295"/>
      <c r="D89" s="1296"/>
      <c r="E89" s="1296"/>
      <c r="F89" s="1295"/>
      <c r="G89" s="1295"/>
      <c r="H89" s="1345">
        <f t="shared" si="5"/>
        <v>0</v>
      </c>
      <c r="I89" s="1046"/>
      <c r="J89" s="920"/>
      <c r="K89" s="920"/>
      <c r="L89" s="920"/>
    </row>
    <row r="90" spans="1:13" s="885" customFormat="1" ht="15.95" hidden="1" customHeight="1" thickBot="1" x14ac:dyDescent="0.25">
      <c r="A90" s="989"/>
      <c r="B90" s="1291"/>
      <c r="C90" s="1295"/>
      <c r="D90" s="1296"/>
      <c r="E90" s="1296"/>
      <c r="F90" s="1295"/>
      <c r="G90" s="1295"/>
      <c r="H90" s="1345">
        <f t="shared" si="5"/>
        <v>0</v>
      </c>
      <c r="I90" s="1046"/>
      <c r="J90" s="920"/>
      <c r="K90" s="920"/>
      <c r="L90" s="920"/>
    </row>
    <row r="91" spans="1:13" s="885" customFormat="1" ht="15.95" hidden="1" customHeight="1" thickBot="1" x14ac:dyDescent="0.25">
      <c r="A91" s="989"/>
      <c r="B91" s="1291" t="s">
        <v>696</v>
      </c>
      <c r="C91" s="1298"/>
      <c r="D91" s="1299"/>
      <c r="E91" s="1299"/>
      <c r="F91" s="1300"/>
      <c r="G91" s="1300"/>
      <c r="H91" s="1345">
        <f t="shared" si="5"/>
        <v>0</v>
      </c>
      <c r="I91" s="1282"/>
      <c r="J91" s="994"/>
      <c r="K91" s="994"/>
      <c r="L91" s="994"/>
    </row>
    <row r="92" spans="1:13" s="885" customFormat="1" ht="15.95" hidden="1" customHeight="1" thickBot="1" x14ac:dyDescent="0.25">
      <c r="A92" s="988"/>
      <c r="B92" s="968" t="s">
        <v>72</v>
      </c>
      <c r="C92" s="911">
        <f>C95+C93</f>
        <v>0</v>
      </c>
      <c r="D92" s="910">
        <f>D95+D93</f>
        <v>0</v>
      </c>
      <c r="E92" s="910">
        <f>E95+E93</f>
        <v>0</v>
      </c>
      <c r="F92" s="911">
        <f t="shared" ref="F92:L92" si="11">F95+F93</f>
        <v>0</v>
      </c>
      <c r="G92" s="911">
        <f t="shared" si="11"/>
        <v>0</v>
      </c>
      <c r="H92" s="1345">
        <f t="shared" si="5"/>
        <v>0</v>
      </c>
      <c r="I92" s="956">
        <f t="shared" si="11"/>
        <v>0</v>
      </c>
      <c r="J92" s="921">
        <f t="shared" si="11"/>
        <v>0</v>
      </c>
      <c r="K92" s="921">
        <f t="shared" si="11"/>
        <v>0</v>
      </c>
      <c r="L92" s="921">
        <f t="shared" si="11"/>
        <v>0</v>
      </c>
    </row>
    <row r="93" spans="1:13" s="885" customFormat="1" ht="15.95" hidden="1" customHeight="1" thickBot="1" x14ac:dyDescent="0.25">
      <c r="A93" s="993"/>
      <c r="B93" s="1301" t="s">
        <v>74</v>
      </c>
      <c r="C93" s="1292">
        <f>SUM(C94)</f>
        <v>0</v>
      </c>
      <c r="D93" s="1293">
        <f>SUM(D94)</f>
        <v>0</v>
      </c>
      <c r="E93" s="1293">
        <f>SUM(E94)</f>
        <v>0</v>
      </c>
      <c r="F93" s="1292">
        <f t="shared" ref="F93:L93" si="12">SUM(F94)</f>
        <v>0</v>
      </c>
      <c r="G93" s="1292">
        <f t="shared" si="12"/>
        <v>0</v>
      </c>
      <c r="H93" s="1345">
        <f t="shared" si="5"/>
        <v>0</v>
      </c>
      <c r="I93" s="1280">
        <f t="shared" si="12"/>
        <v>0</v>
      </c>
      <c r="J93" s="990">
        <f t="shared" si="12"/>
        <v>0</v>
      </c>
      <c r="K93" s="990">
        <f t="shared" si="12"/>
        <v>0</v>
      </c>
      <c r="L93" s="990">
        <f t="shared" si="12"/>
        <v>0</v>
      </c>
    </row>
    <row r="94" spans="1:13" s="885" customFormat="1" ht="15.95" hidden="1" customHeight="1" thickBot="1" x14ac:dyDescent="0.25">
      <c r="A94" s="993"/>
      <c r="B94" s="1294"/>
      <c r="C94" s="1295"/>
      <c r="D94" s="1296"/>
      <c r="E94" s="1296"/>
      <c r="F94" s="1295"/>
      <c r="G94" s="1295"/>
      <c r="H94" s="1345">
        <f t="shared" si="5"/>
        <v>0</v>
      </c>
      <c r="I94" s="1045"/>
      <c r="J94" s="919"/>
      <c r="K94" s="919"/>
      <c r="L94" s="919"/>
    </row>
    <row r="95" spans="1:13" s="885" customFormat="1" ht="15.95" hidden="1" customHeight="1" thickBot="1" x14ac:dyDescent="0.25">
      <c r="A95" s="989"/>
      <c r="B95" s="1301" t="s">
        <v>52</v>
      </c>
      <c r="C95" s="1292">
        <f>SUM(C96:C96)</f>
        <v>0</v>
      </c>
      <c r="D95" s="1293">
        <f>SUM(D96:D96)</f>
        <v>0</v>
      </c>
      <c r="E95" s="1293">
        <f>SUM(E96:E96)</f>
        <v>0</v>
      </c>
      <c r="F95" s="1292">
        <f t="shared" ref="F95:L95" si="13">SUM(F96:F96)</f>
        <v>0</v>
      </c>
      <c r="G95" s="1292">
        <f t="shared" si="13"/>
        <v>0</v>
      </c>
      <c r="H95" s="1345">
        <f t="shared" si="5"/>
        <v>0</v>
      </c>
      <c r="I95" s="1280">
        <f t="shared" si="13"/>
        <v>0</v>
      </c>
      <c r="J95" s="990">
        <f t="shared" si="13"/>
        <v>0</v>
      </c>
      <c r="K95" s="990">
        <f t="shared" si="13"/>
        <v>0</v>
      </c>
      <c r="L95" s="990">
        <f t="shared" si="13"/>
        <v>0</v>
      </c>
    </row>
    <row r="96" spans="1:13" s="885" customFormat="1" ht="15.95" hidden="1" customHeight="1" thickBot="1" x14ac:dyDescent="0.25">
      <c r="A96" s="989"/>
      <c r="B96" s="1297"/>
      <c r="C96" s="1295"/>
      <c r="D96" s="1296"/>
      <c r="E96" s="1296"/>
      <c r="F96" s="1295"/>
      <c r="G96" s="1295"/>
      <c r="H96" s="1345">
        <f t="shared" si="5"/>
        <v>0</v>
      </c>
      <c r="I96" s="1045"/>
      <c r="J96" s="919"/>
      <c r="K96" s="919"/>
      <c r="L96" s="919"/>
    </row>
    <row r="97" spans="1:12" s="885" customFormat="1" ht="15.95" hidden="1" customHeight="1" thickBot="1" x14ac:dyDescent="0.25">
      <c r="A97" s="988"/>
      <c r="B97" s="968" t="s">
        <v>111</v>
      </c>
      <c r="C97" s="911">
        <f>C84+C92</f>
        <v>0</v>
      </c>
      <c r="D97" s="910">
        <f>D84+D92</f>
        <v>0</v>
      </c>
      <c r="E97" s="910">
        <f>E84+E92</f>
        <v>0</v>
      </c>
      <c r="F97" s="911">
        <f t="shared" ref="F97:L97" si="14">F84+F92</f>
        <v>0</v>
      </c>
      <c r="G97" s="911">
        <f t="shared" si="14"/>
        <v>0</v>
      </c>
      <c r="H97" s="1345">
        <f t="shared" si="5"/>
        <v>0</v>
      </c>
      <c r="I97" s="956">
        <f t="shared" si="14"/>
        <v>0</v>
      </c>
      <c r="J97" s="921">
        <f t="shared" si="14"/>
        <v>0</v>
      </c>
      <c r="K97" s="921">
        <f t="shared" si="14"/>
        <v>0</v>
      </c>
      <c r="L97" s="921">
        <f t="shared" si="14"/>
        <v>0</v>
      </c>
    </row>
    <row r="98" spans="1:12" s="885" customFormat="1" ht="15.95" hidden="1" customHeight="1" thickBot="1" x14ac:dyDescent="0.25">
      <c r="A98" s="988"/>
      <c r="B98" s="968"/>
      <c r="C98" s="911"/>
      <c r="D98" s="910"/>
      <c r="E98" s="910"/>
      <c r="F98" s="911"/>
      <c r="G98" s="911"/>
      <c r="H98" s="1345">
        <f t="shared" si="5"/>
        <v>0</v>
      </c>
      <c r="I98" s="956"/>
      <c r="J98" s="921"/>
      <c r="K98" s="921"/>
      <c r="L98" s="921"/>
    </row>
    <row r="99" spans="1:12" s="885" customFormat="1" ht="20.100000000000001" customHeight="1" thickBot="1" x14ac:dyDescent="0.25">
      <c r="A99" s="988"/>
      <c r="B99" s="968" t="s">
        <v>267</v>
      </c>
      <c r="C99" s="911">
        <f>C68+C83</f>
        <v>1626696378</v>
      </c>
      <c r="D99" s="910">
        <f>D68+D83</f>
        <v>1922848250</v>
      </c>
      <c r="E99" s="910">
        <f>E68+E83</f>
        <v>2263309437</v>
      </c>
      <c r="F99" s="911" t="e">
        <f>F68+#REF!</f>
        <v>#REF!</v>
      </c>
      <c r="G99" s="911" t="e">
        <f>G68+#REF!</f>
        <v>#REF!</v>
      </c>
      <c r="H99" s="909">
        <f>+E99-D99</f>
        <v>340461187</v>
      </c>
      <c r="I99" s="910" t="e">
        <f>I68+#REF!</f>
        <v>#REF!</v>
      </c>
      <c r="J99" s="911" t="e">
        <f>J68+#REF!</f>
        <v>#REF!</v>
      </c>
      <c r="K99" s="921" t="e">
        <f>K68+#REF!</f>
        <v>#REF!</v>
      </c>
      <c r="L99" s="921" t="e">
        <f>L68+#REF!</f>
        <v>#REF!</v>
      </c>
    </row>
    <row r="100" spans="1:12" x14ac:dyDescent="0.2">
      <c r="H100" s="1198" t="s">
        <v>742</v>
      </c>
    </row>
    <row r="102" spans="1:12" x14ac:dyDescent="0.2">
      <c r="C102" s="995"/>
    </row>
  </sheetData>
  <mergeCells count="2347">
    <mergeCell ref="C73:H73"/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GO2:GU2"/>
    <mergeCell ref="GV2:HB2"/>
    <mergeCell ref="HC2:HI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B70:C70"/>
    <mergeCell ref="B3:G3"/>
    <mergeCell ref="B5:L5"/>
    <mergeCell ref="B4:H4"/>
    <mergeCell ref="B6:H6"/>
    <mergeCell ref="B1:H1"/>
    <mergeCell ref="GH2:GN2"/>
  </mergeCells>
  <phoneticPr fontId="0" type="noConversion"/>
  <printOptions horizontalCentered="1"/>
  <pageMargins left="0.39370078740157483" right="0.39370078740157483" top="0.19685039370078741" bottom="0.19685039370078741" header="0.39370078740157483" footer="0.51181102362204722"/>
  <pageSetup paperSize="9" scale="61" orientation="portrait" r:id="rId1"/>
  <rowBreaks count="1" manualBreakCount="1">
    <brk id="68" min="1" max="7" man="1"/>
  </rowBreaks>
  <colBreaks count="1" manualBreakCount="1">
    <brk id="8" max="81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6"/>
  <dimension ref="A1:XFD23"/>
  <sheetViews>
    <sheetView view="pageBreakPreview" topLeftCell="B8" zoomScaleNormal="100" zoomScaleSheetLayoutView="100" workbookViewId="0">
      <selection activeCell="A8" sqref="A1:A1048576"/>
    </sheetView>
  </sheetViews>
  <sheetFormatPr defaultColWidth="17.6640625" defaultRowHeight="15.75" x14ac:dyDescent="0.2"/>
  <cols>
    <col min="1" max="1" width="11.5" style="451" hidden="1" customWidth="1"/>
    <col min="2" max="2" width="62.33203125" style="452" customWidth="1"/>
    <col min="3" max="3" width="21.5" style="452" customWidth="1"/>
    <col min="4" max="5" width="20.83203125" style="452" customWidth="1"/>
    <col min="6" max="7" width="20.83203125" style="452" hidden="1" customWidth="1"/>
    <col min="8" max="8" width="20.83203125" style="452" customWidth="1"/>
    <col min="9" max="9" width="16.83203125" style="452" hidden="1" customWidth="1"/>
    <col min="10" max="10" width="18.5" style="452" hidden="1" customWidth="1"/>
    <col min="11" max="11" width="17.5" style="452" hidden="1" customWidth="1"/>
    <col min="12" max="12" width="15.83203125" style="452" hidden="1" customWidth="1"/>
    <col min="13" max="13" width="17.6640625" style="452" customWidth="1"/>
    <col min="14" max="16384" width="17.6640625" style="452"/>
  </cols>
  <sheetData>
    <row r="1" spans="1:16384" x14ac:dyDescent="0.2">
      <c r="B1" s="1756" t="s">
        <v>807</v>
      </c>
      <c r="C1" s="1756"/>
      <c r="D1" s="1756"/>
      <c r="E1" s="1756"/>
      <c r="F1" s="1756"/>
      <c r="G1" s="1756"/>
      <c r="H1" s="1756"/>
    </row>
    <row r="2" spans="1:16384" x14ac:dyDescent="0.2">
      <c r="A2" s="1756" t="s">
        <v>756</v>
      </c>
      <c r="B2" s="1756"/>
      <c r="C2" s="1756"/>
      <c r="D2" s="1756"/>
      <c r="E2" s="1756"/>
      <c r="F2" s="1756"/>
      <c r="G2" s="1756"/>
      <c r="H2" s="1756"/>
      <c r="I2" s="1303"/>
      <c r="J2" s="1303"/>
      <c r="K2" s="1303"/>
      <c r="L2" s="1303"/>
      <c r="M2" s="1303"/>
      <c r="N2" s="1303"/>
      <c r="O2" s="1762"/>
      <c r="P2" s="1762"/>
      <c r="Q2" s="1762"/>
      <c r="R2" s="1762"/>
      <c r="S2" s="1762"/>
      <c r="T2" s="1762"/>
      <c r="U2" s="1762"/>
      <c r="V2" s="1762"/>
      <c r="W2" s="1762"/>
      <c r="X2" s="1762"/>
      <c r="Y2" s="1762"/>
      <c r="Z2" s="1762"/>
      <c r="AA2" s="1762"/>
      <c r="AB2" s="1762"/>
      <c r="AC2" s="1762"/>
      <c r="AD2" s="1762"/>
      <c r="AE2" s="1762"/>
      <c r="AF2" s="1762"/>
      <c r="AG2" s="1762"/>
      <c r="AH2" s="1762"/>
      <c r="AI2" s="1762"/>
      <c r="AJ2" s="1762"/>
      <c r="AK2" s="1762"/>
      <c r="AL2" s="1762"/>
      <c r="AM2" s="1762"/>
      <c r="AN2" s="1762"/>
      <c r="AO2" s="1762"/>
      <c r="AP2" s="1762"/>
      <c r="AQ2" s="1762"/>
      <c r="AR2" s="1762"/>
      <c r="AS2" s="1762"/>
      <c r="AT2" s="1762"/>
      <c r="AU2" s="1762"/>
      <c r="AV2" s="1762"/>
      <c r="AW2" s="1762"/>
      <c r="AX2" s="1762"/>
      <c r="AY2" s="1762"/>
      <c r="AZ2" s="1762"/>
      <c r="BA2" s="1762"/>
      <c r="BB2" s="1762"/>
      <c r="BC2" s="1762"/>
      <c r="BD2" s="1762"/>
      <c r="BE2" s="1762"/>
      <c r="BF2" s="1762"/>
      <c r="BG2" s="1762"/>
      <c r="BH2" s="1762"/>
      <c r="BI2" s="1762"/>
      <c r="BJ2" s="1762"/>
      <c r="BK2" s="1762"/>
      <c r="BL2" s="1762"/>
      <c r="BM2" s="1762"/>
      <c r="BN2" s="1762"/>
      <c r="BO2" s="1762"/>
      <c r="BP2" s="1762"/>
      <c r="BQ2" s="1762"/>
      <c r="BR2" s="1762"/>
      <c r="BS2" s="1762"/>
      <c r="BT2" s="1762"/>
      <c r="BU2" s="1762"/>
      <c r="BV2" s="1762"/>
      <c r="BW2" s="1762"/>
      <c r="BX2" s="1762"/>
      <c r="BY2" s="1762"/>
      <c r="BZ2" s="1762"/>
      <c r="CA2" s="1762"/>
      <c r="CB2" s="1762"/>
      <c r="CC2" s="1762"/>
      <c r="CD2" s="1762"/>
      <c r="CE2" s="1762"/>
      <c r="CF2" s="1762"/>
      <c r="CG2" s="1762"/>
      <c r="CH2" s="1762"/>
      <c r="CI2" s="1762"/>
      <c r="CJ2" s="1762"/>
      <c r="CK2" s="1762"/>
      <c r="CL2" s="1762"/>
      <c r="CM2" s="1762"/>
      <c r="CN2" s="1762"/>
      <c r="CO2" s="1762"/>
      <c r="CP2" s="1762"/>
      <c r="CQ2" s="1762"/>
      <c r="CR2" s="1762"/>
      <c r="CS2" s="1762"/>
      <c r="CT2" s="1762"/>
      <c r="CU2" s="1762"/>
      <c r="CV2" s="1762"/>
      <c r="CW2" s="1762"/>
      <c r="CX2" s="1762"/>
      <c r="CY2" s="1762"/>
      <c r="CZ2" s="1762"/>
      <c r="DA2" s="1762"/>
      <c r="DB2" s="1762"/>
      <c r="DC2" s="1762"/>
      <c r="DD2" s="1762"/>
      <c r="DE2" s="1762"/>
      <c r="DF2" s="1762"/>
      <c r="DG2" s="1762"/>
      <c r="DH2" s="1762"/>
      <c r="DI2" s="1762"/>
      <c r="DJ2" s="1762"/>
      <c r="DK2" s="1762"/>
      <c r="DL2" s="1762"/>
      <c r="DM2" s="1762"/>
      <c r="DN2" s="1762"/>
      <c r="DO2" s="1762"/>
      <c r="DP2" s="1762"/>
      <c r="DQ2" s="1762"/>
      <c r="DR2" s="1762"/>
      <c r="DS2" s="1762"/>
      <c r="DT2" s="1762"/>
      <c r="DU2" s="1762"/>
      <c r="DV2" s="1762"/>
      <c r="DW2" s="1762"/>
      <c r="DX2" s="1762"/>
      <c r="DY2" s="1762"/>
      <c r="DZ2" s="1762"/>
      <c r="EA2" s="1762"/>
      <c r="EB2" s="1762"/>
      <c r="EC2" s="1762"/>
      <c r="ED2" s="1762"/>
      <c r="EE2" s="1762"/>
      <c r="EF2" s="1762"/>
      <c r="EG2" s="1762"/>
      <c r="EH2" s="1762"/>
      <c r="EI2" s="1762"/>
      <c r="EJ2" s="1762"/>
      <c r="EK2" s="1762"/>
      <c r="EL2" s="1762"/>
      <c r="EM2" s="1762"/>
      <c r="EN2" s="1762"/>
      <c r="EO2" s="1762"/>
      <c r="EP2" s="1762"/>
      <c r="EQ2" s="1762"/>
      <c r="ER2" s="1762"/>
      <c r="ES2" s="1762"/>
      <c r="ET2" s="1762"/>
      <c r="EU2" s="1762"/>
      <c r="EV2" s="1762"/>
      <c r="EW2" s="1762"/>
      <c r="EX2" s="1762"/>
      <c r="EY2" s="1762"/>
      <c r="EZ2" s="1762"/>
      <c r="FA2" s="1762"/>
      <c r="FB2" s="1762"/>
      <c r="FC2" s="1762"/>
      <c r="FD2" s="1762"/>
      <c r="FE2" s="1762"/>
      <c r="FF2" s="1762"/>
      <c r="FG2" s="1762"/>
      <c r="FH2" s="1762"/>
      <c r="FI2" s="1762"/>
      <c r="FJ2" s="1762"/>
      <c r="FK2" s="1762"/>
      <c r="FL2" s="1762"/>
      <c r="FM2" s="1762"/>
      <c r="FN2" s="1762"/>
      <c r="FO2" s="1762"/>
      <c r="FP2" s="1762"/>
      <c r="FQ2" s="1762"/>
      <c r="FR2" s="1762"/>
      <c r="FS2" s="1762"/>
      <c r="FT2" s="1762"/>
      <c r="FU2" s="1762"/>
      <c r="FV2" s="1762"/>
      <c r="FW2" s="1762"/>
      <c r="FX2" s="1762"/>
      <c r="FY2" s="1762"/>
      <c r="FZ2" s="1762"/>
      <c r="GA2" s="1762"/>
      <c r="GB2" s="1762"/>
      <c r="GC2" s="1762"/>
      <c r="GD2" s="1762"/>
      <c r="GE2" s="1762"/>
      <c r="GF2" s="1762"/>
      <c r="GG2" s="1762"/>
      <c r="GH2" s="1762"/>
      <c r="GI2" s="1762"/>
      <c r="GJ2" s="1762"/>
      <c r="GK2" s="1762"/>
      <c r="GL2" s="1762"/>
      <c r="GM2" s="1762"/>
      <c r="GN2" s="1762"/>
      <c r="GO2" s="1762"/>
      <c r="GP2" s="1762"/>
      <c r="GQ2" s="1762"/>
      <c r="GR2" s="1762"/>
      <c r="GS2" s="1762"/>
      <c r="GT2" s="1762"/>
      <c r="GU2" s="1762"/>
      <c r="GV2" s="1762"/>
      <c r="GW2" s="1762"/>
      <c r="GX2" s="1762"/>
      <c r="GY2" s="1762"/>
      <c r="GZ2" s="1762"/>
      <c r="HA2" s="1762"/>
      <c r="HB2" s="1762"/>
      <c r="HC2" s="1762"/>
      <c r="HD2" s="1762"/>
      <c r="HE2" s="1762"/>
      <c r="HF2" s="1762"/>
      <c r="HG2" s="1762"/>
      <c r="HH2" s="1762"/>
      <c r="HI2" s="1762"/>
      <c r="HJ2" s="1762"/>
      <c r="HK2" s="1762"/>
      <c r="HL2" s="1762"/>
      <c r="HM2" s="1762"/>
      <c r="HN2" s="1762"/>
      <c r="HO2" s="1762"/>
      <c r="HP2" s="1762"/>
      <c r="HQ2" s="1762"/>
      <c r="HR2" s="1762"/>
      <c r="HS2" s="1762"/>
      <c r="HT2" s="1762"/>
      <c r="HU2" s="1762"/>
      <c r="HV2" s="1762"/>
      <c r="HW2" s="1762"/>
      <c r="HX2" s="1762"/>
      <c r="HY2" s="1762"/>
      <c r="HZ2" s="1762"/>
      <c r="IA2" s="1762"/>
      <c r="IB2" s="1762"/>
      <c r="IC2" s="1762"/>
      <c r="ID2" s="1762"/>
      <c r="IE2" s="1762"/>
      <c r="IF2" s="1762"/>
      <c r="IG2" s="1762"/>
      <c r="IH2" s="1762"/>
      <c r="II2" s="1762"/>
      <c r="IJ2" s="1762"/>
      <c r="IK2" s="1762"/>
      <c r="IL2" s="1762"/>
      <c r="IM2" s="1762"/>
      <c r="IN2" s="1762"/>
      <c r="IO2" s="1762"/>
      <c r="IP2" s="1762"/>
      <c r="IQ2" s="1762"/>
      <c r="IR2" s="1762"/>
      <c r="IS2" s="1762"/>
      <c r="IT2" s="1762"/>
      <c r="IU2" s="1762"/>
      <c r="IV2" s="1762"/>
      <c r="IW2" s="1762"/>
      <c r="IX2" s="1762"/>
      <c r="IY2" s="1762"/>
      <c r="IZ2" s="1762"/>
      <c r="JA2" s="1762"/>
      <c r="JB2" s="1762"/>
      <c r="JC2" s="1762"/>
      <c r="JD2" s="1762"/>
      <c r="JE2" s="1762"/>
      <c r="JF2" s="1762"/>
      <c r="JG2" s="1762"/>
      <c r="JH2" s="1762"/>
      <c r="JI2" s="1762"/>
      <c r="JJ2" s="1762"/>
      <c r="JK2" s="1762"/>
      <c r="JL2" s="1762"/>
      <c r="JM2" s="1762"/>
      <c r="JN2" s="1762"/>
      <c r="JO2" s="1762"/>
      <c r="JP2" s="1762"/>
      <c r="JQ2" s="1762"/>
      <c r="JR2" s="1762"/>
      <c r="JS2" s="1762"/>
      <c r="JT2" s="1762"/>
      <c r="JU2" s="1762"/>
      <c r="JV2" s="1762"/>
      <c r="JW2" s="1762"/>
      <c r="JX2" s="1762"/>
      <c r="JY2" s="1762"/>
      <c r="JZ2" s="1762"/>
      <c r="KA2" s="1762"/>
      <c r="KB2" s="1762"/>
      <c r="KC2" s="1762"/>
      <c r="KD2" s="1762"/>
      <c r="KE2" s="1762"/>
      <c r="KF2" s="1762"/>
      <c r="KG2" s="1762"/>
      <c r="KH2" s="1762"/>
      <c r="KI2" s="1762"/>
      <c r="KJ2" s="1762"/>
      <c r="KK2" s="1762"/>
      <c r="KL2" s="1762"/>
      <c r="KM2" s="1762"/>
      <c r="KN2" s="1762"/>
      <c r="KO2" s="1762"/>
      <c r="KP2" s="1762"/>
      <c r="KQ2" s="1762"/>
      <c r="KR2" s="1762"/>
      <c r="KS2" s="1762"/>
      <c r="KT2" s="1762"/>
      <c r="KU2" s="1762"/>
      <c r="KV2" s="1762"/>
      <c r="KW2" s="1762"/>
      <c r="KX2" s="1762"/>
      <c r="KY2" s="1762"/>
      <c r="KZ2" s="1762"/>
      <c r="LA2" s="1762"/>
      <c r="LB2" s="1762"/>
      <c r="LC2" s="1762"/>
      <c r="LD2" s="1762"/>
      <c r="LE2" s="1762"/>
      <c r="LF2" s="1762"/>
      <c r="LG2" s="1762"/>
      <c r="LH2" s="1762"/>
      <c r="LI2" s="1762"/>
      <c r="LJ2" s="1762"/>
      <c r="LK2" s="1762"/>
      <c r="LL2" s="1762"/>
      <c r="LM2" s="1762"/>
      <c r="LN2" s="1762"/>
      <c r="LO2" s="1762"/>
      <c r="LP2" s="1762"/>
      <c r="LQ2" s="1762"/>
      <c r="LR2" s="1762"/>
      <c r="LS2" s="1762"/>
      <c r="LT2" s="1762"/>
      <c r="LU2" s="1762"/>
      <c r="LV2" s="1762"/>
      <c r="LW2" s="1762"/>
      <c r="LX2" s="1762"/>
      <c r="LY2" s="1762"/>
      <c r="LZ2" s="1762"/>
      <c r="MA2" s="1762"/>
      <c r="MB2" s="1762"/>
      <c r="MC2" s="1762"/>
      <c r="MD2" s="1762"/>
      <c r="ME2" s="1762"/>
      <c r="MF2" s="1762"/>
      <c r="MG2" s="1762"/>
      <c r="MH2" s="1762"/>
      <c r="MI2" s="1762"/>
      <c r="MJ2" s="1762"/>
      <c r="MK2" s="1762"/>
      <c r="ML2" s="1762"/>
      <c r="MM2" s="1762"/>
      <c r="MN2" s="1762"/>
      <c r="MO2" s="1762"/>
      <c r="MP2" s="1762"/>
      <c r="MQ2" s="1762"/>
      <c r="MR2" s="1762"/>
      <c r="MS2" s="1762"/>
      <c r="MT2" s="1762"/>
      <c r="MU2" s="1762"/>
      <c r="MV2" s="1762"/>
      <c r="MW2" s="1762"/>
      <c r="MX2" s="1762"/>
      <c r="MY2" s="1762"/>
      <c r="MZ2" s="1762"/>
      <c r="NA2" s="1762"/>
      <c r="NB2" s="1762"/>
      <c r="NC2" s="1762"/>
      <c r="ND2" s="1762"/>
      <c r="NE2" s="1762"/>
      <c r="NF2" s="1762"/>
      <c r="NG2" s="1762"/>
      <c r="NH2" s="1762"/>
      <c r="NI2" s="1762"/>
      <c r="NJ2" s="1762"/>
      <c r="NK2" s="1762"/>
      <c r="NL2" s="1762"/>
      <c r="NM2" s="1762"/>
      <c r="NN2" s="1762"/>
      <c r="NO2" s="1762"/>
      <c r="NP2" s="1762"/>
      <c r="NQ2" s="1762"/>
      <c r="NR2" s="1762"/>
      <c r="NS2" s="1762"/>
      <c r="NT2" s="1762"/>
      <c r="NU2" s="1762"/>
      <c r="NV2" s="1762"/>
      <c r="NW2" s="1762"/>
      <c r="NX2" s="1762"/>
      <c r="NY2" s="1762"/>
      <c r="NZ2" s="1762"/>
      <c r="OA2" s="1762"/>
      <c r="OB2" s="1762"/>
      <c r="OC2" s="1762"/>
      <c r="OD2" s="1762"/>
      <c r="OE2" s="1762"/>
      <c r="OF2" s="1762"/>
      <c r="OG2" s="1762"/>
      <c r="OH2" s="1762"/>
      <c r="OI2" s="1762"/>
      <c r="OJ2" s="1762"/>
      <c r="OK2" s="1762"/>
      <c r="OL2" s="1762"/>
      <c r="OM2" s="1762"/>
      <c r="ON2" s="1762"/>
      <c r="OO2" s="1762"/>
      <c r="OP2" s="1762"/>
      <c r="OQ2" s="1762"/>
      <c r="OR2" s="1762"/>
      <c r="OS2" s="1762"/>
      <c r="OT2" s="1762"/>
      <c r="OU2" s="1762"/>
      <c r="OV2" s="1762"/>
      <c r="OW2" s="1762"/>
      <c r="OX2" s="1762"/>
      <c r="OY2" s="1762"/>
      <c r="OZ2" s="1762"/>
      <c r="PA2" s="1762"/>
      <c r="PB2" s="1762"/>
      <c r="PC2" s="1762"/>
      <c r="PD2" s="1762"/>
      <c r="PE2" s="1762"/>
      <c r="PF2" s="1762"/>
      <c r="PG2" s="1762"/>
      <c r="PH2" s="1762"/>
      <c r="PI2" s="1762"/>
      <c r="PJ2" s="1762"/>
      <c r="PK2" s="1762"/>
      <c r="PL2" s="1762"/>
      <c r="PM2" s="1762"/>
      <c r="PN2" s="1762"/>
      <c r="PO2" s="1762"/>
      <c r="PP2" s="1762"/>
      <c r="PQ2" s="1762"/>
      <c r="PR2" s="1762"/>
      <c r="PS2" s="1762"/>
      <c r="PT2" s="1762"/>
      <c r="PU2" s="1762"/>
      <c r="PV2" s="1762"/>
      <c r="PW2" s="1762"/>
      <c r="PX2" s="1762"/>
      <c r="PY2" s="1762"/>
      <c r="PZ2" s="1762"/>
      <c r="QA2" s="1762"/>
      <c r="QB2" s="1762"/>
      <c r="QC2" s="1762"/>
      <c r="QD2" s="1762"/>
      <c r="QE2" s="1762"/>
      <c r="QF2" s="1762"/>
      <c r="QG2" s="1762"/>
      <c r="QH2" s="1762"/>
      <c r="QI2" s="1762"/>
      <c r="QJ2" s="1762"/>
      <c r="QK2" s="1762"/>
      <c r="QL2" s="1762"/>
      <c r="QM2" s="1762"/>
      <c r="QN2" s="1762"/>
      <c r="QO2" s="1762"/>
      <c r="QP2" s="1762"/>
      <c r="QQ2" s="1762"/>
      <c r="QR2" s="1762"/>
      <c r="QS2" s="1762"/>
      <c r="QT2" s="1762"/>
      <c r="QU2" s="1762"/>
      <c r="QV2" s="1762"/>
      <c r="QW2" s="1762"/>
      <c r="QX2" s="1762"/>
      <c r="QY2" s="1762"/>
      <c r="QZ2" s="1762"/>
      <c r="RA2" s="1762"/>
      <c r="RB2" s="1762"/>
      <c r="RC2" s="1762"/>
      <c r="RD2" s="1762"/>
      <c r="RE2" s="1762"/>
      <c r="RF2" s="1762"/>
      <c r="RG2" s="1762"/>
      <c r="RH2" s="1762"/>
      <c r="RI2" s="1762"/>
      <c r="RJ2" s="1762"/>
      <c r="RK2" s="1762"/>
      <c r="RL2" s="1762"/>
      <c r="RM2" s="1762"/>
      <c r="RN2" s="1762"/>
      <c r="RO2" s="1762"/>
      <c r="RP2" s="1762"/>
      <c r="RQ2" s="1762"/>
      <c r="RR2" s="1762"/>
      <c r="RS2" s="1762"/>
      <c r="RT2" s="1762"/>
      <c r="RU2" s="1762"/>
      <c r="RV2" s="1762"/>
      <c r="RW2" s="1762"/>
      <c r="RX2" s="1762"/>
      <c r="RY2" s="1762"/>
      <c r="RZ2" s="1762"/>
      <c r="SA2" s="1762"/>
      <c r="SB2" s="1762"/>
      <c r="SC2" s="1762"/>
      <c r="SD2" s="1762"/>
      <c r="SE2" s="1762"/>
      <c r="SF2" s="1762"/>
      <c r="SG2" s="1762"/>
      <c r="SH2" s="1762"/>
      <c r="SI2" s="1762"/>
      <c r="SJ2" s="1762"/>
      <c r="SK2" s="1762"/>
      <c r="SL2" s="1762"/>
      <c r="SM2" s="1762"/>
      <c r="SN2" s="1762"/>
      <c r="SO2" s="1762"/>
      <c r="SP2" s="1762"/>
      <c r="SQ2" s="1762"/>
      <c r="SR2" s="1762"/>
      <c r="SS2" s="1762"/>
      <c r="ST2" s="1762"/>
      <c r="SU2" s="1762"/>
      <c r="SV2" s="1762"/>
      <c r="SW2" s="1762"/>
      <c r="SX2" s="1762"/>
      <c r="SY2" s="1762"/>
      <c r="SZ2" s="1762"/>
      <c r="TA2" s="1762"/>
      <c r="TB2" s="1762"/>
      <c r="TC2" s="1762"/>
      <c r="TD2" s="1762"/>
      <c r="TE2" s="1762"/>
      <c r="TF2" s="1762"/>
      <c r="TG2" s="1762"/>
      <c r="TH2" s="1762"/>
      <c r="TI2" s="1762"/>
      <c r="TJ2" s="1762"/>
      <c r="TK2" s="1762"/>
      <c r="TL2" s="1762"/>
      <c r="TM2" s="1762"/>
      <c r="TN2" s="1762"/>
      <c r="TO2" s="1762"/>
      <c r="TP2" s="1762"/>
      <c r="TQ2" s="1762"/>
      <c r="TR2" s="1762"/>
      <c r="TS2" s="1762"/>
      <c r="TT2" s="1762"/>
      <c r="TU2" s="1762"/>
      <c r="TV2" s="1762"/>
      <c r="TW2" s="1762"/>
      <c r="TX2" s="1762"/>
      <c r="TY2" s="1762"/>
      <c r="TZ2" s="1762"/>
      <c r="UA2" s="1762"/>
      <c r="UB2" s="1762"/>
      <c r="UC2" s="1762"/>
      <c r="UD2" s="1762"/>
      <c r="UE2" s="1762"/>
      <c r="UF2" s="1762"/>
      <c r="UG2" s="1762"/>
      <c r="UH2" s="1762"/>
      <c r="UI2" s="1762"/>
      <c r="UJ2" s="1762"/>
      <c r="UK2" s="1762"/>
      <c r="UL2" s="1762"/>
      <c r="UM2" s="1762"/>
      <c r="UN2" s="1762"/>
      <c r="UO2" s="1762"/>
      <c r="UP2" s="1762"/>
      <c r="UQ2" s="1762"/>
      <c r="UR2" s="1762"/>
      <c r="US2" s="1762"/>
      <c r="UT2" s="1762"/>
      <c r="UU2" s="1762"/>
      <c r="UV2" s="1762"/>
      <c r="UW2" s="1762"/>
      <c r="UX2" s="1762"/>
      <c r="UY2" s="1762"/>
      <c r="UZ2" s="1762"/>
      <c r="VA2" s="1762"/>
      <c r="VB2" s="1762"/>
      <c r="VC2" s="1762"/>
      <c r="VD2" s="1762"/>
      <c r="VE2" s="1762"/>
      <c r="VF2" s="1762"/>
      <c r="VG2" s="1762"/>
      <c r="VH2" s="1762"/>
      <c r="VI2" s="1762"/>
      <c r="VJ2" s="1762"/>
      <c r="VK2" s="1762"/>
      <c r="VL2" s="1762"/>
      <c r="VM2" s="1762"/>
      <c r="VN2" s="1762"/>
      <c r="VO2" s="1762"/>
      <c r="VP2" s="1762"/>
      <c r="VQ2" s="1762"/>
      <c r="VR2" s="1762"/>
      <c r="VS2" s="1762"/>
      <c r="VT2" s="1762"/>
      <c r="VU2" s="1762"/>
      <c r="VV2" s="1762"/>
      <c r="VW2" s="1762"/>
      <c r="VX2" s="1762"/>
      <c r="VY2" s="1762"/>
      <c r="VZ2" s="1762"/>
      <c r="WA2" s="1762"/>
      <c r="WB2" s="1762"/>
      <c r="WC2" s="1762"/>
      <c r="WD2" s="1762"/>
      <c r="WE2" s="1762"/>
      <c r="WF2" s="1762"/>
      <c r="WG2" s="1762"/>
      <c r="WH2" s="1762"/>
      <c r="WI2" s="1762"/>
      <c r="WJ2" s="1762"/>
      <c r="WK2" s="1762"/>
      <c r="WL2" s="1762"/>
      <c r="WM2" s="1762"/>
      <c r="WN2" s="1762"/>
      <c r="WO2" s="1762"/>
      <c r="WP2" s="1762"/>
      <c r="WQ2" s="1762"/>
      <c r="WR2" s="1762"/>
      <c r="WS2" s="1762"/>
      <c r="WT2" s="1762"/>
      <c r="WU2" s="1762"/>
      <c r="WV2" s="1762"/>
      <c r="WW2" s="1762"/>
      <c r="WX2" s="1762"/>
      <c r="WY2" s="1762"/>
      <c r="WZ2" s="1762"/>
      <c r="XA2" s="1762"/>
      <c r="XB2" s="1762"/>
      <c r="XC2" s="1762"/>
      <c r="XD2" s="1762"/>
      <c r="XE2" s="1762"/>
      <c r="XF2" s="1762"/>
      <c r="XG2" s="1762"/>
      <c r="XH2" s="1762"/>
      <c r="XI2" s="1762"/>
      <c r="XJ2" s="1762"/>
      <c r="XK2" s="1762"/>
      <c r="XL2" s="1762"/>
      <c r="XM2" s="1762"/>
      <c r="XN2" s="1762"/>
      <c r="XO2" s="1762"/>
      <c r="XP2" s="1762"/>
      <c r="XQ2" s="1762"/>
      <c r="XR2" s="1762"/>
      <c r="XS2" s="1762"/>
      <c r="XT2" s="1762"/>
      <c r="XU2" s="1762"/>
      <c r="XV2" s="1762"/>
      <c r="XW2" s="1762"/>
      <c r="XX2" s="1762"/>
      <c r="XY2" s="1762"/>
      <c r="XZ2" s="1762"/>
      <c r="YA2" s="1762"/>
      <c r="YB2" s="1762"/>
      <c r="YC2" s="1762"/>
      <c r="YD2" s="1762"/>
      <c r="YE2" s="1762"/>
      <c r="YF2" s="1762"/>
      <c r="YG2" s="1762"/>
      <c r="YH2" s="1762"/>
      <c r="YI2" s="1762"/>
      <c r="YJ2" s="1762"/>
      <c r="YK2" s="1762"/>
      <c r="YL2" s="1762"/>
      <c r="YM2" s="1762"/>
      <c r="YN2" s="1762"/>
      <c r="YO2" s="1762"/>
      <c r="YP2" s="1762"/>
      <c r="YQ2" s="1762"/>
      <c r="YR2" s="1762"/>
      <c r="YS2" s="1762"/>
      <c r="YT2" s="1762"/>
      <c r="YU2" s="1762"/>
      <c r="YV2" s="1762"/>
      <c r="YW2" s="1762"/>
      <c r="YX2" s="1762"/>
      <c r="YY2" s="1762"/>
      <c r="YZ2" s="1762"/>
      <c r="ZA2" s="1762"/>
      <c r="ZB2" s="1762"/>
      <c r="ZC2" s="1762"/>
      <c r="ZD2" s="1762"/>
      <c r="ZE2" s="1762"/>
      <c r="ZF2" s="1762"/>
      <c r="ZG2" s="1762"/>
      <c r="ZH2" s="1762"/>
      <c r="ZI2" s="1762"/>
      <c r="ZJ2" s="1762"/>
      <c r="ZK2" s="1762"/>
      <c r="ZL2" s="1762"/>
      <c r="ZM2" s="1762"/>
      <c r="ZN2" s="1762"/>
      <c r="ZO2" s="1762"/>
      <c r="ZP2" s="1762"/>
      <c r="ZQ2" s="1762"/>
      <c r="ZR2" s="1762"/>
      <c r="ZS2" s="1762"/>
      <c r="ZT2" s="1762"/>
      <c r="ZU2" s="1762"/>
      <c r="ZV2" s="1762"/>
      <c r="ZW2" s="1762"/>
      <c r="ZX2" s="1762"/>
      <c r="ZY2" s="1762"/>
      <c r="ZZ2" s="1762"/>
      <c r="AAA2" s="1762"/>
      <c r="AAB2" s="1762"/>
      <c r="AAC2" s="1762"/>
      <c r="AAD2" s="1762"/>
      <c r="AAE2" s="1762"/>
      <c r="AAF2" s="1762"/>
      <c r="AAG2" s="1762"/>
      <c r="AAH2" s="1762"/>
      <c r="AAI2" s="1762"/>
      <c r="AAJ2" s="1762"/>
      <c r="AAK2" s="1762"/>
      <c r="AAL2" s="1762"/>
      <c r="AAM2" s="1762"/>
      <c r="AAN2" s="1762"/>
      <c r="AAO2" s="1762"/>
      <c r="AAP2" s="1762"/>
      <c r="AAQ2" s="1762"/>
      <c r="AAR2" s="1762"/>
      <c r="AAS2" s="1762"/>
      <c r="AAT2" s="1762"/>
      <c r="AAU2" s="1762"/>
      <c r="AAV2" s="1762"/>
      <c r="AAW2" s="1762"/>
      <c r="AAX2" s="1762"/>
      <c r="AAY2" s="1762"/>
      <c r="AAZ2" s="1762"/>
      <c r="ABA2" s="1762"/>
      <c r="ABB2" s="1762"/>
      <c r="ABC2" s="1762"/>
      <c r="ABD2" s="1762"/>
      <c r="ABE2" s="1762"/>
      <c r="ABF2" s="1762"/>
      <c r="ABG2" s="1762"/>
      <c r="ABH2" s="1762"/>
      <c r="ABI2" s="1762"/>
      <c r="ABJ2" s="1762"/>
      <c r="ABK2" s="1762"/>
      <c r="ABL2" s="1762"/>
      <c r="ABM2" s="1762"/>
      <c r="ABN2" s="1762"/>
      <c r="ABO2" s="1762"/>
      <c r="ABP2" s="1762"/>
      <c r="ABQ2" s="1762"/>
      <c r="ABR2" s="1762"/>
      <c r="ABS2" s="1762"/>
      <c r="ABT2" s="1762"/>
      <c r="ABU2" s="1762"/>
      <c r="ABV2" s="1762"/>
      <c r="ABW2" s="1762"/>
      <c r="ABX2" s="1762"/>
      <c r="ABY2" s="1762"/>
      <c r="ABZ2" s="1762"/>
      <c r="ACA2" s="1762"/>
      <c r="ACB2" s="1762"/>
      <c r="ACC2" s="1762"/>
      <c r="ACD2" s="1762"/>
      <c r="ACE2" s="1762"/>
      <c r="ACF2" s="1762"/>
      <c r="ACG2" s="1762"/>
      <c r="ACH2" s="1762"/>
      <c r="ACI2" s="1762"/>
      <c r="ACJ2" s="1762"/>
      <c r="ACK2" s="1762"/>
      <c r="ACL2" s="1762"/>
      <c r="ACM2" s="1762"/>
      <c r="ACN2" s="1762"/>
      <c r="ACO2" s="1762"/>
      <c r="ACP2" s="1762"/>
      <c r="ACQ2" s="1762"/>
      <c r="ACR2" s="1762"/>
      <c r="ACS2" s="1762"/>
      <c r="ACT2" s="1762"/>
      <c r="ACU2" s="1762"/>
      <c r="ACV2" s="1762"/>
      <c r="ACW2" s="1762"/>
      <c r="ACX2" s="1762"/>
      <c r="ACY2" s="1762"/>
      <c r="ACZ2" s="1762"/>
      <c r="ADA2" s="1762"/>
      <c r="ADB2" s="1762"/>
      <c r="ADC2" s="1762"/>
      <c r="ADD2" s="1762"/>
      <c r="ADE2" s="1762"/>
      <c r="ADF2" s="1762"/>
      <c r="ADG2" s="1762"/>
      <c r="ADH2" s="1762"/>
      <c r="ADI2" s="1762"/>
      <c r="ADJ2" s="1762"/>
      <c r="ADK2" s="1762"/>
      <c r="ADL2" s="1762"/>
      <c r="ADM2" s="1762"/>
      <c r="ADN2" s="1762"/>
      <c r="ADO2" s="1762"/>
      <c r="ADP2" s="1762"/>
      <c r="ADQ2" s="1762"/>
      <c r="ADR2" s="1762"/>
      <c r="ADS2" s="1762"/>
      <c r="ADT2" s="1762"/>
      <c r="ADU2" s="1762"/>
      <c r="ADV2" s="1762"/>
      <c r="ADW2" s="1762"/>
      <c r="ADX2" s="1762"/>
      <c r="ADY2" s="1762"/>
      <c r="ADZ2" s="1762"/>
      <c r="AEA2" s="1762"/>
      <c r="AEB2" s="1762"/>
      <c r="AEC2" s="1762"/>
      <c r="AED2" s="1762"/>
      <c r="AEE2" s="1762"/>
      <c r="AEF2" s="1762"/>
      <c r="AEG2" s="1762"/>
      <c r="AEH2" s="1762"/>
      <c r="AEI2" s="1762"/>
      <c r="AEJ2" s="1762"/>
      <c r="AEK2" s="1762"/>
      <c r="AEL2" s="1762"/>
      <c r="AEM2" s="1762"/>
      <c r="AEN2" s="1762"/>
      <c r="AEO2" s="1762"/>
      <c r="AEP2" s="1762"/>
      <c r="AEQ2" s="1762"/>
      <c r="AER2" s="1762"/>
      <c r="AES2" s="1762"/>
      <c r="AET2" s="1762"/>
      <c r="AEU2" s="1762"/>
      <c r="AEV2" s="1762"/>
      <c r="AEW2" s="1762"/>
      <c r="AEX2" s="1762"/>
      <c r="AEY2" s="1762"/>
      <c r="AEZ2" s="1762"/>
      <c r="AFA2" s="1762"/>
      <c r="AFB2" s="1762"/>
      <c r="AFC2" s="1762"/>
      <c r="AFD2" s="1762"/>
      <c r="AFE2" s="1762"/>
      <c r="AFF2" s="1762"/>
      <c r="AFG2" s="1762"/>
      <c r="AFH2" s="1762"/>
      <c r="AFI2" s="1762"/>
      <c r="AFJ2" s="1762"/>
      <c r="AFK2" s="1762"/>
      <c r="AFL2" s="1762"/>
      <c r="AFM2" s="1762"/>
      <c r="AFN2" s="1762"/>
      <c r="AFO2" s="1762"/>
      <c r="AFP2" s="1762"/>
      <c r="AFQ2" s="1762"/>
      <c r="AFR2" s="1762"/>
      <c r="AFS2" s="1762"/>
      <c r="AFT2" s="1762"/>
      <c r="AFU2" s="1762"/>
      <c r="AFV2" s="1762"/>
      <c r="AFW2" s="1762"/>
      <c r="AFX2" s="1762"/>
      <c r="AFY2" s="1762"/>
      <c r="AFZ2" s="1762"/>
      <c r="AGA2" s="1762"/>
      <c r="AGB2" s="1762"/>
      <c r="AGC2" s="1762"/>
      <c r="AGD2" s="1762"/>
      <c r="AGE2" s="1762"/>
      <c r="AGF2" s="1762"/>
      <c r="AGG2" s="1762"/>
      <c r="AGH2" s="1762"/>
      <c r="AGI2" s="1762"/>
      <c r="AGJ2" s="1762"/>
      <c r="AGK2" s="1762"/>
      <c r="AGL2" s="1762"/>
      <c r="AGM2" s="1762"/>
      <c r="AGN2" s="1762"/>
      <c r="AGO2" s="1762"/>
      <c r="AGP2" s="1762"/>
      <c r="AGQ2" s="1762"/>
      <c r="AGR2" s="1762"/>
      <c r="AGS2" s="1762"/>
      <c r="AGT2" s="1762"/>
      <c r="AGU2" s="1762"/>
      <c r="AGV2" s="1762"/>
      <c r="AGW2" s="1762"/>
      <c r="AGX2" s="1762"/>
      <c r="AGY2" s="1762"/>
      <c r="AGZ2" s="1762"/>
      <c r="AHA2" s="1762"/>
      <c r="AHB2" s="1762"/>
      <c r="AHC2" s="1762"/>
      <c r="AHD2" s="1762"/>
      <c r="AHE2" s="1762"/>
      <c r="AHF2" s="1762"/>
      <c r="AHG2" s="1762"/>
      <c r="AHH2" s="1762"/>
      <c r="AHI2" s="1762"/>
      <c r="AHJ2" s="1762"/>
      <c r="AHK2" s="1762"/>
      <c r="AHL2" s="1762"/>
      <c r="AHM2" s="1762"/>
      <c r="AHN2" s="1762"/>
      <c r="AHO2" s="1762"/>
      <c r="AHP2" s="1762"/>
      <c r="AHQ2" s="1762"/>
      <c r="AHR2" s="1762"/>
      <c r="AHS2" s="1762"/>
      <c r="AHT2" s="1762"/>
      <c r="AHU2" s="1762"/>
      <c r="AHV2" s="1762"/>
      <c r="AHW2" s="1762"/>
      <c r="AHX2" s="1762"/>
      <c r="AHY2" s="1762"/>
      <c r="AHZ2" s="1762"/>
      <c r="AIA2" s="1762"/>
      <c r="AIB2" s="1762"/>
      <c r="AIC2" s="1762"/>
      <c r="AID2" s="1762"/>
      <c r="AIE2" s="1762"/>
      <c r="AIF2" s="1762"/>
      <c r="AIG2" s="1762"/>
      <c r="AIH2" s="1762"/>
      <c r="AII2" s="1762"/>
      <c r="AIJ2" s="1762"/>
      <c r="AIK2" s="1762"/>
      <c r="AIL2" s="1762"/>
      <c r="AIM2" s="1762"/>
      <c r="AIN2" s="1762"/>
      <c r="AIO2" s="1762"/>
      <c r="AIP2" s="1762"/>
      <c r="AIQ2" s="1762"/>
      <c r="AIR2" s="1762"/>
      <c r="AIS2" s="1762"/>
      <c r="AIT2" s="1762"/>
      <c r="AIU2" s="1762"/>
      <c r="AIV2" s="1762"/>
      <c r="AIW2" s="1762"/>
      <c r="AIX2" s="1762"/>
      <c r="AIY2" s="1762"/>
      <c r="AIZ2" s="1762"/>
      <c r="AJA2" s="1762"/>
      <c r="AJB2" s="1762"/>
      <c r="AJC2" s="1762"/>
      <c r="AJD2" s="1762"/>
      <c r="AJE2" s="1762"/>
      <c r="AJF2" s="1762"/>
      <c r="AJG2" s="1762"/>
      <c r="AJH2" s="1762"/>
      <c r="AJI2" s="1762"/>
      <c r="AJJ2" s="1762"/>
      <c r="AJK2" s="1762"/>
      <c r="AJL2" s="1762"/>
      <c r="AJM2" s="1762"/>
      <c r="AJN2" s="1762"/>
      <c r="AJO2" s="1762"/>
      <c r="AJP2" s="1762"/>
      <c r="AJQ2" s="1762"/>
      <c r="AJR2" s="1762"/>
      <c r="AJS2" s="1762"/>
      <c r="AJT2" s="1762"/>
      <c r="AJU2" s="1762"/>
      <c r="AJV2" s="1762"/>
      <c r="AJW2" s="1762"/>
      <c r="AJX2" s="1762"/>
      <c r="AJY2" s="1762"/>
      <c r="AJZ2" s="1762"/>
      <c r="AKA2" s="1762"/>
      <c r="AKB2" s="1762"/>
      <c r="AKC2" s="1762"/>
      <c r="AKD2" s="1762"/>
      <c r="AKE2" s="1762"/>
      <c r="AKF2" s="1762"/>
      <c r="AKG2" s="1762"/>
      <c r="AKH2" s="1762"/>
      <c r="AKI2" s="1762"/>
      <c r="AKJ2" s="1762"/>
      <c r="AKK2" s="1762"/>
      <c r="AKL2" s="1762"/>
      <c r="AKM2" s="1762"/>
      <c r="AKN2" s="1762"/>
      <c r="AKO2" s="1762"/>
      <c r="AKP2" s="1762"/>
      <c r="AKQ2" s="1762"/>
      <c r="AKR2" s="1762"/>
      <c r="AKS2" s="1762"/>
      <c r="AKT2" s="1762"/>
      <c r="AKU2" s="1762"/>
      <c r="AKV2" s="1762"/>
      <c r="AKW2" s="1762"/>
      <c r="AKX2" s="1762"/>
      <c r="AKY2" s="1762"/>
      <c r="AKZ2" s="1762"/>
      <c r="ALA2" s="1762"/>
      <c r="ALB2" s="1762"/>
      <c r="ALC2" s="1762"/>
      <c r="ALD2" s="1762"/>
      <c r="ALE2" s="1762"/>
      <c r="ALF2" s="1762"/>
      <c r="ALG2" s="1762"/>
      <c r="ALH2" s="1762"/>
      <c r="ALI2" s="1762"/>
      <c r="ALJ2" s="1762"/>
      <c r="ALK2" s="1762"/>
      <c r="ALL2" s="1762"/>
      <c r="ALM2" s="1762"/>
      <c r="ALN2" s="1762"/>
      <c r="ALO2" s="1762"/>
      <c r="ALP2" s="1762"/>
      <c r="ALQ2" s="1762"/>
      <c r="ALR2" s="1762"/>
      <c r="ALS2" s="1762"/>
      <c r="ALT2" s="1762"/>
      <c r="ALU2" s="1762"/>
      <c r="ALV2" s="1762"/>
      <c r="ALW2" s="1762"/>
      <c r="ALX2" s="1762"/>
      <c r="ALY2" s="1762"/>
      <c r="ALZ2" s="1762"/>
      <c r="AMA2" s="1762"/>
      <c r="AMB2" s="1762"/>
      <c r="AMC2" s="1762"/>
      <c r="AMD2" s="1762"/>
      <c r="AME2" s="1762"/>
      <c r="AMF2" s="1762"/>
      <c r="AMG2" s="1762"/>
      <c r="AMH2" s="1762"/>
      <c r="AMI2" s="1762"/>
      <c r="AMJ2" s="1762"/>
      <c r="AMK2" s="1762"/>
      <c r="AML2" s="1762"/>
      <c r="AMM2" s="1762"/>
      <c r="AMN2" s="1762"/>
      <c r="AMO2" s="1762"/>
      <c r="AMP2" s="1762"/>
      <c r="AMQ2" s="1762"/>
      <c r="AMR2" s="1762"/>
      <c r="AMS2" s="1762"/>
      <c r="AMT2" s="1762"/>
      <c r="AMU2" s="1762"/>
      <c r="AMV2" s="1762"/>
      <c r="AMW2" s="1762"/>
      <c r="AMX2" s="1762"/>
      <c r="AMY2" s="1762"/>
      <c r="AMZ2" s="1762"/>
      <c r="ANA2" s="1762"/>
      <c r="ANB2" s="1762"/>
      <c r="ANC2" s="1762"/>
      <c r="AND2" s="1762"/>
      <c r="ANE2" s="1762"/>
      <c r="ANF2" s="1762"/>
      <c r="ANG2" s="1762"/>
      <c r="ANH2" s="1762"/>
      <c r="ANI2" s="1762"/>
      <c r="ANJ2" s="1762"/>
      <c r="ANK2" s="1762"/>
      <c r="ANL2" s="1762"/>
      <c r="ANM2" s="1762"/>
      <c r="ANN2" s="1762"/>
      <c r="ANO2" s="1762"/>
      <c r="ANP2" s="1762"/>
      <c r="ANQ2" s="1762"/>
      <c r="ANR2" s="1762"/>
      <c r="ANS2" s="1762"/>
      <c r="ANT2" s="1762"/>
      <c r="ANU2" s="1762"/>
      <c r="ANV2" s="1762"/>
      <c r="ANW2" s="1762"/>
      <c r="ANX2" s="1762"/>
      <c r="ANY2" s="1762"/>
      <c r="ANZ2" s="1762"/>
      <c r="AOA2" s="1762"/>
      <c r="AOB2" s="1762"/>
      <c r="AOC2" s="1762"/>
      <c r="AOD2" s="1762"/>
      <c r="AOE2" s="1762"/>
      <c r="AOF2" s="1762"/>
      <c r="AOG2" s="1762"/>
      <c r="AOH2" s="1762"/>
      <c r="AOI2" s="1762"/>
      <c r="AOJ2" s="1762"/>
      <c r="AOK2" s="1762"/>
      <c r="AOL2" s="1762"/>
      <c r="AOM2" s="1762"/>
      <c r="AON2" s="1762"/>
      <c r="AOO2" s="1762"/>
      <c r="AOP2" s="1762"/>
      <c r="AOQ2" s="1762"/>
      <c r="AOR2" s="1762"/>
      <c r="AOS2" s="1762"/>
      <c r="AOT2" s="1762"/>
      <c r="AOU2" s="1762"/>
      <c r="AOV2" s="1762"/>
      <c r="AOW2" s="1762"/>
      <c r="AOX2" s="1762"/>
      <c r="AOY2" s="1762"/>
      <c r="AOZ2" s="1762"/>
      <c r="APA2" s="1762"/>
      <c r="APB2" s="1762"/>
      <c r="APC2" s="1762"/>
      <c r="APD2" s="1762"/>
      <c r="APE2" s="1762"/>
      <c r="APF2" s="1762"/>
      <c r="APG2" s="1762"/>
      <c r="APH2" s="1762"/>
      <c r="API2" s="1762"/>
      <c r="APJ2" s="1762"/>
      <c r="APK2" s="1762"/>
      <c r="APL2" s="1762"/>
      <c r="APM2" s="1762"/>
      <c r="APN2" s="1762"/>
      <c r="APO2" s="1762"/>
      <c r="APP2" s="1762"/>
      <c r="APQ2" s="1762"/>
      <c r="APR2" s="1762"/>
      <c r="APS2" s="1762"/>
      <c r="APT2" s="1762"/>
      <c r="APU2" s="1762"/>
      <c r="APV2" s="1762"/>
      <c r="APW2" s="1762"/>
      <c r="APX2" s="1762"/>
      <c r="APY2" s="1762"/>
      <c r="APZ2" s="1762"/>
      <c r="AQA2" s="1762"/>
      <c r="AQB2" s="1762"/>
      <c r="AQC2" s="1762"/>
      <c r="AQD2" s="1762"/>
      <c r="AQE2" s="1762"/>
      <c r="AQF2" s="1762"/>
      <c r="AQG2" s="1762"/>
      <c r="AQH2" s="1762"/>
      <c r="AQI2" s="1762"/>
      <c r="AQJ2" s="1762"/>
      <c r="AQK2" s="1762"/>
      <c r="AQL2" s="1762"/>
      <c r="AQM2" s="1762"/>
      <c r="AQN2" s="1762"/>
      <c r="AQO2" s="1762"/>
      <c r="AQP2" s="1762"/>
      <c r="AQQ2" s="1762"/>
      <c r="AQR2" s="1762"/>
      <c r="AQS2" s="1762"/>
      <c r="AQT2" s="1762"/>
      <c r="AQU2" s="1762"/>
      <c r="AQV2" s="1762"/>
      <c r="AQW2" s="1762"/>
      <c r="AQX2" s="1762"/>
      <c r="AQY2" s="1762"/>
      <c r="AQZ2" s="1762"/>
      <c r="ARA2" s="1762"/>
      <c r="ARB2" s="1762"/>
      <c r="ARC2" s="1762"/>
      <c r="ARD2" s="1762"/>
      <c r="ARE2" s="1762"/>
      <c r="ARF2" s="1762"/>
      <c r="ARG2" s="1762"/>
      <c r="ARH2" s="1762"/>
      <c r="ARI2" s="1762"/>
      <c r="ARJ2" s="1762"/>
      <c r="ARK2" s="1762"/>
      <c r="ARL2" s="1762"/>
      <c r="ARM2" s="1762"/>
      <c r="ARN2" s="1762"/>
      <c r="ARO2" s="1762"/>
      <c r="ARP2" s="1762"/>
      <c r="ARQ2" s="1762"/>
      <c r="ARR2" s="1762"/>
      <c r="ARS2" s="1762"/>
      <c r="ART2" s="1762"/>
      <c r="ARU2" s="1762"/>
      <c r="ARV2" s="1762"/>
      <c r="ARW2" s="1762"/>
      <c r="ARX2" s="1762"/>
      <c r="ARY2" s="1762"/>
      <c r="ARZ2" s="1762"/>
      <c r="ASA2" s="1762"/>
      <c r="ASB2" s="1762"/>
      <c r="ASC2" s="1762"/>
      <c r="ASD2" s="1762"/>
      <c r="ASE2" s="1762"/>
      <c r="ASF2" s="1762"/>
      <c r="ASG2" s="1762"/>
      <c r="ASH2" s="1762"/>
      <c r="ASI2" s="1762"/>
      <c r="ASJ2" s="1762"/>
      <c r="ASK2" s="1762"/>
      <c r="ASL2" s="1762"/>
      <c r="ASM2" s="1762"/>
      <c r="ASN2" s="1762"/>
      <c r="ASO2" s="1762"/>
      <c r="ASP2" s="1762"/>
      <c r="ASQ2" s="1762"/>
      <c r="ASR2" s="1762"/>
      <c r="ASS2" s="1762"/>
      <c r="AST2" s="1762"/>
      <c r="ASU2" s="1762"/>
      <c r="ASV2" s="1762"/>
      <c r="ASW2" s="1762"/>
      <c r="ASX2" s="1762"/>
      <c r="ASY2" s="1762"/>
      <c r="ASZ2" s="1762"/>
      <c r="ATA2" s="1762"/>
      <c r="ATB2" s="1762"/>
      <c r="ATC2" s="1762"/>
      <c r="ATD2" s="1762"/>
      <c r="ATE2" s="1762"/>
      <c r="ATF2" s="1762"/>
      <c r="ATG2" s="1762"/>
      <c r="ATH2" s="1762"/>
      <c r="ATI2" s="1762"/>
      <c r="ATJ2" s="1762"/>
      <c r="ATK2" s="1762"/>
      <c r="ATL2" s="1762"/>
      <c r="ATM2" s="1762"/>
      <c r="ATN2" s="1762"/>
      <c r="ATO2" s="1762"/>
      <c r="ATP2" s="1762"/>
      <c r="ATQ2" s="1762"/>
      <c r="ATR2" s="1762"/>
      <c r="ATS2" s="1762"/>
      <c r="ATT2" s="1762"/>
      <c r="ATU2" s="1762"/>
      <c r="ATV2" s="1762"/>
      <c r="ATW2" s="1762"/>
      <c r="ATX2" s="1762"/>
      <c r="ATY2" s="1762"/>
      <c r="ATZ2" s="1762"/>
      <c r="AUA2" s="1762"/>
      <c r="AUB2" s="1762"/>
      <c r="AUC2" s="1762"/>
      <c r="AUD2" s="1762"/>
      <c r="AUE2" s="1762"/>
      <c r="AUF2" s="1762"/>
      <c r="AUG2" s="1762"/>
      <c r="AUH2" s="1762"/>
      <c r="AUI2" s="1762"/>
      <c r="AUJ2" s="1762"/>
      <c r="AUK2" s="1762"/>
      <c r="AUL2" s="1762"/>
      <c r="AUM2" s="1762"/>
      <c r="AUN2" s="1762"/>
      <c r="AUO2" s="1762"/>
      <c r="AUP2" s="1762"/>
      <c r="AUQ2" s="1762"/>
      <c r="AUR2" s="1762"/>
      <c r="AUS2" s="1762"/>
      <c r="AUT2" s="1762"/>
      <c r="AUU2" s="1762"/>
      <c r="AUV2" s="1762"/>
      <c r="AUW2" s="1762"/>
      <c r="AUX2" s="1762"/>
      <c r="AUY2" s="1762"/>
      <c r="AUZ2" s="1762"/>
      <c r="AVA2" s="1762"/>
      <c r="AVB2" s="1762"/>
      <c r="AVC2" s="1762"/>
      <c r="AVD2" s="1762"/>
      <c r="AVE2" s="1762"/>
      <c r="AVF2" s="1762"/>
      <c r="AVG2" s="1762"/>
      <c r="AVH2" s="1762"/>
      <c r="AVI2" s="1762"/>
      <c r="AVJ2" s="1762"/>
      <c r="AVK2" s="1762"/>
      <c r="AVL2" s="1762"/>
      <c r="AVM2" s="1762"/>
      <c r="AVN2" s="1762"/>
      <c r="AVO2" s="1762"/>
      <c r="AVP2" s="1762"/>
      <c r="AVQ2" s="1762"/>
      <c r="AVR2" s="1762"/>
      <c r="AVS2" s="1762"/>
      <c r="AVT2" s="1762"/>
      <c r="AVU2" s="1762"/>
      <c r="AVV2" s="1762"/>
      <c r="AVW2" s="1762"/>
      <c r="AVX2" s="1762"/>
      <c r="AVY2" s="1762"/>
      <c r="AVZ2" s="1762"/>
      <c r="AWA2" s="1762"/>
      <c r="AWB2" s="1762"/>
      <c r="AWC2" s="1762"/>
      <c r="AWD2" s="1762"/>
      <c r="AWE2" s="1762"/>
      <c r="AWF2" s="1762"/>
      <c r="AWG2" s="1762"/>
      <c r="AWH2" s="1762"/>
      <c r="AWI2" s="1762"/>
      <c r="AWJ2" s="1762"/>
      <c r="AWK2" s="1762"/>
      <c r="AWL2" s="1762"/>
      <c r="AWM2" s="1762"/>
      <c r="AWN2" s="1762"/>
      <c r="AWO2" s="1762"/>
      <c r="AWP2" s="1762"/>
      <c r="AWQ2" s="1762"/>
      <c r="AWR2" s="1762"/>
      <c r="AWS2" s="1762"/>
      <c r="AWT2" s="1762"/>
      <c r="AWU2" s="1762"/>
      <c r="AWV2" s="1762"/>
      <c r="AWW2" s="1762"/>
      <c r="AWX2" s="1762"/>
      <c r="AWY2" s="1762"/>
      <c r="AWZ2" s="1762"/>
      <c r="AXA2" s="1762"/>
      <c r="AXB2" s="1762"/>
      <c r="AXC2" s="1762"/>
      <c r="AXD2" s="1762"/>
      <c r="AXE2" s="1762"/>
      <c r="AXF2" s="1762"/>
      <c r="AXG2" s="1762"/>
      <c r="AXH2" s="1762"/>
      <c r="AXI2" s="1762"/>
      <c r="AXJ2" s="1762"/>
      <c r="AXK2" s="1762"/>
      <c r="AXL2" s="1762"/>
      <c r="AXM2" s="1762"/>
      <c r="AXN2" s="1762"/>
      <c r="AXO2" s="1762"/>
      <c r="AXP2" s="1762"/>
      <c r="AXQ2" s="1762"/>
      <c r="AXR2" s="1762"/>
      <c r="AXS2" s="1762"/>
      <c r="AXT2" s="1762"/>
      <c r="AXU2" s="1762"/>
      <c r="AXV2" s="1762"/>
      <c r="AXW2" s="1762"/>
      <c r="AXX2" s="1762"/>
      <c r="AXY2" s="1762"/>
      <c r="AXZ2" s="1762"/>
      <c r="AYA2" s="1762"/>
      <c r="AYB2" s="1762"/>
      <c r="AYC2" s="1762"/>
      <c r="AYD2" s="1762"/>
      <c r="AYE2" s="1762"/>
      <c r="AYF2" s="1762"/>
      <c r="AYG2" s="1762"/>
      <c r="AYH2" s="1762"/>
      <c r="AYI2" s="1762"/>
      <c r="AYJ2" s="1762"/>
      <c r="AYK2" s="1762"/>
      <c r="AYL2" s="1762"/>
      <c r="AYM2" s="1762"/>
      <c r="AYN2" s="1762"/>
      <c r="AYO2" s="1762"/>
      <c r="AYP2" s="1762"/>
      <c r="AYQ2" s="1762"/>
      <c r="AYR2" s="1762"/>
      <c r="AYS2" s="1762"/>
      <c r="AYT2" s="1762"/>
      <c r="AYU2" s="1762"/>
      <c r="AYV2" s="1762"/>
      <c r="AYW2" s="1762"/>
      <c r="AYX2" s="1762"/>
      <c r="AYY2" s="1762"/>
      <c r="AYZ2" s="1762"/>
      <c r="AZA2" s="1762"/>
      <c r="AZB2" s="1762"/>
      <c r="AZC2" s="1762"/>
      <c r="AZD2" s="1762"/>
      <c r="AZE2" s="1762"/>
      <c r="AZF2" s="1762"/>
      <c r="AZG2" s="1762"/>
      <c r="AZH2" s="1762"/>
      <c r="AZI2" s="1762"/>
      <c r="AZJ2" s="1762"/>
      <c r="AZK2" s="1762"/>
      <c r="AZL2" s="1762"/>
      <c r="AZM2" s="1762"/>
      <c r="AZN2" s="1762"/>
      <c r="AZO2" s="1762"/>
      <c r="AZP2" s="1762"/>
      <c r="AZQ2" s="1762"/>
      <c r="AZR2" s="1762"/>
      <c r="AZS2" s="1762"/>
      <c r="AZT2" s="1762"/>
      <c r="AZU2" s="1762"/>
      <c r="AZV2" s="1762"/>
      <c r="AZW2" s="1762"/>
      <c r="AZX2" s="1762"/>
      <c r="AZY2" s="1762"/>
      <c r="AZZ2" s="1762"/>
      <c r="BAA2" s="1762"/>
      <c r="BAB2" s="1762"/>
      <c r="BAC2" s="1762"/>
      <c r="BAD2" s="1762"/>
      <c r="BAE2" s="1762"/>
      <c r="BAF2" s="1762"/>
      <c r="BAG2" s="1762"/>
      <c r="BAH2" s="1762"/>
      <c r="BAI2" s="1762"/>
      <c r="BAJ2" s="1762"/>
      <c r="BAK2" s="1762"/>
      <c r="BAL2" s="1762"/>
      <c r="BAM2" s="1762"/>
      <c r="BAN2" s="1762"/>
      <c r="BAO2" s="1762"/>
      <c r="BAP2" s="1762"/>
      <c r="BAQ2" s="1762"/>
      <c r="BAR2" s="1762"/>
      <c r="BAS2" s="1762"/>
      <c r="BAT2" s="1762"/>
      <c r="BAU2" s="1762"/>
      <c r="BAV2" s="1762"/>
      <c r="BAW2" s="1762"/>
      <c r="BAX2" s="1762"/>
      <c r="BAY2" s="1762"/>
      <c r="BAZ2" s="1762"/>
      <c r="BBA2" s="1762"/>
      <c r="BBB2" s="1762"/>
      <c r="BBC2" s="1762"/>
      <c r="BBD2" s="1762"/>
      <c r="BBE2" s="1762"/>
      <c r="BBF2" s="1762"/>
      <c r="BBG2" s="1762"/>
      <c r="BBH2" s="1762"/>
      <c r="BBI2" s="1762"/>
      <c r="BBJ2" s="1762"/>
      <c r="BBK2" s="1762"/>
      <c r="BBL2" s="1762"/>
      <c r="BBM2" s="1762"/>
      <c r="BBN2" s="1762"/>
      <c r="BBO2" s="1762"/>
      <c r="BBP2" s="1762"/>
      <c r="BBQ2" s="1762"/>
      <c r="BBR2" s="1762"/>
      <c r="BBS2" s="1762"/>
      <c r="BBT2" s="1762"/>
      <c r="BBU2" s="1762"/>
      <c r="BBV2" s="1762"/>
      <c r="BBW2" s="1762"/>
      <c r="BBX2" s="1762"/>
      <c r="BBY2" s="1762"/>
      <c r="BBZ2" s="1762"/>
      <c r="BCA2" s="1762"/>
      <c r="BCB2" s="1762"/>
      <c r="BCC2" s="1762"/>
      <c r="BCD2" s="1762"/>
      <c r="BCE2" s="1762"/>
      <c r="BCF2" s="1762"/>
      <c r="BCG2" s="1762"/>
      <c r="BCH2" s="1762"/>
      <c r="BCI2" s="1762"/>
      <c r="BCJ2" s="1762"/>
      <c r="BCK2" s="1762"/>
      <c r="BCL2" s="1762"/>
      <c r="BCM2" s="1762"/>
      <c r="BCN2" s="1762"/>
      <c r="BCO2" s="1762"/>
      <c r="BCP2" s="1762"/>
      <c r="BCQ2" s="1762"/>
      <c r="BCR2" s="1762"/>
      <c r="BCS2" s="1762"/>
      <c r="BCT2" s="1762"/>
      <c r="BCU2" s="1762"/>
      <c r="BCV2" s="1762"/>
      <c r="BCW2" s="1762"/>
      <c r="BCX2" s="1762"/>
      <c r="BCY2" s="1762"/>
      <c r="BCZ2" s="1762"/>
      <c r="BDA2" s="1762"/>
      <c r="BDB2" s="1762"/>
      <c r="BDC2" s="1762"/>
      <c r="BDD2" s="1762"/>
      <c r="BDE2" s="1762"/>
      <c r="BDF2" s="1762"/>
      <c r="BDG2" s="1762"/>
      <c r="BDH2" s="1762"/>
      <c r="BDI2" s="1762"/>
      <c r="BDJ2" s="1762"/>
      <c r="BDK2" s="1762"/>
      <c r="BDL2" s="1762"/>
      <c r="BDM2" s="1762"/>
      <c r="BDN2" s="1762"/>
      <c r="BDO2" s="1762"/>
      <c r="BDP2" s="1762"/>
      <c r="BDQ2" s="1762"/>
      <c r="BDR2" s="1762"/>
      <c r="BDS2" s="1762"/>
      <c r="BDT2" s="1762"/>
      <c r="BDU2" s="1762"/>
      <c r="BDV2" s="1762"/>
      <c r="BDW2" s="1762"/>
      <c r="BDX2" s="1762"/>
      <c r="BDY2" s="1762"/>
      <c r="BDZ2" s="1762"/>
      <c r="BEA2" s="1762"/>
      <c r="BEB2" s="1762"/>
      <c r="BEC2" s="1762"/>
      <c r="BED2" s="1762"/>
      <c r="BEE2" s="1762"/>
      <c r="BEF2" s="1762"/>
      <c r="BEG2" s="1762"/>
      <c r="BEH2" s="1762"/>
      <c r="BEI2" s="1762"/>
      <c r="BEJ2" s="1762"/>
      <c r="BEK2" s="1762"/>
      <c r="BEL2" s="1762"/>
      <c r="BEM2" s="1762"/>
      <c r="BEN2" s="1762"/>
      <c r="BEO2" s="1762"/>
      <c r="BEP2" s="1762"/>
      <c r="BEQ2" s="1762"/>
      <c r="BER2" s="1762"/>
      <c r="BES2" s="1762"/>
      <c r="BET2" s="1762"/>
      <c r="BEU2" s="1762"/>
      <c r="BEV2" s="1762"/>
      <c r="BEW2" s="1762"/>
      <c r="BEX2" s="1762"/>
      <c r="BEY2" s="1762"/>
      <c r="BEZ2" s="1762"/>
      <c r="BFA2" s="1762"/>
      <c r="BFB2" s="1762"/>
      <c r="BFC2" s="1762"/>
      <c r="BFD2" s="1762"/>
      <c r="BFE2" s="1762"/>
      <c r="BFF2" s="1762"/>
      <c r="BFG2" s="1762"/>
      <c r="BFH2" s="1762"/>
      <c r="BFI2" s="1762"/>
      <c r="BFJ2" s="1762"/>
      <c r="BFK2" s="1762"/>
      <c r="BFL2" s="1762"/>
      <c r="BFM2" s="1762"/>
      <c r="BFN2" s="1762"/>
      <c r="BFO2" s="1762"/>
      <c r="BFP2" s="1762"/>
      <c r="BFQ2" s="1762"/>
      <c r="BFR2" s="1762"/>
      <c r="BFS2" s="1762"/>
      <c r="BFT2" s="1762"/>
      <c r="BFU2" s="1762"/>
      <c r="BFV2" s="1762"/>
      <c r="BFW2" s="1762"/>
      <c r="BFX2" s="1762"/>
      <c r="BFY2" s="1762"/>
      <c r="BFZ2" s="1762"/>
      <c r="BGA2" s="1762"/>
      <c r="BGB2" s="1762"/>
      <c r="BGC2" s="1762"/>
      <c r="BGD2" s="1762"/>
      <c r="BGE2" s="1762"/>
      <c r="BGF2" s="1762"/>
      <c r="BGG2" s="1762"/>
      <c r="BGH2" s="1762"/>
      <c r="BGI2" s="1762"/>
      <c r="BGJ2" s="1762"/>
      <c r="BGK2" s="1762"/>
      <c r="BGL2" s="1762"/>
      <c r="BGM2" s="1762"/>
      <c r="BGN2" s="1762"/>
      <c r="BGO2" s="1762"/>
      <c r="BGP2" s="1762"/>
      <c r="BGQ2" s="1762"/>
      <c r="BGR2" s="1762"/>
      <c r="BGS2" s="1762"/>
      <c r="BGT2" s="1762"/>
      <c r="BGU2" s="1762"/>
      <c r="BGV2" s="1762"/>
      <c r="BGW2" s="1762"/>
      <c r="BGX2" s="1762"/>
      <c r="BGY2" s="1762"/>
      <c r="BGZ2" s="1762"/>
      <c r="BHA2" s="1762"/>
      <c r="BHB2" s="1762"/>
      <c r="BHC2" s="1762"/>
      <c r="BHD2" s="1762"/>
      <c r="BHE2" s="1762"/>
      <c r="BHF2" s="1762"/>
      <c r="BHG2" s="1762"/>
      <c r="BHH2" s="1762"/>
      <c r="BHI2" s="1762"/>
      <c r="BHJ2" s="1762"/>
      <c r="BHK2" s="1762"/>
      <c r="BHL2" s="1762"/>
      <c r="BHM2" s="1762"/>
      <c r="BHN2" s="1762"/>
      <c r="BHO2" s="1762"/>
      <c r="BHP2" s="1762"/>
      <c r="BHQ2" s="1762"/>
      <c r="BHR2" s="1762"/>
      <c r="BHS2" s="1762"/>
      <c r="BHT2" s="1762"/>
      <c r="BHU2" s="1762"/>
      <c r="BHV2" s="1762"/>
      <c r="BHW2" s="1762"/>
      <c r="BHX2" s="1762"/>
      <c r="BHY2" s="1762"/>
      <c r="BHZ2" s="1762"/>
      <c r="BIA2" s="1762"/>
      <c r="BIB2" s="1762"/>
      <c r="BIC2" s="1762"/>
      <c r="BID2" s="1762"/>
      <c r="BIE2" s="1762"/>
      <c r="BIF2" s="1762"/>
      <c r="BIG2" s="1762"/>
      <c r="BIH2" s="1762"/>
      <c r="BII2" s="1762"/>
      <c r="BIJ2" s="1762"/>
      <c r="BIK2" s="1762"/>
      <c r="BIL2" s="1762"/>
      <c r="BIM2" s="1762"/>
      <c r="BIN2" s="1762"/>
      <c r="BIO2" s="1762"/>
      <c r="BIP2" s="1762"/>
      <c r="BIQ2" s="1762"/>
      <c r="BIR2" s="1762"/>
      <c r="BIS2" s="1762"/>
      <c r="BIT2" s="1762"/>
      <c r="BIU2" s="1762"/>
      <c r="BIV2" s="1762"/>
      <c r="BIW2" s="1762"/>
      <c r="BIX2" s="1762"/>
      <c r="BIY2" s="1762"/>
      <c r="BIZ2" s="1762"/>
      <c r="BJA2" s="1762"/>
      <c r="BJB2" s="1762"/>
      <c r="BJC2" s="1762"/>
      <c r="BJD2" s="1762"/>
      <c r="BJE2" s="1762"/>
      <c r="BJF2" s="1762"/>
      <c r="BJG2" s="1762"/>
      <c r="BJH2" s="1762"/>
      <c r="BJI2" s="1762"/>
      <c r="BJJ2" s="1762"/>
      <c r="BJK2" s="1762"/>
      <c r="BJL2" s="1762"/>
      <c r="BJM2" s="1762"/>
      <c r="BJN2" s="1762"/>
      <c r="BJO2" s="1762"/>
      <c r="BJP2" s="1762"/>
      <c r="BJQ2" s="1762"/>
      <c r="BJR2" s="1762"/>
      <c r="BJS2" s="1762"/>
      <c r="BJT2" s="1762"/>
      <c r="BJU2" s="1762"/>
      <c r="BJV2" s="1762"/>
      <c r="BJW2" s="1762"/>
      <c r="BJX2" s="1762"/>
      <c r="BJY2" s="1762"/>
      <c r="BJZ2" s="1762"/>
      <c r="BKA2" s="1762"/>
      <c r="BKB2" s="1762"/>
      <c r="BKC2" s="1762"/>
      <c r="BKD2" s="1762"/>
      <c r="BKE2" s="1762"/>
      <c r="BKF2" s="1762"/>
      <c r="BKG2" s="1762"/>
      <c r="BKH2" s="1762"/>
      <c r="BKI2" s="1762"/>
      <c r="BKJ2" s="1762"/>
      <c r="BKK2" s="1762"/>
      <c r="BKL2" s="1762"/>
      <c r="BKM2" s="1762"/>
      <c r="BKN2" s="1762"/>
      <c r="BKO2" s="1762"/>
      <c r="BKP2" s="1762"/>
      <c r="BKQ2" s="1762"/>
      <c r="BKR2" s="1762"/>
      <c r="BKS2" s="1762"/>
      <c r="BKT2" s="1762"/>
      <c r="BKU2" s="1762"/>
      <c r="BKV2" s="1762"/>
      <c r="BKW2" s="1762"/>
      <c r="BKX2" s="1762"/>
      <c r="BKY2" s="1762"/>
      <c r="BKZ2" s="1762"/>
      <c r="BLA2" s="1762"/>
      <c r="BLB2" s="1762"/>
      <c r="BLC2" s="1762"/>
      <c r="BLD2" s="1762"/>
      <c r="BLE2" s="1762"/>
      <c r="BLF2" s="1762"/>
      <c r="BLG2" s="1762"/>
      <c r="BLH2" s="1762"/>
      <c r="BLI2" s="1762"/>
      <c r="BLJ2" s="1762"/>
      <c r="BLK2" s="1762"/>
      <c r="BLL2" s="1762"/>
      <c r="BLM2" s="1762"/>
      <c r="BLN2" s="1762"/>
      <c r="BLO2" s="1762"/>
      <c r="BLP2" s="1762"/>
      <c r="BLQ2" s="1762"/>
      <c r="BLR2" s="1762"/>
      <c r="BLS2" s="1762"/>
      <c r="BLT2" s="1762"/>
      <c r="BLU2" s="1762"/>
      <c r="BLV2" s="1762"/>
      <c r="BLW2" s="1762"/>
      <c r="BLX2" s="1762"/>
      <c r="BLY2" s="1762"/>
      <c r="BLZ2" s="1762"/>
      <c r="BMA2" s="1762"/>
      <c r="BMB2" s="1762"/>
      <c r="BMC2" s="1762"/>
      <c r="BMD2" s="1762"/>
      <c r="BME2" s="1762"/>
      <c r="BMF2" s="1762"/>
      <c r="BMG2" s="1762"/>
      <c r="BMH2" s="1762"/>
      <c r="BMI2" s="1762"/>
      <c r="BMJ2" s="1762"/>
      <c r="BMK2" s="1762"/>
      <c r="BML2" s="1762"/>
      <c r="BMM2" s="1762"/>
      <c r="BMN2" s="1762"/>
      <c r="BMO2" s="1762"/>
      <c r="BMP2" s="1762"/>
      <c r="BMQ2" s="1762"/>
      <c r="BMR2" s="1762"/>
      <c r="BMS2" s="1762"/>
      <c r="BMT2" s="1762"/>
      <c r="BMU2" s="1762"/>
      <c r="BMV2" s="1762"/>
      <c r="BMW2" s="1762"/>
      <c r="BMX2" s="1762"/>
      <c r="BMY2" s="1762"/>
      <c r="BMZ2" s="1762"/>
      <c r="BNA2" s="1762"/>
      <c r="BNB2" s="1762"/>
      <c r="BNC2" s="1762"/>
      <c r="BND2" s="1762"/>
      <c r="BNE2" s="1762"/>
      <c r="BNF2" s="1762"/>
      <c r="BNG2" s="1762"/>
      <c r="BNH2" s="1762"/>
      <c r="BNI2" s="1762"/>
      <c r="BNJ2" s="1762"/>
      <c r="BNK2" s="1762"/>
      <c r="BNL2" s="1762"/>
      <c r="BNM2" s="1762"/>
      <c r="BNN2" s="1762"/>
      <c r="BNO2" s="1762"/>
      <c r="BNP2" s="1762"/>
      <c r="BNQ2" s="1762"/>
      <c r="BNR2" s="1762"/>
      <c r="BNS2" s="1762"/>
      <c r="BNT2" s="1762"/>
      <c r="BNU2" s="1762"/>
      <c r="BNV2" s="1762"/>
      <c r="BNW2" s="1762"/>
      <c r="BNX2" s="1762"/>
      <c r="BNY2" s="1762"/>
      <c r="BNZ2" s="1762"/>
      <c r="BOA2" s="1762"/>
      <c r="BOB2" s="1762"/>
      <c r="BOC2" s="1762"/>
      <c r="BOD2" s="1762"/>
      <c r="BOE2" s="1762"/>
      <c r="BOF2" s="1762"/>
      <c r="BOG2" s="1762"/>
      <c r="BOH2" s="1762"/>
      <c r="BOI2" s="1762"/>
      <c r="BOJ2" s="1762"/>
      <c r="BOK2" s="1762"/>
      <c r="BOL2" s="1762"/>
      <c r="BOM2" s="1762"/>
      <c r="BON2" s="1762"/>
      <c r="BOO2" s="1762"/>
      <c r="BOP2" s="1762"/>
      <c r="BOQ2" s="1762"/>
      <c r="BOR2" s="1762"/>
      <c r="BOS2" s="1762"/>
      <c r="BOT2" s="1762"/>
      <c r="BOU2" s="1762"/>
      <c r="BOV2" s="1762"/>
      <c r="BOW2" s="1762"/>
      <c r="BOX2" s="1762"/>
      <c r="BOY2" s="1762"/>
      <c r="BOZ2" s="1762"/>
      <c r="BPA2" s="1762"/>
      <c r="BPB2" s="1762"/>
      <c r="BPC2" s="1762"/>
      <c r="BPD2" s="1762"/>
      <c r="BPE2" s="1762"/>
      <c r="BPF2" s="1762"/>
      <c r="BPG2" s="1762"/>
      <c r="BPH2" s="1762"/>
      <c r="BPI2" s="1762"/>
      <c r="BPJ2" s="1762"/>
      <c r="BPK2" s="1762"/>
      <c r="BPL2" s="1762"/>
      <c r="BPM2" s="1762"/>
      <c r="BPN2" s="1762"/>
      <c r="BPO2" s="1762"/>
      <c r="BPP2" s="1762"/>
      <c r="BPQ2" s="1762"/>
      <c r="BPR2" s="1762"/>
      <c r="BPS2" s="1762"/>
      <c r="BPT2" s="1762"/>
      <c r="BPU2" s="1762"/>
      <c r="BPV2" s="1762"/>
      <c r="BPW2" s="1762"/>
      <c r="BPX2" s="1762"/>
      <c r="BPY2" s="1762"/>
      <c r="BPZ2" s="1762"/>
      <c r="BQA2" s="1762"/>
      <c r="BQB2" s="1762"/>
      <c r="BQC2" s="1762"/>
      <c r="BQD2" s="1762"/>
      <c r="BQE2" s="1762"/>
      <c r="BQF2" s="1762"/>
      <c r="BQG2" s="1762"/>
      <c r="BQH2" s="1762"/>
      <c r="BQI2" s="1762"/>
      <c r="BQJ2" s="1762"/>
      <c r="BQK2" s="1762"/>
      <c r="BQL2" s="1762"/>
      <c r="BQM2" s="1762"/>
      <c r="BQN2" s="1762"/>
      <c r="BQO2" s="1762"/>
      <c r="BQP2" s="1762"/>
      <c r="BQQ2" s="1762"/>
      <c r="BQR2" s="1762"/>
      <c r="BQS2" s="1762"/>
      <c r="BQT2" s="1762"/>
      <c r="BQU2" s="1762"/>
      <c r="BQV2" s="1762"/>
      <c r="BQW2" s="1762"/>
      <c r="BQX2" s="1762"/>
      <c r="BQY2" s="1762"/>
      <c r="BQZ2" s="1762"/>
      <c r="BRA2" s="1762"/>
      <c r="BRB2" s="1762"/>
      <c r="BRC2" s="1762"/>
      <c r="BRD2" s="1762"/>
      <c r="BRE2" s="1762"/>
      <c r="BRF2" s="1762"/>
      <c r="BRG2" s="1762"/>
      <c r="BRH2" s="1762"/>
      <c r="BRI2" s="1762"/>
      <c r="BRJ2" s="1762"/>
      <c r="BRK2" s="1762"/>
      <c r="BRL2" s="1762"/>
      <c r="BRM2" s="1762"/>
      <c r="BRN2" s="1762"/>
      <c r="BRO2" s="1762"/>
      <c r="BRP2" s="1762"/>
      <c r="BRQ2" s="1762"/>
      <c r="BRR2" s="1762"/>
      <c r="BRS2" s="1762"/>
      <c r="BRT2" s="1762"/>
      <c r="BRU2" s="1762"/>
      <c r="BRV2" s="1762"/>
      <c r="BRW2" s="1762"/>
      <c r="BRX2" s="1762"/>
      <c r="BRY2" s="1762"/>
      <c r="BRZ2" s="1762"/>
      <c r="BSA2" s="1762"/>
      <c r="BSB2" s="1762"/>
      <c r="BSC2" s="1762"/>
      <c r="BSD2" s="1762"/>
      <c r="BSE2" s="1762"/>
      <c r="BSF2" s="1762"/>
      <c r="BSG2" s="1762"/>
      <c r="BSH2" s="1762"/>
      <c r="BSI2" s="1762"/>
      <c r="BSJ2" s="1762"/>
      <c r="BSK2" s="1762"/>
      <c r="BSL2" s="1762"/>
      <c r="BSM2" s="1762"/>
      <c r="BSN2" s="1762"/>
      <c r="BSO2" s="1762"/>
      <c r="BSP2" s="1762"/>
      <c r="BSQ2" s="1762"/>
      <c r="BSR2" s="1762"/>
      <c r="BSS2" s="1762"/>
      <c r="BST2" s="1762"/>
      <c r="BSU2" s="1762"/>
      <c r="BSV2" s="1762"/>
      <c r="BSW2" s="1762"/>
      <c r="BSX2" s="1762"/>
      <c r="BSY2" s="1762"/>
      <c r="BSZ2" s="1762"/>
      <c r="BTA2" s="1762"/>
      <c r="BTB2" s="1762"/>
      <c r="BTC2" s="1762"/>
      <c r="BTD2" s="1762"/>
      <c r="BTE2" s="1762"/>
      <c r="BTF2" s="1762"/>
      <c r="BTG2" s="1762"/>
      <c r="BTH2" s="1762"/>
      <c r="BTI2" s="1762"/>
      <c r="BTJ2" s="1762"/>
      <c r="BTK2" s="1762"/>
      <c r="BTL2" s="1762"/>
      <c r="BTM2" s="1762"/>
      <c r="BTN2" s="1762"/>
      <c r="BTO2" s="1762"/>
      <c r="BTP2" s="1762"/>
      <c r="BTQ2" s="1762"/>
      <c r="BTR2" s="1762"/>
      <c r="BTS2" s="1762"/>
      <c r="BTT2" s="1762"/>
      <c r="BTU2" s="1762"/>
      <c r="BTV2" s="1762"/>
      <c r="BTW2" s="1762"/>
      <c r="BTX2" s="1762"/>
      <c r="BTY2" s="1762"/>
      <c r="BTZ2" s="1762"/>
      <c r="BUA2" s="1762"/>
      <c r="BUB2" s="1762"/>
      <c r="BUC2" s="1762"/>
      <c r="BUD2" s="1762"/>
      <c r="BUE2" s="1762"/>
      <c r="BUF2" s="1762"/>
      <c r="BUG2" s="1762"/>
      <c r="BUH2" s="1762"/>
      <c r="BUI2" s="1762"/>
      <c r="BUJ2" s="1762"/>
      <c r="BUK2" s="1762"/>
      <c r="BUL2" s="1762"/>
      <c r="BUM2" s="1762"/>
      <c r="BUN2" s="1762"/>
      <c r="BUO2" s="1762"/>
      <c r="BUP2" s="1762"/>
      <c r="BUQ2" s="1762"/>
      <c r="BUR2" s="1762"/>
      <c r="BUS2" s="1762"/>
      <c r="BUT2" s="1762"/>
      <c r="BUU2" s="1762"/>
      <c r="BUV2" s="1762"/>
      <c r="BUW2" s="1762"/>
      <c r="BUX2" s="1762"/>
      <c r="BUY2" s="1762"/>
      <c r="BUZ2" s="1762"/>
      <c r="BVA2" s="1762"/>
      <c r="BVB2" s="1762"/>
      <c r="BVC2" s="1762"/>
      <c r="BVD2" s="1762"/>
      <c r="BVE2" s="1762"/>
      <c r="BVF2" s="1762"/>
      <c r="BVG2" s="1762"/>
      <c r="BVH2" s="1762"/>
      <c r="BVI2" s="1762"/>
      <c r="BVJ2" s="1762"/>
      <c r="BVK2" s="1762"/>
      <c r="BVL2" s="1762"/>
      <c r="BVM2" s="1762"/>
      <c r="BVN2" s="1762"/>
      <c r="BVO2" s="1762"/>
      <c r="BVP2" s="1762"/>
      <c r="BVQ2" s="1762"/>
      <c r="BVR2" s="1762"/>
      <c r="BVS2" s="1762"/>
      <c r="BVT2" s="1762"/>
      <c r="BVU2" s="1762"/>
      <c r="BVV2" s="1762"/>
      <c r="BVW2" s="1762"/>
      <c r="BVX2" s="1762"/>
      <c r="BVY2" s="1762"/>
      <c r="BVZ2" s="1762"/>
      <c r="BWA2" s="1762"/>
      <c r="BWB2" s="1762"/>
      <c r="BWC2" s="1762"/>
      <c r="BWD2" s="1762"/>
      <c r="BWE2" s="1762"/>
      <c r="BWF2" s="1762"/>
      <c r="BWG2" s="1762"/>
      <c r="BWH2" s="1762"/>
      <c r="BWI2" s="1762"/>
      <c r="BWJ2" s="1762"/>
      <c r="BWK2" s="1762"/>
      <c r="BWL2" s="1762"/>
      <c r="BWM2" s="1762"/>
      <c r="BWN2" s="1762"/>
      <c r="BWO2" s="1762"/>
      <c r="BWP2" s="1762"/>
      <c r="BWQ2" s="1762"/>
      <c r="BWR2" s="1762"/>
      <c r="BWS2" s="1762"/>
      <c r="BWT2" s="1762"/>
      <c r="BWU2" s="1762"/>
      <c r="BWV2" s="1762"/>
      <c r="BWW2" s="1762"/>
      <c r="BWX2" s="1762"/>
      <c r="BWY2" s="1762"/>
      <c r="BWZ2" s="1762"/>
      <c r="BXA2" s="1762"/>
      <c r="BXB2" s="1762"/>
      <c r="BXC2" s="1762"/>
      <c r="BXD2" s="1762"/>
      <c r="BXE2" s="1762"/>
      <c r="BXF2" s="1762"/>
      <c r="BXG2" s="1762"/>
      <c r="BXH2" s="1762"/>
      <c r="BXI2" s="1762"/>
      <c r="BXJ2" s="1762"/>
      <c r="BXK2" s="1762"/>
      <c r="BXL2" s="1762"/>
      <c r="BXM2" s="1762"/>
      <c r="BXN2" s="1762"/>
      <c r="BXO2" s="1762"/>
      <c r="BXP2" s="1762"/>
      <c r="BXQ2" s="1762"/>
      <c r="BXR2" s="1762"/>
      <c r="BXS2" s="1762"/>
      <c r="BXT2" s="1762"/>
      <c r="BXU2" s="1762"/>
      <c r="BXV2" s="1762"/>
      <c r="BXW2" s="1762"/>
      <c r="BXX2" s="1762"/>
      <c r="BXY2" s="1762"/>
      <c r="BXZ2" s="1762"/>
      <c r="BYA2" s="1762"/>
      <c r="BYB2" s="1762"/>
      <c r="BYC2" s="1762"/>
      <c r="BYD2" s="1762"/>
      <c r="BYE2" s="1762"/>
      <c r="BYF2" s="1762"/>
      <c r="BYG2" s="1762"/>
      <c r="BYH2" s="1762"/>
      <c r="BYI2" s="1762"/>
      <c r="BYJ2" s="1762"/>
      <c r="BYK2" s="1762"/>
      <c r="BYL2" s="1762"/>
      <c r="BYM2" s="1762"/>
      <c r="BYN2" s="1762"/>
      <c r="BYO2" s="1762"/>
      <c r="BYP2" s="1762"/>
      <c r="BYQ2" s="1762"/>
      <c r="BYR2" s="1762"/>
      <c r="BYS2" s="1762"/>
      <c r="BYT2" s="1762"/>
      <c r="BYU2" s="1762"/>
      <c r="BYV2" s="1762"/>
      <c r="BYW2" s="1762"/>
      <c r="BYX2" s="1762"/>
      <c r="BYY2" s="1762"/>
      <c r="BYZ2" s="1762"/>
      <c r="BZA2" s="1762"/>
      <c r="BZB2" s="1762"/>
      <c r="BZC2" s="1762"/>
      <c r="BZD2" s="1762"/>
      <c r="BZE2" s="1762"/>
      <c r="BZF2" s="1762"/>
      <c r="BZG2" s="1762"/>
      <c r="BZH2" s="1762"/>
      <c r="BZI2" s="1762"/>
      <c r="BZJ2" s="1762"/>
      <c r="BZK2" s="1762"/>
      <c r="BZL2" s="1762"/>
      <c r="BZM2" s="1762"/>
      <c r="BZN2" s="1762"/>
      <c r="BZO2" s="1762"/>
      <c r="BZP2" s="1762"/>
      <c r="BZQ2" s="1762"/>
      <c r="BZR2" s="1762"/>
      <c r="BZS2" s="1762"/>
      <c r="BZT2" s="1762"/>
      <c r="BZU2" s="1762"/>
      <c r="BZV2" s="1762"/>
      <c r="BZW2" s="1762"/>
      <c r="BZX2" s="1762"/>
      <c r="BZY2" s="1762"/>
      <c r="BZZ2" s="1762"/>
      <c r="CAA2" s="1762"/>
      <c r="CAB2" s="1762"/>
      <c r="CAC2" s="1762"/>
      <c r="CAD2" s="1762"/>
      <c r="CAE2" s="1762"/>
      <c r="CAF2" s="1762"/>
      <c r="CAG2" s="1762"/>
      <c r="CAH2" s="1762"/>
      <c r="CAI2" s="1762"/>
      <c r="CAJ2" s="1762"/>
      <c r="CAK2" s="1762"/>
      <c r="CAL2" s="1762"/>
      <c r="CAM2" s="1762"/>
      <c r="CAN2" s="1762"/>
      <c r="CAO2" s="1762"/>
      <c r="CAP2" s="1762"/>
      <c r="CAQ2" s="1762"/>
      <c r="CAR2" s="1762"/>
      <c r="CAS2" s="1762"/>
      <c r="CAT2" s="1762"/>
      <c r="CAU2" s="1762"/>
      <c r="CAV2" s="1762"/>
      <c r="CAW2" s="1762"/>
      <c r="CAX2" s="1762"/>
      <c r="CAY2" s="1762"/>
      <c r="CAZ2" s="1762"/>
      <c r="CBA2" s="1762"/>
      <c r="CBB2" s="1762"/>
      <c r="CBC2" s="1762"/>
      <c r="CBD2" s="1762"/>
      <c r="CBE2" s="1762"/>
      <c r="CBF2" s="1762"/>
      <c r="CBG2" s="1762"/>
      <c r="CBH2" s="1762"/>
      <c r="CBI2" s="1762"/>
      <c r="CBJ2" s="1762"/>
      <c r="CBK2" s="1762"/>
      <c r="CBL2" s="1762"/>
      <c r="CBM2" s="1762"/>
      <c r="CBN2" s="1762"/>
      <c r="CBO2" s="1762"/>
      <c r="CBP2" s="1762"/>
      <c r="CBQ2" s="1762"/>
      <c r="CBR2" s="1762"/>
      <c r="CBS2" s="1762"/>
      <c r="CBT2" s="1762"/>
      <c r="CBU2" s="1762"/>
      <c r="CBV2" s="1762"/>
      <c r="CBW2" s="1762"/>
      <c r="CBX2" s="1762"/>
      <c r="CBY2" s="1762"/>
      <c r="CBZ2" s="1762"/>
      <c r="CCA2" s="1762"/>
      <c r="CCB2" s="1762"/>
      <c r="CCC2" s="1762"/>
      <c r="CCD2" s="1762"/>
      <c r="CCE2" s="1762"/>
      <c r="CCF2" s="1762"/>
      <c r="CCG2" s="1762"/>
      <c r="CCH2" s="1762"/>
      <c r="CCI2" s="1762"/>
      <c r="CCJ2" s="1762"/>
      <c r="CCK2" s="1762"/>
      <c r="CCL2" s="1762"/>
      <c r="CCM2" s="1762"/>
      <c r="CCN2" s="1762"/>
      <c r="CCO2" s="1762"/>
      <c r="CCP2" s="1762"/>
      <c r="CCQ2" s="1762"/>
      <c r="CCR2" s="1762"/>
      <c r="CCS2" s="1762"/>
      <c r="CCT2" s="1762"/>
      <c r="CCU2" s="1762"/>
      <c r="CCV2" s="1762"/>
      <c r="CCW2" s="1762"/>
      <c r="CCX2" s="1762"/>
      <c r="CCY2" s="1762"/>
      <c r="CCZ2" s="1762"/>
      <c r="CDA2" s="1762"/>
      <c r="CDB2" s="1762"/>
      <c r="CDC2" s="1762"/>
      <c r="CDD2" s="1762"/>
      <c r="CDE2" s="1762"/>
      <c r="CDF2" s="1762"/>
      <c r="CDG2" s="1762"/>
      <c r="CDH2" s="1762"/>
      <c r="CDI2" s="1762"/>
      <c r="CDJ2" s="1762"/>
      <c r="CDK2" s="1762"/>
      <c r="CDL2" s="1762"/>
      <c r="CDM2" s="1762"/>
      <c r="CDN2" s="1762"/>
      <c r="CDO2" s="1762"/>
      <c r="CDP2" s="1762"/>
      <c r="CDQ2" s="1762"/>
      <c r="CDR2" s="1762"/>
      <c r="CDS2" s="1762"/>
      <c r="CDT2" s="1762"/>
      <c r="CDU2" s="1762"/>
      <c r="CDV2" s="1762"/>
      <c r="CDW2" s="1762"/>
      <c r="CDX2" s="1762"/>
      <c r="CDY2" s="1762"/>
      <c r="CDZ2" s="1762"/>
      <c r="CEA2" s="1762"/>
      <c r="CEB2" s="1762"/>
      <c r="CEC2" s="1762"/>
      <c r="CED2" s="1762"/>
      <c r="CEE2" s="1762"/>
      <c r="CEF2" s="1762"/>
      <c r="CEG2" s="1762"/>
      <c r="CEH2" s="1762"/>
      <c r="CEI2" s="1762"/>
      <c r="CEJ2" s="1762"/>
      <c r="CEK2" s="1762"/>
      <c r="CEL2" s="1762"/>
      <c r="CEM2" s="1762"/>
      <c r="CEN2" s="1762"/>
      <c r="CEO2" s="1762"/>
      <c r="CEP2" s="1762"/>
      <c r="CEQ2" s="1762"/>
      <c r="CER2" s="1762"/>
      <c r="CES2" s="1762"/>
      <c r="CET2" s="1762"/>
      <c r="CEU2" s="1762"/>
      <c r="CEV2" s="1762"/>
      <c r="CEW2" s="1762"/>
      <c r="CEX2" s="1762"/>
      <c r="CEY2" s="1762"/>
      <c r="CEZ2" s="1762"/>
      <c r="CFA2" s="1762"/>
      <c r="CFB2" s="1762"/>
      <c r="CFC2" s="1762"/>
      <c r="CFD2" s="1762"/>
      <c r="CFE2" s="1762"/>
      <c r="CFF2" s="1762"/>
      <c r="CFG2" s="1762"/>
      <c r="CFH2" s="1762"/>
      <c r="CFI2" s="1762"/>
      <c r="CFJ2" s="1762"/>
      <c r="CFK2" s="1762"/>
      <c r="CFL2" s="1762"/>
      <c r="CFM2" s="1762"/>
      <c r="CFN2" s="1762"/>
      <c r="CFO2" s="1762"/>
      <c r="CFP2" s="1762"/>
      <c r="CFQ2" s="1762"/>
      <c r="CFR2" s="1762"/>
      <c r="CFS2" s="1762"/>
      <c r="CFT2" s="1762"/>
      <c r="CFU2" s="1762"/>
      <c r="CFV2" s="1762"/>
      <c r="CFW2" s="1762"/>
      <c r="CFX2" s="1762"/>
      <c r="CFY2" s="1762"/>
      <c r="CFZ2" s="1762"/>
      <c r="CGA2" s="1762"/>
      <c r="CGB2" s="1762"/>
      <c r="CGC2" s="1762"/>
      <c r="CGD2" s="1762"/>
      <c r="CGE2" s="1762"/>
      <c r="CGF2" s="1762"/>
      <c r="CGG2" s="1762"/>
      <c r="CGH2" s="1762"/>
      <c r="CGI2" s="1762"/>
      <c r="CGJ2" s="1762"/>
      <c r="CGK2" s="1762"/>
      <c r="CGL2" s="1762"/>
      <c r="CGM2" s="1762"/>
      <c r="CGN2" s="1762"/>
      <c r="CGO2" s="1762"/>
      <c r="CGP2" s="1762"/>
      <c r="CGQ2" s="1762"/>
      <c r="CGR2" s="1762"/>
      <c r="CGS2" s="1762"/>
      <c r="CGT2" s="1762"/>
      <c r="CGU2" s="1762"/>
      <c r="CGV2" s="1762"/>
      <c r="CGW2" s="1762"/>
      <c r="CGX2" s="1762"/>
      <c r="CGY2" s="1762"/>
      <c r="CGZ2" s="1762"/>
      <c r="CHA2" s="1762"/>
      <c r="CHB2" s="1762"/>
      <c r="CHC2" s="1762"/>
      <c r="CHD2" s="1762"/>
      <c r="CHE2" s="1762"/>
      <c r="CHF2" s="1762"/>
      <c r="CHG2" s="1762"/>
      <c r="CHH2" s="1762"/>
      <c r="CHI2" s="1762"/>
      <c r="CHJ2" s="1762"/>
      <c r="CHK2" s="1762"/>
      <c r="CHL2" s="1762"/>
      <c r="CHM2" s="1762"/>
      <c r="CHN2" s="1762"/>
      <c r="CHO2" s="1762"/>
      <c r="CHP2" s="1762"/>
      <c r="CHQ2" s="1762"/>
      <c r="CHR2" s="1762"/>
      <c r="CHS2" s="1762"/>
      <c r="CHT2" s="1762"/>
      <c r="CHU2" s="1762"/>
      <c r="CHV2" s="1762"/>
      <c r="CHW2" s="1762"/>
      <c r="CHX2" s="1762"/>
      <c r="CHY2" s="1762"/>
      <c r="CHZ2" s="1762"/>
      <c r="CIA2" s="1762"/>
      <c r="CIB2" s="1762"/>
      <c r="CIC2" s="1762"/>
      <c r="CID2" s="1762"/>
      <c r="CIE2" s="1762"/>
      <c r="CIF2" s="1762"/>
      <c r="CIG2" s="1762"/>
      <c r="CIH2" s="1762"/>
      <c r="CII2" s="1762"/>
      <c r="CIJ2" s="1762"/>
      <c r="CIK2" s="1762"/>
      <c r="CIL2" s="1762"/>
      <c r="CIM2" s="1762"/>
      <c r="CIN2" s="1762"/>
      <c r="CIO2" s="1762"/>
      <c r="CIP2" s="1762"/>
      <c r="CIQ2" s="1762"/>
      <c r="CIR2" s="1762"/>
      <c r="CIS2" s="1762"/>
      <c r="CIT2" s="1762"/>
      <c r="CIU2" s="1762"/>
      <c r="CIV2" s="1762"/>
      <c r="CIW2" s="1762"/>
      <c r="CIX2" s="1762"/>
      <c r="CIY2" s="1762"/>
      <c r="CIZ2" s="1762"/>
      <c r="CJA2" s="1762"/>
      <c r="CJB2" s="1762"/>
      <c r="CJC2" s="1762"/>
      <c r="CJD2" s="1762"/>
      <c r="CJE2" s="1762"/>
      <c r="CJF2" s="1762"/>
      <c r="CJG2" s="1762"/>
      <c r="CJH2" s="1762"/>
      <c r="CJI2" s="1762"/>
      <c r="CJJ2" s="1762"/>
      <c r="CJK2" s="1762"/>
      <c r="CJL2" s="1762"/>
      <c r="CJM2" s="1762"/>
      <c r="CJN2" s="1762"/>
      <c r="CJO2" s="1762"/>
      <c r="CJP2" s="1762"/>
      <c r="CJQ2" s="1762"/>
      <c r="CJR2" s="1762"/>
      <c r="CJS2" s="1762"/>
      <c r="CJT2" s="1762"/>
      <c r="CJU2" s="1762"/>
      <c r="CJV2" s="1762"/>
      <c r="CJW2" s="1762"/>
      <c r="CJX2" s="1762"/>
      <c r="CJY2" s="1762"/>
      <c r="CJZ2" s="1762"/>
      <c r="CKA2" s="1762"/>
      <c r="CKB2" s="1762"/>
      <c r="CKC2" s="1762"/>
      <c r="CKD2" s="1762"/>
      <c r="CKE2" s="1762"/>
      <c r="CKF2" s="1762"/>
      <c r="CKG2" s="1762"/>
      <c r="CKH2" s="1762"/>
      <c r="CKI2" s="1762"/>
      <c r="CKJ2" s="1762"/>
      <c r="CKK2" s="1762"/>
      <c r="CKL2" s="1762"/>
      <c r="CKM2" s="1762"/>
      <c r="CKN2" s="1762"/>
      <c r="CKO2" s="1762"/>
      <c r="CKP2" s="1762"/>
      <c r="CKQ2" s="1762"/>
      <c r="CKR2" s="1762"/>
      <c r="CKS2" s="1762"/>
      <c r="CKT2" s="1762"/>
      <c r="CKU2" s="1762"/>
      <c r="CKV2" s="1762"/>
      <c r="CKW2" s="1762"/>
      <c r="CKX2" s="1762"/>
      <c r="CKY2" s="1762"/>
      <c r="CKZ2" s="1762"/>
      <c r="CLA2" s="1762"/>
      <c r="CLB2" s="1762"/>
      <c r="CLC2" s="1762"/>
      <c r="CLD2" s="1762"/>
      <c r="CLE2" s="1762"/>
      <c r="CLF2" s="1762"/>
      <c r="CLG2" s="1762"/>
      <c r="CLH2" s="1762"/>
      <c r="CLI2" s="1762"/>
      <c r="CLJ2" s="1762"/>
      <c r="CLK2" s="1762"/>
      <c r="CLL2" s="1762"/>
      <c r="CLM2" s="1762"/>
      <c r="CLN2" s="1762"/>
      <c r="CLO2" s="1762"/>
      <c r="CLP2" s="1762"/>
      <c r="CLQ2" s="1762"/>
      <c r="CLR2" s="1762"/>
      <c r="CLS2" s="1762"/>
      <c r="CLT2" s="1762"/>
      <c r="CLU2" s="1762"/>
      <c r="CLV2" s="1762"/>
      <c r="CLW2" s="1762"/>
      <c r="CLX2" s="1762"/>
      <c r="CLY2" s="1762"/>
      <c r="CLZ2" s="1762"/>
      <c r="CMA2" s="1762"/>
      <c r="CMB2" s="1762"/>
      <c r="CMC2" s="1762"/>
      <c r="CMD2" s="1762"/>
      <c r="CME2" s="1762"/>
      <c r="CMF2" s="1762"/>
      <c r="CMG2" s="1762"/>
      <c r="CMH2" s="1762"/>
      <c r="CMI2" s="1762"/>
      <c r="CMJ2" s="1762"/>
      <c r="CMK2" s="1762"/>
      <c r="CML2" s="1762"/>
      <c r="CMM2" s="1762"/>
      <c r="CMN2" s="1762"/>
      <c r="CMO2" s="1762"/>
      <c r="CMP2" s="1762"/>
      <c r="CMQ2" s="1762"/>
      <c r="CMR2" s="1762"/>
      <c r="CMS2" s="1762"/>
      <c r="CMT2" s="1762"/>
      <c r="CMU2" s="1762"/>
      <c r="CMV2" s="1762"/>
      <c r="CMW2" s="1762"/>
      <c r="CMX2" s="1762"/>
      <c r="CMY2" s="1762"/>
      <c r="CMZ2" s="1762"/>
      <c r="CNA2" s="1762"/>
      <c r="CNB2" s="1762"/>
      <c r="CNC2" s="1762"/>
      <c r="CND2" s="1762"/>
      <c r="CNE2" s="1762"/>
      <c r="CNF2" s="1762"/>
      <c r="CNG2" s="1762"/>
      <c r="CNH2" s="1762"/>
      <c r="CNI2" s="1762"/>
      <c r="CNJ2" s="1762"/>
      <c r="CNK2" s="1762"/>
      <c r="CNL2" s="1762"/>
      <c r="CNM2" s="1762"/>
      <c r="CNN2" s="1762"/>
      <c r="CNO2" s="1762"/>
      <c r="CNP2" s="1762"/>
      <c r="CNQ2" s="1762"/>
      <c r="CNR2" s="1762"/>
      <c r="CNS2" s="1762"/>
      <c r="CNT2" s="1762"/>
      <c r="CNU2" s="1762"/>
      <c r="CNV2" s="1762"/>
      <c r="CNW2" s="1762"/>
      <c r="CNX2" s="1762"/>
      <c r="CNY2" s="1762"/>
      <c r="CNZ2" s="1762"/>
      <c r="COA2" s="1762"/>
      <c r="COB2" s="1762"/>
      <c r="COC2" s="1762"/>
      <c r="COD2" s="1762"/>
      <c r="COE2" s="1762"/>
      <c r="COF2" s="1762"/>
      <c r="COG2" s="1762"/>
      <c r="COH2" s="1762"/>
      <c r="COI2" s="1762"/>
      <c r="COJ2" s="1762"/>
      <c r="COK2" s="1762"/>
      <c r="COL2" s="1762"/>
      <c r="COM2" s="1762"/>
      <c r="CON2" s="1762"/>
      <c r="COO2" s="1762"/>
      <c r="COP2" s="1762"/>
      <c r="COQ2" s="1762"/>
      <c r="COR2" s="1762"/>
      <c r="COS2" s="1762"/>
      <c r="COT2" s="1762"/>
      <c r="COU2" s="1762"/>
      <c r="COV2" s="1762"/>
      <c r="COW2" s="1762"/>
      <c r="COX2" s="1762"/>
      <c r="COY2" s="1762"/>
      <c r="COZ2" s="1762"/>
      <c r="CPA2" s="1762"/>
      <c r="CPB2" s="1762"/>
      <c r="CPC2" s="1762"/>
      <c r="CPD2" s="1762"/>
      <c r="CPE2" s="1762"/>
      <c r="CPF2" s="1762"/>
      <c r="CPG2" s="1762"/>
      <c r="CPH2" s="1762"/>
      <c r="CPI2" s="1762"/>
      <c r="CPJ2" s="1762"/>
      <c r="CPK2" s="1762"/>
      <c r="CPL2" s="1762"/>
      <c r="CPM2" s="1762"/>
      <c r="CPN2" s="1762"/>
      <c r="CPO2" s="1762"/>
      <c r="CPP2" s="1762"/>
      <c r="CPQ2" s="1762"/>
      <c r="CPR2" s="1762"/>
      <c r="CPS2" s="1762"/>
      <c r="CPT2" s="1762"/>
      <c r="CPU2" s="1762"/>
      <c r="CPV2" s="1762"/>
      <c r="CPW2" s="1762"/>
      <c r="CPX2" s="1762"/>
      <c r="CPY2" s="1762"/>
      <c r="CPZ2" s="1762"/>
      <c r="CQA2" s="1762"/>
      <c r="CQB2" s="1762"/>
      <c r="CQC2" s="1762"/>
      <c r="CQD2" s="1762"/>
      <c r="CQE2" s="1762"/>
      <c r="CQF2" s="1762"/>
      <c r="CQG2" s="1762"/>
      <c r="CQH2" s="1762"/>
      <c r="CQI2" s="1762"/>
      <c r="CQJ2" s="1762"/>
      <c r="CQK2" s="1762"/>
      <c r="CQL2" s="1762"/>
      <c r="CQM2" s="1762"/>
      <c r="CQN2" s="1762"/>
      <c r="CQO2" s="1762"/>
      <c r="CQP2" s="1762"/>
      <c r="CQQ2" s="1762"/>
      <c r="CQR2" s="1762"/>
      <c r="CQS2" s="1762"/>
      <c r="CQT2" s="1762"/>
      <c r="CQU2" s="1762"/>
      <c r="CQV2" s="1762"/>
      <c r="CQW2" s="1762"/>
      <c r="CQX2" s="1762"/>
      <c r="CQY2" s="1762"/>
      <c r="CQZ2" s="1762"/>
      <c r="CRA2" s="1762"/>
      <c r="CRB2" s="1762"/>
      <c r="CRC2" s="1762"/>
      <c r="CRD2" s="1762"/>
      <c r="CRE2" s="1762"/>
      <c r="CRF2" s="1762"/>
      <c r="CRG2" s="1762"/>
      <c r="CRH2" s="1762"/>
      <c r="CRI2" s="1762"/>
      <c r="CRJ2" s="1762"/>
      <c r="CRK2" s="1762"/>
      <c r="CRL2" s="1762"/>
      <c r="CRM2" s="1762"/>
      <c r="CRN2" s="1762"/>
      <c r="CRO2" s="1762"/>
      <c r="CRP2" s="1762"/>
      <c r="CRQ2" s="1762"/>
      <c r="CRR2" s="1762"/>
      <c r="CRS2" s="1762"/>
      <c r="CRT2" s="1762"/>
      <c r="CRU2" s="1762"/>
      <c r="CRV2" s="1762"/>
      <c r="CRW2" s="1762"/>
      <c r="CRX2" s="1762"/>
      <c r="CRY2" s="1762"/>
      <c r="CRZ2" s="1762"/>
      <c r="CSA2" s="1762"/>
      <c r="CSB2" s="1762"/>
      <c r="CSC2" s="1762"/>
      <c r="CSD2" s="1762"/>
      <c r="CSE2" s="1762"/>
      <c r="CSF2" s="1762"/>
      <c r="CSG2" s="1762"/>
      <c r="CSH2" s="1762"/>
      <c r="CSI2" s="1762"/>
      <c r="CSJ2" s="1762"/>
      <c r="CSK2" s="1762"/>
      <c r="CSL2" s="1762"/>
      <c r="CSM2" s="1762"/>
      <c r="CSN2" s="1762"/>
      <c r="CSO2" s="1762"/>
      <c r="CSP2" s="1762"/>
      <c r="CSQ2" s="1762"/>
      <c r="CSR2" s="1762"/>
      <c r="CSS2" s="1762"/>
      <c r="CST2" s="1762"/>
      <c r="CSU2" s="1762"/>
      <c r="CSV2" s="1762"/>
      <c r="CSW2" s="1762"/>
      <c r="CSX2" s="1762"/>
      <c r="CSY2" s="1762"/>
      <c r="CSZ2" s="1762"/>
      <c r="CTA2" s="1762"/>
      <c r="CTB2" s="1762"/>
      <c r="CTC2" s="1762"/>
      <c r="CTD2" s="1762"/>
      <c r="CTE2" s="1762"/>
      <c r="CTF2" s="1762"/>
      <c r="CTG2" s="1762"/>
      <c r="CTH2" s="1762"/>
      <c r="CTI2" s="1762"/>
      <c r="CTJ2" s="1762"/>
      <c r="CTK2" s="1762"/>
      <c r="CTL2" s="1762"/>
      <c r="CTM2" s="1762"/>
      <c r="CTN2" s="1762"/>
      <c r="CTO2" s="1762"/>
      <c r="CTP2" s="1762"/>
      <c r="CTQ2" s="1762"/>
      <c r="CTR2" s="1762"/>
      <c r="CTS2" s="1762"/>
      <c r="CTT2" s="1762"/>
      <c r="CTU2" s="1762"/>
      <c r="CTV2" s="1762"/>
      <c r="CTW2" s="1762"/>
      <c r="CTX2" s="1762"/>
      <c r="CTY2" s="1762"/>
      <c r="CTZ2" s="1762"/>
      <c r="CUA2" s="1762"/>
      <c r="CUB2" s="1762"/>
      <c r="CUC2" s="1762"/>
      <c r="CUD2" s="1762"/>
      <c r="CUE2" s="1762"/>
      <c r="CUF2" s="1762"/>
      <c r="CUG2" s="1762"/>
      <c r="CUH2" s="1762"/>
      <c r="CUI2" s="1762"/>
      <c r="CUJ2" s="1762"/>
      <c r="CUK2" s="1762"/>
      <c r="CUL2" s="1762"/>
      <c r="CUM2" s="1762"/>
      <c r="CUN2" s="1762"/>
      <c r="CUO2" s="1762"/>
      <c r="CUP2" s="1762"/>
      <c r="CUQ2" s="1762"/>
      <c r="CUR2" s="1762"/>
      <c r="CUS2" s="1762"/>
      <c r="CUT2" s="1762"/>
      <c r="CUU2" s="1762"/>
      <c r="CUV2" s="1762"/>
      <c r="CUW2" s="1762"/>
      <c r="CUX2" s="1762"/>
      <c r="CUY2" s="1762"/>
      <c r="CUZ2" s="1762"/>
      <c r="CVA2" s="1762"/>
      <c r="CVB2" s="1762"/>
      <c r="CVC2" s="1762"/>
      <c r="CVD2" s="1762"/>
      <c r="CVE2" s="1762"/>
      <c r="CVF2" s="1762"/>
      <c r="CVG2" s="1762"/>
      <c r="CVH2" s="1762"/>
      <c r="CVI2" s="1762"/>
      <c r="CVJ2" s="1762"/>
      <c r="CVK2" s="1762"/>
      <c r="CVL2" s="1762"/>
      <c r="CVM2" s="1762"/>
      <c r="CVN2" s="1762"/>
      <c r="CVO2" s="1762"/>
      <c r="CVP2" s="1762"/>
      <c r="CVQ2" s="1762"/>
      <c r="CVR2" s="1762"/>
      <c r="CVS2" s="1762"/>
      <c r="CVT2" s="1762"/>
      <c r="CVU2" s="1762"/>
      <c r="CVV2" s="1762"/>
      <c r="CVW2" s="1762"/>
      <c r="CVX2" s="1762"/>
      <c r="CVY2" s="1762"/>
      <c r="CVZ2" s="1762"/>
      <c r="CWA2" s="1762"/>
      <c r="CWB2" s="1762"/>
      <c r="CWC2" s="1762"/>
      <c r="CWD2" s="1762"/>
      <c r="CWE2" s="1762"/>
      <c r="CWF2" s="1762"/>
      <c r="CWG2" s="1762"/>
      <c r="CWH2" s="1762"/>
      <c r="CWI2" s="1762"/>
      <c r="CWJ2" s="1762"/>
      <c r="CWK2" s="1762"/>
      <c r="CWL2" s="1762"/>
      <c r="CWM2" s="1762"/>
      <c r="CWN2" s="1762"/>
      <c r="CWO2" s="1762"/>
      <c r="CWP2" s="1762"/>
      <c r="CWQ2" s="1762"/>
      <c r="CWR2" s="1762"/>
      <c r="CWS2" s="1762"/>
      <c r="CWT2" s="1762"/>
      <c r="CWU2" s="1762"/>
      <c r="CWV2" s="1762"/>
      <c r="CWW2" s="1762"/>
      <c r="CWX2" s="1762"/>
      <c r="CWY2" s="1762"/>
      <c r="CWZ2" s="1762"/>
      <c r="CXA2" s="1762"/>
      <c r="CXB2" s="1762"/>
      <c r="CXC2" s="1762"/>
      <c r="CXD2" s="1762"/>
      <c r="CXE2" s="1762"/>
      <c r="CXF2" s="1762"/>
      <c r="CXG2" s="1762"/>
      <c r="CXH2" s="1762"/>
      <c r="CXI2" s="1762"/>
      <c r="CXJ2" s="1762"/>
      <c r="CXK2" s="1762"/>
      <c r="CXL2" s="1762"/>
      <c r="CXM2" s="1762"/>
      <c r="CXN2" s="1762"/>
      <c r="CXO2" s="1762"/>
      <c r="CXP2" s="1762"/>
      <c r="CXQ2" s="1762"/>
      <c r="CXR2" s="1762"/>
      <c r="CXS2" s="1762"/>
      <c r="CXT2" s="1762"/>
      <c r="CXU2" s="1762"/>
      <c r="CXV2" s="1762"/>
      <c r="CXW2" s="1762"/>
      <c r="CXX2" s="1762"/>
      <c r="CXY2" s="1762"/>
      <c r="CXZ2" s="1762"/>
      <c r="CYA2" s="1762"/>
      <c r="CYB2" s="1762"/>
      <c r="CYC2" s="1762"/>
      <c r="CYD2" s="1762"/>
      <c r="CYE2" s="1762"/>
      <c r="CYF2" s="1762"/>
      <c r="CYG2" s="1762"/>
      <c r="CYH2" s="1762"/>
      <c r="CYI2" s="1762"/>
      <c r="CYJ2" s="1762"/>
      <c r="CYK2" s="1762"/>
      <c r="CYL2" s="1762"/>
      <c r="CYM2" s="1762"/>
      <c r="CYN2" s="1762"/>
      <c r="CYO2" s="1762"/>
      <c r="CYP2" s="1762"/>
      <c r="CYQ2" s="1762"/>
      <c r="CYR2" s="1762"/>
      <c r="CYS2" s="1762"/>
      <c r="CYT2" s="1762"/>
      <c r="CYU2" s="1762"/>
      <c r="CYV2" s="1762"/>
      <c r="CYW2" s="1762"/>
      <c r="CYX2" s="1762"/>
      <c r="CYY2" s="1762"/>
      <c r="CYZ2" s="1762"/>
      <c r="CZA2" s="1762"/>
      <c r="CZB2" s="1762"/>
      <c r="CZC2" s="1762"/>
      <c r="CZD2" s="1762"/>
      <c r="CZE2" s="1762"/>
      <c r="CZF2" s="1762"/>
      <c r="CZG2" s="1762"/>
      <c r="CZH2" s="1762"/>
      <c r="CZI2" s="1762"/>
      <c r="CZJ2" s="1762"/>
      <c r="CZK2" s="1762"/>
      <c r="CZL2" s="1762"/>
      <c r="CZM2" s="1762"/>
      <c r="CZN2" s="1762"/>
      <c r="CZO2" s="1762"/>
      <c r="CZP2" s="1762"/>
      <c r="CZQ2" s="1762"/>
      <c r="CZR2" s="1762"/>
      <c r="CZS2" s="1762"/>
      <c r="CZT2" s="1762"/>
      <c r="CZU2" s="1762"/>
      <c r="CZV2" s="1762"/>
      <c r="CZW2" s="1762"/>
      <c r="CZX2" s="1762"/>
      <c r="CZY2" s="1762"/>
      <c r="CZZ2" s="1762"/>
      <c r="DAA2" s="1762"/>
      <c r="DAB2" s="1762"/>
      <c r="DAC2" s="1762"/>
      <c r="DAD2" s="1762"/>
      <c r="DAE2" s="1762"/>
      <c r="DAF2" s="1762"/>
      <c r="DAG2" s="1762"/>
      <c r="DAH2" s="1762"/>
      <c r="DAI2" s="1762"/>
      <c r="DAJ2" s="1762"/>
      <c r="DAK2" s="1762"/>
      <c r="DAL2" s="1762"/>
      <c r="DAM2" s="1762"/>
      <c r="DAN2" s="1762"/>
      <c r="DAO2" s="1762"/>
      <c r="DAP2" s="1762"/>
      <c r="DAQ2" s="1762"/>
      <c r="DAR2" s="1762"/>
      <c r="DAS2" s="1762"/>
      <c r="DAT2" s="1762"/>
      <c r="DAU2" s="1762"/>
      <c r="DAV2" s="1762"/>
      <c r="DAW2" s="1762"/>
      <c r="DAX2" s="1762"/>
      <c r="DAY2" s="1762"/>
      <c r="DAZ2" s="1762"/>
      <c r="DBA2" s="1762"/>
      <c r="DBB2" s="1762"/>
      <c r="DBC2" s="1762"/>
      <c r="DBD2" s="1762"/>
      <c r="DBE2" s="1762"/>
      <c r="DBF2" s="1762"/>
      <c r="DBG2" s="1762"/>
      <c r="DBH2" s="1762"/>
      <c r="DBI2" s="1762"/>
      <c r="DBJ2" s="1762"/>
      <c r="DBK2" s="1762"/>
      <c r="DBL2" s="1762"/>
      <c r="DBM2" s="1762"/>
      <c r="DBN2" s="1762"/>
      <c r="DBO2" s="1762"/>
      <c r="DBP2" s="1762"/>
      <c r="DBQ2" s="1762"/>
      <c r="DBR2" s="1762"/>
      <c r="DBS2" s="1762"/>
      <c r="DBT2" s="1762"/>
      <c r="DBU2" s="1762"/>
      <c r="DBV2" s="1762"/>
      <c r="DBW2" s="1762"/>
      <c r="DBX2" s="1762"/>
      <c r="DBY2" s="1762"/>
      <c r="DBZ2" s="1762"/>
      <c r="DCA2" s="1762"/>
      <c r="DCB2" s="1762"/>
      <c r="DCC2" s="1762"/>
      <c r="DCD2" s="1762"/>
      <c r="DCE2" s="1762"/>
      <c r="DCF2" s="1762"/>
      <c r="DCG2" s="1762"/>
      <c r="DCH2" s="1762"/>
      <c r="DCI2" s="1762"/>
      <c r="DCJ2" s="1762"/>
      <c r="DCK2" s="1762"/>
      <c r="DCL2" s="1762"/>
      <c r="DCM2" s="1762"/>
      <c r="DCN2" s="1762"/>
      <c r="DCO2" s="1762"/>
      <c r="DCP2" s="1762"/>
      <c r="DCQ2" s="1762"/>
      <c r="DCR2" s="1762"/>
      <c r="DCS2" s="1762"/>
      <c r="DCT2" s="1762"/>
      <c r="DCU2" s="1762"/>
      <c r="DCV2" s="1762"/>
      <c r="DCW2" s="1762"/>
      <c r="DCX2" s="1762"/>
      <c r="DCY2" s="1762"/>
      <c r="DCZ2" s="1762"/>
      <c r="DDA2" s="1762"/>
      <c r="DDB2" s="1762"/>
      <c r="DDC2" s="1762"/>
      <c r="DDD2" s="1762"/>
      <c r="DDE2" s="1762"/>
      <c r="DDF2" s="1762"/>
      <c r="DDG2" s="1762"/>
      <c r="DDH2" s="1762"/>
      <c r="DDI2" s="1762"/>
      <c r="DDJ2" s="1762"/>
      <c r="DDK2" s="1762"/>
      <c r="DDL2" s="1762"/>
      <c r="DDM2" s="1762"/>
      <c r="DDN2" s="1762"/>
      <c r="DDO2" s="1762"/>
      <c r="DDP2" s="1762"/>
      <c r="DDQ2" s="1762"/>
      <c r="DDR2" s="1762"/>
      <c r="DDS2" s="1762"/>
      <c r="DDT2" s="1762"/>
      <c r="DDU2" s="1762"/>
      <c r="DDV2" s="1762"/>
      <c r="DDW2" s="1762"/>
      <c r="DDX2" s="1762"/>
      <c r="DDY2" s="1762"/>
      <c r="DDZ2" s="1762"/>
      <c r="DEA2" s="1762"/>
      <c r="DEB2" s="1762"/>
      <c r="DEC2" s="1762"/>
      <c r="DED2" s="1762"/>
      <c r="DEE2" s="1762"/>
      <c r="DEF2" s="1762"/>
      <c r="DEG2" s="1762"/>
      <c r="DEH2" s="1762"/>
      <c r="DEI2" s="1762"/>
      <c r="DEJ2" s="1762"/>
      <c r="DEK2" s="1762"/>
      <c r="DEL2" s="1762"/>
      <c r="DEM2" s="1762"/>
      <c r="DEN2" s="1762"/>
      <c r="DEO2" s="1762"/>
      <c r="DEP2" s="1762"/>
      <c r="DEQ2" s="1762"/>
      <c r="DER2" s="1762"/>
      <c r="DES2" s="1762"/>
      <c r="DET2" s="1762"/>
      <c r="DEU2" s="1762"/>
      <c r="DEV2" s="1762"/>
      <c r="DEW2" s="1762"/>
      <c r="DEX2" s="1762"/>
      <c r="DEY2" s="1762"/>
      <c r="DEZ2" s="1762"/>
      <c r="DFA2" s="1762"/>
      <c r="DFB2" s="1762"/>
      <c r="DFC2" s="1762"/>
      <c r="DFD2" s="1762"/>
      <c r="DFE2" s="1762"/>
      <c r="DFF2" s="1762"/>
      <c r="DFG2" s="1762"/>
      <c r="DFH2" s="1762"/>
      <c r="DFI2" s="1762"/>
      <c r="DFJ2" s="1762"/>
      <c r="DFK2" s="1762"/>
      <c r="DFL2" s="1762"/>
      <c r="DFM2" s="1762"/>
      <c r="DFN2" s="1762"/>
      <c r="DFO2" s="1762"/>
      <c r="DFP2" s="1762"/>
      <c r="DFQ2" s="1762"/>
      <c r="DFR2" s="1762"/>
      <c r="DFS2" s="1762"/>
      <c r="DFT2" s="1762"/>
      <c r="DFU2" s="1762"/>
      <c r="DFV2" s="1762"/>
      <c r="DFW2" s="1762"/>
      <c r="DFX2" s="1762"/>
      <c r="DFY2" s="1762"/>
      <c r="DFZ2" s="1762"/>
      <c r="DGA2" s="1762"/>
      <c r="DGB2" s="1762"/>
      <c r="DGC2" s="1762"/>
      <c r="DGD2" s="1762"/>
      <c r="DGE2" s="1762"/>
      <c r="DGF2" s="1762"/>
      <c r="DGG2" s="1762"/>
      <c r="DGH2" s="1762"/>
      <c r="DGI2" s="1762"/>
      <c r="DGJ2" s="1762"/>
      <c r="DGK2" s="1762"/>
      <c r="DGL2" s="1762"/>
      <c r="DGM2" s="1762"/>
      <c r="DGN2" s="1762"/>
      <c r="DGO2" s="1762"/>
      <c r="DGP2" s="1762"/>
      <c r="DGQ2" s="1762"/>
      <c r="DGR2" s="1762"/>
      <c r="DGS2" s="1762"/>
      <c r="DGT2" s="1762"/>
      <c r="DGU2" s="1762"/>
      <c r="DGV2" s="1762"/>
      <c r="DGW2" s="1762"/>
      <c r="DGX2" s="1762"/>
      <c r="DGY2" s="1762"/>
      <c r="DGZ2" s="1762"/>
      <c r="DHA2" s="1762"/>
      <c r="DHB2" s="1762"/>
      <c r="DHC2" s="1762"/>
      <c r="DHD2" s="1762"/>
      <c r="DHE2" s="1762"/>
      <c r="DHF2" s="1762"/>
      <c r="DHG2" s="1762"/>
      <c r="DHH2" s="1762"/>
      <c r="DHI2" s="1762"/>
      <c r="DHJ2" s="1762"/>
      <c r="DHK2" s="1762"/>
      <c r="DHL2" s="1762"/>
      <c r="DHM2" s="1762"/>
      <c r="DHN2" s="1762"/>
      <c r="DHO2" s="1762"/>
      <c r="DHP2" s="1762"/>
      <c r="DHQ2" s="1762"/>
      <c r="DHR2" s="1762"/>
      <c r="DHS2" s="1762"/>
      <c r="DHT2" s="1762"/>
      <c r="DHU2" s="1762"/>
      <c r="DHV2" s="1762"/>
      <c r="DHW2" s="1762"/>
      <c r="DHX2" s="1762"/>
      <c r="DHY2" s="1762"/>
      <c r="DHZ2" s="1762"/>
      <c r="DIA2" s="1762"/>
      <c r="DIB2" s="1762"/>
      <c r="DIC2" s="1762"/>
      <c r="DID2" s="1762"/>
      <c r="DIE2" s="1762"/>
      <c r="DIF2" s="1762"/>
      <c r="DIG2" s="1762"/>
      <c r="DIH2" s="1762"/>
      <c r="DII2" s="1762"/>
      <c r="DIJ2" s="1762"/>
      <c r="DIK2" s="1762"/>
      <c r="DIL2" s="1762"/>
      <c r="DIM2" s="1762"/>
      <c r="DIN2" s="1762"/>
      <c r="DIO2" s="1762"/>
      <c r="DIP2" s="1762"/>
      <c r="DIQ2" s="1762"/>
      <c r="DIR2" s="1762"/>
      <c r="DIS2" s="1762"/>
      <c r="DIT2" s="1762"/>
      <c r="DIU2" s="1762"/>
      <c r="DIV2" s="1762"/>
      <c r="DIW2" s="1762"/>
      <c r="DIX2" s="1762"/>
      <c r="DIY2" s="1762"/>
      <c r="DIZ2" s="1762"/>
      <c r="DJA2" s="1762"/>
      <c r="DJB2" s="1762"/>
      <c r="DJC2" s="1762"/>
      <c r="DJD2" s="1762"/>
      <c r="DJE2" s="1762"/>
      <c r="DJF2" s="1762"/>
      <c r="DJG2" s="1762"/>
      <c r="DJH2" s="1762"/>
      <c r="DJI2" s="1762"/>
      <c r="DJJ2" s="1762"/>
      <c r="DJK2" s="1762"/>
      <c r="DJL2" s="1762"/>
      <c r="DJM2" s="1762"/>
      <c r="DJN2" s="1762"/>
      <c r="DJO2" s="1762"/>
      <c r="DJP2" s="1762"/>
      <c r="DJQ2" s="1762"/>
      <c r="DJR2" s="1762"/>
      <c r="DJS2" s="1762"/>
      <c r="DJT2" s="1762"/>
      <c r="DJU2" s="1762"/>
      <c r="DJV2" s="1762"/>
      <c r="DJW2" s="1762"/>
      <c r="DJX2" s="1762"/>
      <c r="DJY2" s="1762"/>
      <c r="DJZ2" s="1762"/>
      <c r="DKA2" s="1762"/>
      <c r="DKB2" s="1762"/>
      <c r="DKC2" s="1762"/>
      <c r="DKD2" s="1762"/>
      <c r="DKE2" s="1762"/>
      <c r="DKF2" s="1762"/>
      <c r="DKG2" s="1762"/>
      <c r="DKH2" s="1762"/>
      <c r="DKI2" s="1762"/>
      <c r="DKJ2" s="1762"/>
      <c r="DKK2" s="1762"/>
      <c r="DKL2" s="1762"/>
      <c r="DKM2" s="1762"/>
      <c r="DKN2" s="1762"/>
      <c r="DKO2" s="1762"/>
      <c r="DKP2" s="1762"/>
      <c r="DKQ2" s="1762"/>
      <c r="DKR2" s="1762"/>
      <c r="DKS2" s="1762"/>
      <c r="DKT2" s="1762"/>
      <c r="DKU2" s="1762"/>
      <c r="DKV2" s="1762"/>
      <c r="DKW2" s="1762"/>
      <c r="DKX2" s="1762"/>
      <c r="DKY2" s="1762"/>
      <c r="DKZ2" s="1762"/>
      <c r="DLA2" s="1762"/>
      <c r="DLB2" s="1762"/>
      <c r="DLC2" s="1762"/>
      <c r="DLD2" s="1762"/>
      <c r="DLE2" s="1762"/>
      <c r="DLF2" s="1762"/>
      <c r="DLG2" s="1762"/>
      <c r="DLH2" s="1762"/>
      <c r="DLI2" s="1762"/>
      <c r="DLJ2" s="1762"/>
      <c r="DLK2" s="1762"/>
      <c r="DLL2" s="1762"/>
      <c r="DLM2" s="1762"/>
      <c r="DLN2" s="1762"/>
      <c r="DLO2" s="1762"/>
      <c r="DLP2" s="1762"/>
      <c r="DLQ2" s="1762"/>
      <c r="DLR2" s="1762"/>
      <c r="DLS2" s="1762"/>
      <c r="DLT2" s="1762"/>
      <c r="DLU2" s="1762"/>
      <c r="DLV2" s="1762"/>
      <c r="DLW2" s="1762"/>
      <c r="DLX2" s="1762"/>
      <c r="DLY2" s="1762"/>
      <c r="DLZ2" s="1762"/>
      <c r="DMA2" s="1762"/>
      <c r="DMB2" s="1762"/>
      <c r="DMC2" s="1762"/>
      <c r="DMD2" s="1762"/>
      <c r="DME2" s="1762"/>
      <c r="DMF2" s="1762"/>
      <c r="DMG2" s="1762"/>
      <c r="DMH2" s="1762"/>
      <c r="DMI2" s="1762"/>
      <c r="DMJ2" s="1762"/>
      <c r="DMK2" s="1762"/>
      <c r="DML2" s="1762"/>
      <c r="DMM2" s="1762"/>
      <c r="DMN2" s="1762"/>
      <c r="DMO2" s="1762"/>
      <c r="DMP2" s="1762"/>
      <c r="DMQ2" s="1762"/>
      <c r="DMR2" s="1762"/>
      <c r="DMS2" s="1762"/>
      <c r="DMT2" s="1762"/>
      <c r="DMU2" s="1762"/>
      <c r="DMV2" s="1762"/>
      <c r="DMW2" s="1762"/>
      <c r="DMX2" s="1762"/>
      <c r="DMY2" s="1762"/>
      <c r="DMZ2" s="1762"/>
      <c r="DNA2" s="1762"/>
      <c r="DNB2" s="1762"/>
      <c r="DNC2" s="1762"/>
      <c r="DND2" s="1762"/>
      <c r="DNE2" s="1762"/>
      <c r="DNF2" s="1762"/>
      <c r="DNG2" s="1762"/>
      <c r="DNH2" s="1762"/>
      <c r="DNI2" s="1762"/>
      <c r="DNJ2" s="1762"/>
      <c r="DNK2" s="1762"/>
      <c r="DNL2" s="1762"/>
      <c r="DNM2" s="1762"/>
      <c r="DNN2" s="1762"/>
      <c r="DNO2" s="1762"/>
      <c r="DNP2" s="1762"/>
      <c r="DNQ2" s="1762"/>
      <c r="DNR2" s="1762"/>
      <c r="DNS2" s="1762"/>
      <c r="DNT2" s="1762"/>
      <c r="DNU2" s="1762"/>
      <c r="DNV2" s="1762"/>
      <c r="DNW2" s="1762"/>
      <c r="DNX2" s="1762"/>
      <c r="DNY2" s="1762"/>
      <c r="DNZ2" s="1762"/>
      <c r="DOA2" s="1762"/>
      <c r="DOB2" s="1762"/>
      <c r="DOC2" s="1762"/>
      <c r="DOD2" s="1762"/>
      <c r="DOE2" s="1762"/>
      <c r="DOF2" s="1762"/>
      <c r="DOG2" s="1762"/>
      <c r="DOH2" s="1762"/>
      <c r="DOI2" s="1762"/>
      <c r="DOJ2" s="1762"/>
      <c r="DOK2" s="1762"/>
      <c r="DOL2" s="1762"/>
      <c r="DOM2" s="1762"/>
      <c r="DON2" s="1762"/>
      <c r="DOO2" s="1762"/>
      <c r="DOP2" s="1762"/>
      <c r="DOQ2" s="1762"/>
      <c r="DOR2" s="1762"/>
      <c r="DOS2" s="1762"/>
      <c r="DOT2" s="1762"/>
      <c r="DOU2" s="1762"/>
      <c r="DOV2" s="1762"/>
      <c r="DOW2" s="1762"/>
      <c r="DOX2" s="1762"/>
      <c r="DOY2" s="1762"/>
      <c r="DOZ2" s="1762"/>
      <c r="DPA2" s="1762"/>
      <c r="DPB2" s="1762"/>
      <c r="DPC2" s="1762"/>
      <c r="DPD2" s="1762"/>
      <c r="DPE2" s="1762"/>
      <c r="DPF2" s="1762"/>
      <c r="DPG2" s="1762"/>
      <c r="DPH2" s="1762"/>
      <c r="DPI2" s="1762"/>
      <c r="DPJ2" s="1762"/>
      <c r="DPK2" s="1762"/>
      <c r="DPL2" s="1762"/>
      <c r="DPM2" s="1762"/>
      <c r="DPN2" s="1762"/>
      <c r="DPO2" s="1762"/>
      <c r="DPP2" s="1762"/>
      <c r="DPQ2" s="1762"/>
      <c r="DPR2" s="1762"/>
      <c r="DPS2" s="1762"/>
      <c r="DPT2" s="1762"/>
      <c r="DPU2" s="1762"/>
      <c r="DPV2" s="1762"/>
      <c r="DPW2" s="1762"/>
      <c r="DPX2" s="1762"/>
      <c r="DPY2" s="1762"/>
      <c r="DPZ2" s="1762"/>
      <c r="DQA2" s="1762"/>
      <c r="DQB2" s="1762"/>
      <c r="DQC2" s="1762"/>
      <c r="DQD2" s="1762"/>
      <c r="DQE2" s="1762"/>
      <c r="DQF2" s="1762"/>
      <c r="DQG2" s="1762"/>
      <c r="DQH2" s="1762"/>
      <c r="DQI2" s="1762"/>
      <c r="DQJ2" s="1762"/>
      <c r="DQK2" s="1762"/>
      <c r="DQL2" s="1762"/>
      <c r="DQM2" s="1762"/>
      <c r="DQN2" s="1762"/>
      <c r="DQO2" s="1762"/>
      <c r="DQP2" s="1762"/>
      <c r="DQQ2" s="1762"/>
      <c r="DQR2" s="1762"/>
      <c r="DQS2" s="1762"/>
      <c r="DQT2" s="1762"/>
      <c r="DQU2" s="1762"/>
      <c r="DQV2" s="1762"/>
      <c r="DQW2" s="1762"/>
      <c r="DQX2" s="1762"/>
      <c r="DQY2" s="1762"/>
      <c r="DQZ2" s="1762"/>
      <c r="DRA2" s="1762"/>
      <c r="DRB2" s="1762"/>
      <c r="DRC2" s="1762"/>
      <c r="DRD2" s="1762"/>
      <c r="DRE2" s="1762"/>
      <c r="DRF2" s="1762"/>
      <c r="DRG2" s="1762"/>
      <c r="DRH2" s="1762"/>
      <c r="DRI2" s="1762"/>
      <c r="DRJ2" s="1762"/>
      <c r="DRK2" s="1762"/>
      <c r="DRL2" s="1762"/>
      <c r="DRM2" s="1762"/>
      <c r="DRN2" s="1762"/>
      <c r="DRO2" s="1762"/>
      <c r="DRP2" s="1762"/>
      <c r="DRQ2" s="1762"/>
      <c r="DRR2" s="1762"/>
      <c r="DRS2" s="1762"/>
      <c r="DRT2" s="1762"/>
      <c r="DRU2" s="1762"/>
      <c r="DRV2" s="1762"/>
      <c r="DRW2" s="1762"/>
      <c r="DRX2" s="1762"/>
      <c r="DRY2" s="1762"/>
      <c r="DRZ2" s="1762"/>
      <c r="DSA2" s="1762"/>
      <c r="DSB2" s="1762"/>
      <c r="DSC2" s="1762"/>
      <c r="DSD2" s="1762"/>
      <c r="DSE2" s="1762"/>
      <c r="DSF2" s="1762"/>
      <c r="DSG2" s="1762"/>
      <c r="DSH2" s="1762"/>
      <c r="DSI2" s="1762"/>
      <c r="DSJ2" s="1762"/>
      <c r="DSK2" s="1762"/>
      <c r="DSL2" s="1762"/>
      <c r="DSM2" s="1762"/>
      <c r="DSN2" s="1762"/>
      <c r="DSO2" s="1762"/>
      <c r="DSP2" s="1762"/>
      <c r="DSQ2" s="1762"/>
      <c r="DSR2" s="1762"/>
      <c r="DSS2" s="1762"/>
      <c r="DST2" s="1762"/>
      <c r="DSU2" s="1762"/>
      <c r="DSV2" s="1762"/>
      <c r="DSW2" s="1762"/>
      <c r="DSX2" s="1762"/>
      <c r="DSY2" s="1762"/>
      <c r="DSZ2" s="1762"/>
      <c r="DTA2" s="1762"/>
      <c r="DTB2" s="1762"/>
      <c r="DTC2" s="1762"/>
      <c r="DTD2" s="1762"/>
      <c r="DTE2" s="1762"/>
      <c r="DTF2" s="1762"/>
      <c r="DTG2" s="1762"/>
      <c r="DTH2" s="1762"/>
      <c r="DTI2" s="1762"/>
      <c r="DTJ2" s="1762"/>
      <c r="DTK2" s="1762"/>
      <c r="DTL2" s="1762"/>
      <c r="DTM2" s="1762"/>
      <c r="DTN2" s="1762"/>
      <c r="DTO2" s="1762"/>
      <c r="DTP2" s="1762"/>
      <c r="DTQ2" s="1762"/>
      <c r="DTR2" s="1762"/>
      <c r="DTS2" s="1762"/>
      <c r="DTT2" s="1762"/>
      <c r="DTU2" s="1762"/>
      <c r="DTV2" s="1762"/>
      <c r="DTW2" s="1762"/>
      <c r="DTX2" s="1762"/>
      <c r="DTY2" s="1762"/>
      <c r="DTZ2" s="1762"/>
      <c r="DUA2" s="1762"/>
      <c r="DUB2" s="1762"/>
      <c r="DUC2" s="1762"/>
      <c r="DUD2" s="1762"/>
      <c r="DUE2" s="1762"/>
      <c r="DUF2" s="1762"/>
      <c r="DUG2" s="1762"/>
      <c r="DUH2" s="1762"/>
      <c r="DUI2" s="1762"/>
      <c r="DUJ2" s="1762"/>
      <c r="DUK2" s="1762"/>
      <c r="DUL2" s="1762"/>
      <c r="DUM2" s="1762"/>
      <c r="DUN2" s="1762"/>
      <c r="DUO2" s="1762"/>
      <c r="DUP2" s="1762"/>
      <c r="DUQ2" s="1762"/>
      <c r="DUR2" s="1762"/>
      <c r="DUS2" s="1762"/>
      <c r="DUT2" s="1762"/>
      <c r="DUU2" s="1762"/>
      <c r="DUV2" s="1762"/>
      <c r="DUW2" s="1762"/>
      <c r="DUX2" s="1762"/>
      <c r="DUY2" s="1762"/>
      <c r="DUZ2" s="1762"/>
      <c r="DVA2" s="1762"/>
      <c r="DVB2" s="1762"/>
      <c r="DVC2" s="1762"/>
      <c r="DVD2" s="1762"/>
      <c r="DVE2" s="1762"/>
      <c r="DVF2" s="1762"/>
      <c r="DVG2" s="1762"/>
      <c r="DVH2" s="1762"/>
      <c r="DVI2" s="1762"/>
      <c r="DVJ2" s="1762"/>
      <c r="DVK2" s="1762"/>
      <c r="DVL2" s="1762"/>
      <c r="DVM2" s="1762"/>
      <c r="DVN2" s="1762"/>
      <c r="DVO2" s="1762"/>
      <c r="DVP2" s="1762"/>
      <c r="DVQ2" s="1762"/>
      <c r="DVR2" s="1762"/>
      <c r="DVS2" s="1762"/>
      <c r="DVT2" s="1762"/>
      <c r="DVU2" s="1762"/>
      <c r="DVV2" s="1762"/>
      <c r="DVW2" s="1762"/>
      <c r="DVX2" s="1762"/>
      <c r="DVY2" s="1762"/>
      <c r="DVZ2" s="1762"/>
      <c r="DWA2" s="1762"/>
      <c r="DWB2" s="1762"/>
      <c r="DWC2" s="1762"/>
      <c r="DWD2" s="1762"/>
      <c r="DWE2" s="1762"/>
      <c r="DWF2" s="1762"/>
      <c r="DWG2" s="1762"/>
      <c r="DWH2" s="1762"/>
      <c r="DWI2" s="1762"/>
      <c r="DWJ2" s="1762"/>
      <c r="DWK2" s="1762"/>
      <c r="DWL2" s="1762"/>
      <c r="DWM2" s="1762"/>
      <c r="DWN2" s="1762"/>
      <c r="DWO2" s="1762"/>
      <c r="DWP2" s="1762"/>
      <c r="DWQ2" s="1762"/>
      <c r="DWR2" s="1762"/>
      <c r="DWS2" s="1762"/>
      <c r="DWT2" s="1762"/>
      <c r="DWU2" s="1762"/>
      <c r="DWV2" s="1762"/>
      <c r="DWW2" s="1762"/>
      <c r="DWX2" s="1762"/>
      <c r="DWY2" s="1762"/>
      <c r="DWZ2" s="1762"/>
      <c r="DXA2" s="1762"/>
      <c r="DXB2" s="1762"/>
      <c r="DXC2" s="1762"/>
      <c r="DXD2" s="1762"/>
      <c r="DXE2" s="1762"/>
      <c r="DXF2" s="1762"/>
      <c r="DXG2" s="1762"/>
      <c r="DXH2" s="1762"/>
      <c r="DXI2" s="1762"/>
      <c r="DXJ2" s="1762"/>
      <c r="DXK2" s="1762"/>
      <c r="DXL2" s="1762"/>
      <c r="DXM2" s="1762"/>
      <c r="DXN2" s="1762"/>
      <c r="DXO2" s="1762"/>
      <c r="DXP2" s="1762"/>
      <c r="DXQ2" s="1762"/>
      <c r="DXR2" s="1762"/>
      <c r="DXS2" s="1762"/>
      <c r="DXT2" s="1762"/>
      <c r="DXU2" s="1762"/>
      <c r="DXV2" s="1762"/>
      <c r="DXW2" s="1762"/>
      <c r="DXX2" s="1762"/>
      <c r="DXY2" s="1762"/>
      <c r="DXZ2" s="1762"/>
      <c r="DYA2" s="1762"/>
      <c r="DYB2" s="1762"/>
      <c r="DYC2" s="1762"/>
      <c r="DYD2" s="1762"/>
      <c r="DYE2" s="1762"/>
      <c r="DYF2" s="1762"/>
      <c r="DYG2" s="1762"/>
      <c r="DYH2" s="1762"/>
      <c r="DYI2" s="1762"/>
      <c r="DYJ2" s="1762"/>
      <c r="DYK2" s="1762"/>
      <c r="DYL2" s="1762"/>
      <c r="DYM2" s="1762"/>
      <c r="DYN2" s="1762"/>
      <c r="DYO2" s="1762"/>
      <c r="DYP2" s="1762"/>
      <c r="DYQ2" s="1762"/>
      <c r="DYR2" s="1762"/>
      <c r="DYS2" s="1762"/>
      <c r="DYT2" s="1762"/>
      <c r="DYU2" s="1762"/>
      <c r="DYV2" s="1762"/>
      <c r="DYW2" s="1762"/>
      <c r="DYX2" s="1762"/>
      <c r="DYY2" s="1762"/>
      <c r="DYZ2" s="1762"/>
      <c r="DZA2" s="1762"/>
      <c r="DZB2" s="1762"/>
      <c r="DZC2" s="1762"/>
      <c r="DZD2" s="1762"/>
      <c r="DZE2" s="1762"/>
      <c r="DZF2" s="1762"/>
      <c r="DZG2" s="1762"/>
      <c r="DZH2" s="1762"/>
      <c r="DZI2" s="1762"/>
      <c r="DZJ2" s="1762"/>
      <c r="DZK2" s="1762"/>
      <c r="DZL2" s="1762"/>
      <c r="DZM2" s="1762"/>
      <c r="DZN2" s="1762"/>
      <c r="DZO2" s="1762"/>
      <c r="DZP2" s="1762"/>
      <c r="DZQ2" s="1762"/>
      <c r="DZR2" s="1762"/>
      <c r="DZS2" s="1762"/>
      <c r="DZT2" s="1762"/>
      <c r="DZU2" s="1762"/>
      <c r="DZV2" s="1762"/>
      <c r="DZW2" s="1762"/>
      <c r="DZX2" s="1762"/>
      <c r="DZY2" s="1762"/>
      <c r="DZZ2" s="1762"/>
      <c r="EAA2" s="1762"/>
      <c r="EAB2" s="1762"/>
      <c r="EAC2" s="1762"/>
      <c r="EAD2" s="1762"/>
      <c r="EAE2" s="1762"/>
      <c r="EAF2" s="1762"/>
      <c r="EAG2" s="1762"/>
      <c r="EAH2" s="1762"/>
      <c r="EAI2" s="1762"/>
      <c r="EAJ2" s="1762"/>
      <c r="EAK2" s="1762"/>
      <c r="EAL2" s="1762"/>
      <c r="EAM2" s="1762"/>
      <c r="EAN2" s="1762"/>
      <c r="EAO2" s="1762"/>
      <c r="EAP2" s="1762"/>
      <c r="EAQ2" s="1762"/>
      <c r="EAR2" s="1762"/>
      <c r="EAS2" s="1762"/>
      <c r="EAT2" s="1762"/>
      <c r="EAU2" s="1762"/>
      <c r="EAV2" s="1762"/>
      <c r="EAW2" s="1762"/>
      <c r="EAX2" s="1762"/>
      <c r="EAY2" s="1762"/>
      <c r="EAZ2" s="1762"/>
      <c r="EBA2" s="1762"/>
      <c r="EBB2" s="1762"/>
      <c r="EBC2" s="1762"/>
      <c r="EBD2" s="1762"/>
      <c r="EBE2" s="1762"/>
      <c r="EBF2" s="1762"/>
      <c r="EBG2" s="1762"/>
      <c r="EBH2" s="1762"/>
      <c r="EBI2" s="1762"/>
      <c r="EBJ2" s="1762"/>
      <c r="EBK2" s="1762"/>
      <c r="EBL2" s="1762"/>
      <c r="EBM2" s="1762"/>
      <c r="EBN2" s="1762"/>
      <c r="EBO2" s="1762"/>
      <c r="EBP2" s="1762"/>
      <c r="EBQ2" s="1762"/>
      <c r="EBR2" s="1762"/>
      <c r="EBS2" s="1762"/>
      <c r="EBT2" s="1762"/>
      <c r="EBU2" s="1762"/>
      <c r="EBV2" s="1762"/>
      <c r="EBW2" s="1762"/>
      <c r="EBX2" s="1762"/>
      <c r="EBY2" s="1762"/>
      <c r="EBZ2" s="1762"/>
      <c r="ECA2" s="1762"/>
      <c r="ECB2" s="1762"/>
      <c r="ECC2" s="1762"/>
      <c r="ECD2" s="1762"/>
      <c r="ECE2" s="1762"/>
      <c r="ECF2" s="1762"/>
      <c r="ECG2" s="1762"/>
      <c r="ECH2" s="1762"/>
      <c r="ECI2" s="1762"/>
      <c r="ECJ2" s="1762"/>
      <c r="ECK2" s="1762"/>
      <c r="ECL2" s="1762"/>
      <c r="ECM2" s="1762"/>
      <c r="ECN2" s="1762"/>
      <c r="ECO2" s="1762"/>
      <c r="ECP2" s="1762"/>
      <c r="ECQ2" s="1762"/>
      <c r="ECR2" s="1762"/>
      <c r="ECS2" s="1762"/>
      <c r="ECT2" s="1762"/>
      <c r="ECU2" s="1762"/>
      <c r="ECV2" s="1762"/>
      <c r="ECW2" s="1762"/>
      <c r="ECX2" s="1762"/>
      <c r="ECY2" s="1762"/>
      <c r="ECZ2" s="1762"/>
      <c r="EDA2" s="1762"/>
      <c r="EDB2" s="1762"/>
      <c r="EDC2" s="1762"/>
      <c r="EDD2" s="1762"/>
      <c r="EDE2" s="1762"/>
      <c r="EDF2" s="1762"/>
      <c r="EDG2" s="1762"/>
      <c r="EDH2" s="1762"/>
      <c r="EDI2" s="1762"/>
      <c r="EDJ2" s="1762"/>
      <c r="EDK2" s="1762"/>
      <c r="EDL2" s="1762"/>
      <c r="EDM2" s="1762"/>
      <c r="EDN2" s="1762"/>
      <c r="EDO2" s="1762"/>
      <c r="EDP2" s="1762"/>
      <c r="EDQ2" s="1762"/>
      <c r="EDR2" s="1762"/>
      <c r="EDS2" s="1762"/>
      <c r="EDT2" s="1762"/>
      <c r="EDU2" s="1762"/>
      <c r="EDV2" s="1762"/>
      <c r="EDW2" s="1762"/>
      <c r="EDX2" s="1762"/>
      <c r="EDY2" s="1762"/>
      <c r="EDZ2" s="1762"/>
      <c r="EEA2" s="1762"/>
      <c r="EEB2" s="1762"/>
      <c r="EEC2" s="1762"/>
      <c r="EED2" s="1762"/>
      <c r="EEE2" s="1762"/>
      <c r="EEF2" s="1762"/>
      <c r="EEG2" s="1762"/>
      <c r="EEH2" s="1762"/>
      <c r="EEI2" s="1762"/>
      <c r="EEJ2" s="1762"/>
      <c r="EEK2" s="1762"/>
      <c r="EEL2" s="1762"/>
      <c r="EEM2" s="1762"/>
      <c r="EEN2" s="1762"/>
      <c r="EEO2" s="1762"/>
      <c r="EEP2" s="1762"/>
      <c r="EEQ2" s="1762"/>
      <c r="EER2" s="1762"/>
      <c r="EES2" s="1762"/>
      <c r="EET2" s="1762"/>
      <c r="EEU2" s="1762"/>
      <c r="EEV2" s="1762"/>
      <c r="EEW2" s="1762"/>
      <c r="EEX2" s="1762"/>
      <c r="EEY2" s="1762"/>
      <c r="EEZ2" s="1762"/>
      <c r="EFA2" s="1762"/>
      <c r="EFB2" s="1762"/>
      <c r="EFC2" s="1762"/>
      <c r="EFD2" s="1762"/>
      <c r="EFE2" s="1762"/>
      <c r="EFF2" s="1762"/>
      <c r="EFG2" s="1762"/>
      <c r="EFH2" s="1762"/>
      <c r="EFI2" s="1762"/>
      <c r="EFJ2" s="1762"/>
      <c r="EFK2" s="1762"/>
      <c r="EFL2" s="1762"/>
      <c r="EFM2" s="1762"/>
      <c r="EFN2" s="1762"/>
      <c r="EFO2" s="1762"/>
      <c r="EFP2" s="1762"/>
      <c r="EFQ2" s="1762"/>
      <c r="EFR2" s="1762"/>
      <c r="EFS2" s="1762"/>
      <c r="EFT2" s="1762"/>
      <c r="EFU2" s="1762"/>
      <c r="EFV2" s="1762"/>
      <c r="EFW2" s="1762"/>
      <c r="EFX2" s="1762"/>
      <c r="EFY2" s="1762"/>
      <c r="EFZ2" s="1762"/>
      <c r="EGA2" s="1762"/>
      <c r="EGB2" s="1762"/>
      <c r="EGC2" s="1762"/>
      <c r="EGD2" s="1762"/>
      <c r="EGE2" s="1762"/>
      <c r="EGF2" s="1762"/>
      <c r="EGG2" s="1762"/>
      <c r="EGH2" s="1762"/>
      <c r="EGI2" s="1762"/>
      <c r="EGJ2" s="1762"/>
      <c r="EGK2" s="1762"/>
      <c r="EGL2" s="1762"/>
      <c r="EGM2" s="1762"/>
      <c r="EGN2" s="1762"/>
      <c r="EGO2" s="1762"/>
      <c r="EGP2" s="1762"/>
      <c r="EGQ2" s="1762"/>
      <c r="EGR2" s="1762"/>
      <c r="EGS2" s="1762"/>
      <c r="EGT2" s="1762"/>
      <c r="EGU2" s="1762"/>
      <c r="EGV2" s="1762"/>
      <c r="EGW2" s="1762"/>
      <c r="EGX2" s="1762"/>
      <c r="EGY2" s="1762"/>
      <c r="EGZ2" s="1762"/>
      <c r="EHA2" s="1762"/>
      <c r="EHB2" s="1762"/>
      <c r="EHC2" s="1762"/>
      <c r="EHD2" s="1762"/>
      <c r="EHE2" s="1762"/>
      <c r="EHF2" s="1762"/>
      <c r="EHG2" s="1762"/>
      <c r="EHH2" s="1762"/>
      <c r="EHI2" s="1762"/>
      <c r="EHJ2" s="1762"/>
      <c r="EHK2" s="1762"/>
      <c r="EHL2" s="1762"/>
      <c r="EHM2" s="1762"/>
      <c r="EHN2" s="1762"/>
      <c r="EHO2" s="1762"/>
      <c r="EHP2" s="1762"/>
      <c r="EHQ2" s="1762"/>
      <c r="EHR2" s="1762"/>
      <c r="EHS2" s="1762"/>
      <c r="EHT2" s="1762"/>
      <c r="EHU2" s="1762"/>
      <c r="EHV2" s="1762"/>
      <c r="EHW2" s="1762"/>
      <c r="EHX2" s="1762"/>
      <c r="EHY2" s="1762"/>
      <c r="EHZ2" s="1762"/>
      <c r="EIA2" s="1762"/>
      <c r="EIB2" s="1762"/>
      <c r="EIC2" s="1762"/>
      <c r="EID2" s="1762"/>
      <c r="EIE2" s="1762"/>
      <c r="EIF2" s="1762"/>
      <c r="EIG2" s="1762"/>
      <c r="EIH2" s="1762"/>
      <c r="EII2" s="1762"/>
      <c r="EIJ2" s="1762"/>
      <c r="EIK2" s="1762"/>
      <c r="EIL2" s="1762"/>
      <c r="EIM2" s="1762"/>
      <c r="EIN2" s="1762"/>
      <c r="EIO2" s="1762"/>
      <c r="EIP2" s="1762"/>
      <c r="EIQ2" s="1762"/>
      <c r="EIR2" s="1762"/>
      <c r="EIS2" s="1762"/>
      <c r="EIT2" s="1762"/>
      <c r="EIU2" s="1762"/>
      <c r="EIV2" s="1762"/>
      <c r="EIW2" s="1762"/>
      <c r="EIX2" s="1762"/>
      <c r="EIY2" s="1762"/>
      <c r="EIZ2" s="1762"/>
      <c r="EJA2" s="1762"/>
      <c r="EJB2" s="1762"/>
      <c r="EJC2" s="1762"/>
      <c r="EJD2" s="1762"/>
      <c r="EJE2" s="1762"/>
      <c r="EJF2" s="1762"/>
      <c r="EJG2" s="1762"/>
      <c r="EJH2" s="1762"/>
      <c r="EJI2" s="1762"/>
      <c r="EJJ2" s="1762"/>
      <c r="EJK2" s="1762"/>
      <c r="EJL2" s="1762"/>
      <c r="EJM2" s="1762"/>
      <c r="EJN2" s="1762"/>
      <c r="EJO2" s="1762"/>
      <c r="EJP2" s="1762"/>
      <c r="EJQ2" s="1762"/>
      <c r="EJR2" s="1762"/>
      <c r="EJS2" s="1762"/>
      <c r="EJT2" s="1762"/>
      <c r="EJU2" s="1762"/>
      <c r="EJV2" s="1762"/>
      <c r="EJW2" s="1762"/>
      <c r="EJX2" s="1762"/>
      <c r="EJY2" s="1762"/>
      <c r="EJZ2" s="1762"/>
      <c r="EKA2" s="1762"/>
      <c r="EKB2" s="1762"/>
      <c r="EKC2" s="1762"/>
      <c r="EKD2" s="1762"/>
      <c r="EKE2" s="1762"/>
      <c r="EKF2" s="1762"/>
      <c r="EKG2" s="1762"/>
      <c r="EKH2" s="1762"/>
      <c r="EKI2" s="1762"/>
      <c r="EKJ2" s="1762"/>
      <c r="EKK2" s="1762"/>
      <c r="EKL2" s="1762"/>
      <c r="EKM2" s="1762"/>
      <c r="EKN2" s="1762"/>
      <c r="EKO2" s="1762"/>
      <c r="EKP2" s="1762"/>
      <c r="EKQ2" s="1762"/>
      <c r="EKR2" s="1762"/>
      <c r="EKS2" s="1762"/>
      <c r="EKT2" s="1762"/>
      <c r="EKU2" s="1762"/>
      <c r="EKV2" s="1762"/>
      <c r="EKW2" s="1762"/>
      <c r="EKX2" s="1762"/>
      <c r="EKY2" s="1762"/>
      <c r="EKZ2" s="1762"/>
      <c r="ELA2" s="1762"/>
      <c r="ELB2" s="1762"/>
      <c r="ELC2" s="1762"/>
      <c r="ELD2" s="1762"/>
      <c r="ELE2" s="1762"/>
      <c r="ELF2" s="1762"/>
      <c r="ELG2" s="1762"/>
      <c r="ELH2" s="1762"/>
      <c r="ELI2" s="1762"/>
      <c r="ELJ2" s="1762"/>
      <c r="ELK2" s="1762"/>
      <c r="ELL2" s="1762"/>
      <c r="ELM2" s="1762"/>
      <c r="ELN2" s="1762"/>
      <c r="ELO2" s="1762"/>
      <c r="ELP2" s="1762"/>
      <c r="ELQ2" s="1762"/>
      <c r="ELR2" s="1762"/>
      <c r="ELS2" s="1762"/>
      <c r="ELT2" s="1762"/>
      <c r="ELU2" s="1762"/>
      <c r="ELV2" s="1762"/>
      <c r="ELW2" s="1762"/>
      <c r="ELX2" s="1762"/>
      <c r="ELY2" s="1762"/>
      <c r="ELZ2" s="1762"/>
      <c r="EMA2" s="1762"/>
      <c r="EMB2" s="1762"/>
      <c r="EMC2" s="1762"/>
      <c r="EMD2" s="1762"/>
      <c r="EME2" s="1762"/>
      <c r="EMF2" s="1762"/>
      <c r="EMG2" s="1762"/>
      <c r="EMH2" s="1762"/>
      <c r="EMI2" s="1762"/>
      <c r="EMJ2" s="1762"/>
      <c r="EMK2" s="1762"/>
      <c r="EML2" s="1762"/>
      <c r="EMM2" s="1762"/>
      <c r="EMN2" s="1762"/>
      <c r="EMO2" s="1762"/>
      <c r="EMP2" s="1762"/>
      <c r="EMQ2" s="1762"/>
      <c r="EMR2" s="1762"/>
      <c r="EMS2" s="1762"/>
      <c r="EMT2" s="1762"/>
      <c r="EMU2" s="1762"/>
      <c r="EMV2" s="1762"/>
      <c r="EMW2" s="1762"/>
      <c r="EMX2" s="1762"/>
      <c r="EMY2" s="1762"/>
      <c r="EMZ2" s="1762"/>
      <c r="ENA2" s="1762"/>
      <c r="ENB2" s="1762"/>
      <c r="ENC2" s="1762"/>
      <c r="END2" s="1762"/>
      <c r="ENE2" s="1762"/>
      <c r="ENF2" s="1762"/>
      <c r="ENG2" s="1762"/>
      <c r="ENH2" s="1762"/>
      <c r="ENI2" s="1762"/>
      <c r="ENJ2" s="1762"/>
      <c r="ENK2" s="1762"/>
      <c r="ENL2" s="1762"/>
      <c r="ENM2" s="1762"/>
      <c r="ENN2" s="1762"/>
      <c r="ENO2" s="1762"/>
      <c r="ENP2" s="1762"/>
      <c r="ENQ2" s="1762"/>
      <c r="ENR2" s="1762"/>
      <c r="ENS2" s="1762"/>
      <c r="ENT2" s="1762"/>
      <c r="ENU2" s="1762"/>
      <c r="ENV2" s="1762"/>
      <c r="ENW2" s="1762"/>
      <c r="ENX2" s="1762"/>
      <c r="ENY2" s="1762"/>
      <c r="ENZ2" s="1762"/>
      <c r="EOA2" s="1762"/>
      <c r="EOB2" s="1762"/>
      <c r="EOC2" s="1762"/>
      <c r="EOD2" s="1762"/>
      <c r="EOE2" s="1762"/>
      <c r="EOF2" s="1762"/>
      <c r="EOG2" s="1762"/>
      <c r="EOH2" s="1762"/>
      <c r="EOI2" s="1762"/>
      <c r="EOJ2" s="1762"/>
      <c r="EOK2" s="1762"/>
      <c r="EOL2" s="1762"/>
      <c r="EOM2" s="1762"/>
      <c r="EON2" s="1762"/>
      <c r="EOO2" s="1762"/>
      <c r="EOP2" s="1762"/>
      <c r="EOQ2" s="1762"/>
      <c r="EOR2" s="1762"/>
      <c r="EOS2" s="1762"/>
      <c r="EOT2" s="1762"/>
      <c r="EOU2" s="1762"/>
      <c r="EOV2" s="1762"/>
      <c r="EOW2" s="1762"/>
      <c r="EOX2" s="1762"/>
      <c r="EOY2" s="1762"/>
      <c r="EOZ2" s="1762"/>
      <c r="EPA2" s="1762"/>
      <c r="EPB2" s="1762"/>
      <c r="EPC2" s="1762"/>
      <c r="EPD2" s="1762"/>
      <c r="EPE2" s="1762"/>
      <c r="EPF2" s="1762"/>
      <c r="EPG2" s="1762"/>
      <c r="EPH2" s="1762"/>
      <c r="EPI2" s="1762"/>
      <c r="EPJ2" s="1762"/>
      <c r="EPK2" s="1762"/>
      <c r="EPL2" s="1762"/>
      <c r="EPM2" s="1762"/>
      <c r="EPN2" s="1762"/>
      <c r="EPO2" s="1762"/>
      <c r="EPP2" s="1762"/>
      <c r="EPQ2" s="1762"/>
      <c r="EPR2" s="1762"/>
      <c r="EPS2" s="1762"/>
      <c r="EPT2" s="1762"/>
      <c r="EPU2" s="1762"/>
      <c r="EPV2" s="1762"/>
      <c r="EPW2" s="1762"/>
      <c r="EPX2" s="1762"/>
      <c r="EPY2" s="1762"/>
      <c r="EPZ2" s="1762"/>
      <c r="EQA2" s="1762"/>
      <c r="EQB2" s="1762"/>
      <c r="EQC2" s="1762"/>
      <c r="EQD2" s="1762"/>
      <c r="EQE2" s="1762"/>
      <c r="EQF2" s="1762"/>
      <c r="EQG2" s="1762"/>
      <c r="EQH2" s="1762"/>
      <c r="EQI2" s="1762"/>
      <c r="EQJ2" s="1762"/>
      <c r="EQK2" s="1762"/>
      <c r="EQL2" s="1762"/>
      <c r="EQM2" s="1762"/>
      <c r="EQN2" s="1762"/>
      <c r="EQO2" s="1762"/>
      <c r="EQP2" s="1762"/>
      <c r="EQQ2" s="1762"/>
      <c r="EQR2" s="1762"/>
      <c r="EQS2" s="1762"/>
      <c r="EQT2" s="1762"/>
      <c r="EQU2" s="1762"/>
      <c r="EQV2" s="1762"/>
      <c r="EQW2" s="1762"/>
      <c r="EQX2" s="1762"/>
      <c r="EQY2" s="1762"/>
      <c r="EQZ2" s="1762"/>
      <c r="ERA2" s="1762"/>
      <c r="ERB2" s="1762"/>
      <c r="ERC2" s="1762"/>
      <c r="ERD2" s="1762"/>
      <c r="ERE2" s="1762"/>
      <c r="ERF2" s="1762"/>
      <c r="ERG2" s="1762"/>
      <c r="ERH2" s="1762"/>
      <c r="ERI2" s="1762"/>
      <c r="ERJ2" s="1762"/>
      <c r="ERK2" s="1762"/>
      <c r="ERL2" s="1762"/>
      <c r="ERM2" s="1762"/>
      <c r="ERN2" s="1762"/>
      <c r="ERO2" s="1762"/>
      <c r="ERP2" s="1762"/>
      <c r="ERQ2" s="1762"/>
      <c r="ERR2" s="1762"/>
      <c r="ERS2" s="1762"/>
      <c r="ERT2" s="1762"/>
      <c r="ERU2" s="1762"/>
      <c r="ERV2" s="1762"/>
      <c r="ERW2" s="1762"/>
      <c r="ERX2" s="1762"/>
      <c r="ERY2" s="1762"/>
      <c r="ERZ2" s="1762"/>
      <c r="ESA2" s="1762"/>
      <c r="ESB2" s="1762"/>
      <c r="ESC2" s="1762"/>
      <c r="ESD2" s="1762"/>
      <c r="ESE2" s="1762"/>
      <c r="ESF2" s="1762"/>
      <c r="ESG2" s="1762"/>
      <c r="ESH2" s="1762"/>
      <c r="ESI2" s="1762"/>
      <c r="ESJ2" s="1762"/>
      <c r="ESK2" s="1762"/>
      <c r="ESL2" s="1762"/>
      <c r="ESM2" s="1762"/>
      <c r="ESN2" s="1762"/>
      <c r="ESO2" s="1762"/>
      <c r="ESP2" s="1762"/>
      <c r="ESQ2" s="1762"/>
      <c r="ESR2" s="1762"/>
      <c r="ESS2" s="1762"/>
      <c r="EST2" s="1762"/>
      <c r="ESU2" s="1762"/>
      <c r="ESV2" s="1762"/>
      <c r="ESW2" s="1762"/>
      <c r="ESX2" s="1762"/>
      <c r="ESY2" s="1762"/>
      <c r="ESZ2" s="1762"/>
      <c r="ETA2" s="1762"/>
      <c r="ETB2" s="1762"/>
      <c r="ETC2" s="1762"/>
      <c r="ETD2" s="1762"/>
      <c r="ETE2" s="1762"/>
      <c r="ETF2" s="1762"/>
      <c r="ETG2" s="1762"/>
      <c r="ETH2" s="1762"/>
      <c r="ETI2" s="1762"/>
      <c r="ETJ2" s="1762"/>
      <c r="ETK2" s="1762"/>
      <c r="ETL2" s="1762"/>
      <c r="ETM2" s="1762"/>
      <c r="ETN2" s="1762"/>
      <c r="ETO2" s="1762"/>
      <c r="ETP2" s="1762"/>
      <c r="ETQ2" s="1762"/>
      <c r="ETR2" s="1762"/>
      <c r="ETS2" s="1762"/>
      <c r="ETT2" s="1762"/>
      <c r="ETU2" s="1762"/>
      <c r="ETV2" s="1762"/>
      <c r="ETW2" s="1762"/>
      <c r="ETX2" s="1762"/>
      <c r="ETY2" s="1762"/>
      <c r="ETZ2" s="1762"/>
      <c r="EUA2" s="1762"/>
      <c r="EUB2" s="1762"/>
      <c r="EUC2" s="1762"/>
      <c r="EUD2" s="1762"/>
      <c r="EUE2" s="1762"/>
      <c r="EUF2" s="1762"/>
      <c r="EUG2" s="1762"/>
      <c r="EUH2" s="1762"/>
      <c r="EUI2" s="1762"/>
      <c r="EUJ2" s="1762"/>
      <c r="EUK2" s="1762"/>
      <c r="EUL2" s="1762"/>
      <c r="EUM2" s="1762"/>
      <c r="EUN2" s="1762"/>
      <c r="EUO2" s="1762"/>
      <c r="EUP2" s="1762"/>
      <c r="EUQ2" s="1762"/>
      <c r="EUR2" s="1762"/>
      <c r="EUS2" s="1762"/>
      <c r="EUT2" s="1762"/>
      <c r="EUU2" s="1762"/>
      <c r="EUV2" s="1762"/>
      <c r="EUW2" s="1762"/>
      <c r="EUX2" s="1762"/>
      <c r="EUY2" s="1762"/>
      <c r="EUZ2" s="1762"/>
      <c r="EVA2" s="1762"/>
      <c r="EVB2" s="1762"/>
      <c r="EVC2" s="1762"/>
      <c r="EVD2" s="1762"/>
      <c r="EVE2" s="1762"/>
      <c r="EVF2" s="1762"/>
      <c r="EVG2" s="1762"/>
      <c r="EVH2" s="1762"/>
      <c r="EVI2" s="1762"/>
      <c r="EVJ2" s="1762"/>
      <c r="EVK2" s="1762"/>
      <c r="EVL2" s="1762"/>
      <c r="EVM2" s="1762"/>
      <c r="EVN2" s="1762"/>
      <c r="EVO2" s="1762"/>
      <c r="EVP2" s="1762"/>
      <c r="EVQ2" s="1762"/>
      <c r="EVR2" s="1762"/>
      <c r="EVS2" s="1762"/>
      <c r="EVT2" s="1762"/>
      <c r="EVU2" s="1762"/>
      <c r="EVV2" s="1762"/>
      <c r="EVW2" s="1762"/>
      <c r="EVX2" s="1762"/>
      <c r="EVY2" s="1762"/>
      <c r="EVZ2" s="1762"/>
      <c r="EWA2" s="1762"/>
      <c r="EWB2" s="1762"/>
      <c r="EWC2" s="1762"/>
      <c r="EWD2" s="1762"/>
      <c r="EWE2" s="1762"/>
      <c r="EWF2" s="1762"/>
      <c r="EWG2" s="1762"/>
      <c r="EWH2" s="1762"/>
      <c r="EWI2" s="1762"/>
      <c r="EWJ2" s="1762"/>
      <c r="EWK2" s="1762"/>
      <c r="EWL2" s="1762"/>
      <c r="EWM2" s="1762"/>
      <c r="EWN2" s="1762"/>
      <c r="EWO2" s="1762"/>
      <c r="EWP2" s="1762"/>
      <c r="EWQ2" s="1762"/>
      <c r="EWR2" s="1762"/>
      <c r="EWS2" s="1762"/>
      <c r="EWT2" s="1762"/>
      <c r="EWU2" s="1762"/>
      <c r="EWV2" s="1762"/>
      <c r="EWW2" s="1762"/>
      <c r="EWX2" s="1762"/>
      <c r="EWY2" s="1762"/>
      <c r="EWZ2" s="1762"/>
      <c r="EXA2" s="1762"/>
      <c r="EXB2" s="1762"/>
      <c r="EXC2" s="1762"/>
      <c r="EXD2" s="1762"/>
      <c r="EXE2" s="1762"/>
      <c r="EXF2" s="1762"/>
      <c r="EXG2" s="1762"/>
      <c r="EXH2" s="1762"/>
      <c r="EXI2" s="1762"/>
      <c r="EXJ2" s="1762"/>
      <c r="EXK2" s="1762"/>
      <c r="EXL2" s="1762"/>
      <c r="EXM2" s="1762"/>
      <c r="EXN2" s="1762"/>
      <c r="EXO2" s="1762"/>
      <c r="EXP2" s="1762"/>
      <c r="EXQ2" s="1762"/>
      <c r="EXR2" s="1762"/>
      <c r="EXS2" s="1762"/>
      <c r="EXT2" s="1762"/>
      <c r="EXU2" s="1762"/>
      <c r="EXV2" s="1762"/>
      <c r="EXW2" s="1762"/>
      <c r="EXX2" s="1762"/>
      <c r="EXY2" s="1762"/>
      <c r="EXZ2" s="1762"/>
      <c r="EYA2" s="1762"/>
      <c r="EYB2" s="1762"/>
      <c r="EYC2" s="1762"/>
      <c r="EYD2" s="1762"/>
      <c r="EYE2" s="1762"/>
      <c r="EYF2" s="1762"/>
      <c r="EYG2" s="1762"/>
      <c r="EYH2" s="1762"/>
      <c r="EYI2" s="1762"/>
      <c r="EYJ2" s="1762"/>
      <c r="EYK2" s="1762"/>
      <c r="EYL2" s="1762"/>
      <c r="EYM2" s="1762"/>
      <c r="EYN2" s="1762"/>
      <c r="EYO2" s="1762"/>
      <c r="EYP2" s="1762"/>
      <c r="EYQ2" s="1762"/>
      <c r="EYR2" s="1762"/>
      <c r="EYS2" s="1762"/>
      <c r="EYT2" s="1762"/>
      <c r="EYU2" s="1762"/>
      <c r="EYV2" s="1762"/>
      <c r="EYW2" s="1762"/>
      <c r="EYX2" s="1762"/>
      <c r="EYY2" s="1762"/>
      <c r="EYZ2" s="1762"/>
      <c r="EZA2" s="1762"/>
      <c r="EZB2" s="1762"/>
      <c r="EZC2" s="1762"/>
      <c r="EZD2" s="1762"/>
      <c r="EZE2" s="1762"/>
      <c r="EZF2" s="1762"/>
      <c r="EZG2" s="1762"/>
      <c r="EZH2" s="1762"/>
      <c r="EZI2" s="1762"/>
      <c r="EZJ2" s="1762"/>
      <c r="EZK2" s="1762"/>
      <c r="EZL2" s="1762"/>
      <c r="EZM2" s="1762"/>
      <c r="EZN2" s="1762"/>
      <c r="EZO2" s="1762"/>
      <c r="EZP2" s="1762"/>
      <c r="EZQ2" s="1762"/>
      <c r="EZR2" s="1762"/>
      <c r="EZS2" s="1762"/>
      <c r="EZT2" s="1762"/>
      <c r="EZU2" s="1762"/>
      <c r="EZV2" s="1762"/>
      <c r="EZW2" s="1762"/>
      <c r="EZX2" s="1762"/>
      <c r="EZY2" s="1762"/>
      <c r="EZZ2" s="1762"/>
      <c r="FAA2" s="1762"/>
      <c r="FAB2" s="1762"/>
      <c r="FAC2" s="1762"/>
      <c r="FAD2" s="1762"/>
      <c r="FAE2" s="1762"/>
      <c r="FAF2" s="1762"/>
      <c r="FAG2" s="1762"/>
      <c r="FAH2" s="1762"/>
      <c r="FAI2" s="1762"/>
      <c r="FAJ2" s="1762"/>
      <c r="FAK2" s="1762"/>
      <c r="FAL2" s="1762"/>
      <c r="FAM2" s="1762"/>
      <c r="FAN2" s="1762"/>
      <c r="FAO2" s="1762"/>
      <c r="FAP2" s="1762"/>
      <c r="FAQ2" s="1762"/>
      <c r="FAR2" s="1762"/>
      <c r="FAS2" s="1762"/>
      <c r="FAT2" s="1762"/>
      <c r="FAU2" s="1762"/>
      <c r="FAV2" s="1762"/>
      <c r="FAW2" s="1762"/>
      <c r="FAX2" s="1762"/>
      <c r="FAY2" s="1762"/>
      <c r="FAZ2" s="1762"/>
      <c r="FBA2" s="1762"/>
      <c r="FBB2" s="1762"/>
      <c r="FBC2" s="1762"/>
      <c r="FBD2" s="1762"/>
      <c r="FBE2" s="1762"/>
      <c r="FBF2" s="1762"/>
      <c r="FBG2" s="1762"/>
      <c r="FBH2" s="1762"/>
      <c r="FBI2" s="1762"/>
      <c r="FBJ2" s="1762"/>
      <c r="FBK2" s="1762"/>
      <c r="FBL2" s="1762"/>
      <c r="FBM2" s="1762"/>
      <c r="FBN2" s="1762"/>
      <c r="FBO2" s="1762"/>
      <c r="FBP2" s="1762"/>
      <c r="FBQ2" s="1762"/>
      <c r="FBR2" s="1762"/>
      <c r="FBS2" s="1762"/>
      <c r="FBT2" s="1762"/>
      <c r="FBU2" s="1762"/>
      <c r="FBV2" s="1762"/>
      <c r="FBW2" s="1762"/>
      <c r="FBX2" s="1762"/>
      <c r="FBY2" s="1762"/>
      <c r="FBZ2" s="1762"/>
      <c r="FCA2" s="1762"/>
      <c r="FCB2" s="1762"/>
      <c r="FCC2" s="1762"/>
      <c r="FCD2" s="1762"/>
      <c r="FCE2" s="1762"/>
      <c r="FCF2" s="1762"/>
      <c r="FCG2" s="1762"/>
      <c r="FCH2" s="1762"/>
      <c r="FCI2" s="1762"/>
      <c r="FCJ2" s="1762"/>
      <c r="FCK2" s="1762"/>
      <c r="FCL2" s="1762"/>
      <c r="FCM2" s="1762"/>
      <c r="FCN2" s="1762"/>
      <c r="FCO2" s="1762"/>
      <c r="FCP2" s="1762"/>
      <c r="FCQ2" s="1762"/>
      <c r="FCR2" s="1762"/>
      <c r="FCS2" s="1762"/>
      <c r="FCT2" s="1762"/>
      <c r="FCU2" s="1762"/>
      <c r="FCV2" s="1762"/>
      <c r="FCW2" s="1762"/>
      <c r="FCX2" s="1762"/>
      <c r="FCY2" s="1762"/>
      <c r="FCZ2" s="1762"/>
      <c r="FDA2" s="1762"/>
      <c r="FDB2" s="1762"/>
      <c r="FDC2" s="1762"/>
      <c r="FDD2" s="1762"/>
      <c r="FDE2" s="1762"/>
      <c r="FDF2" s="1762"/>
      <c r="FDG2" s="1762"/>
      <c r="FDH2" s="1762"/>
      <c r="FDI2" s="1762"/>
      <c r="FDJ2" s="1762"/>
      <c r="FDK2" s="1762"/>
      <c r="FDL2" s="1762"/>
      <c r="FDM2" s="1762"/>
      <c r="FDN2" s="1762"/>
      <c r="FDO2" s="1762"/>
      <c r="FDP2" s="1762"/>
      <c r="FDQ2" s="1762"/>
      <c r="FDR2" s="1762"/>
      <c r="FDS2" s="1762"/>
      <c r="FDT2" s="1762"/>
      <c r="FDU2" s="1762"/>
      <c r="FDV2" s="1762"/>
      <c r="FDW2" s="1762"/>
      <c r="FDX2" s="1762"/>
      <c r="FDY2" s="1762"/>
      <c r="FDZ2" s="1762"/>
      <c r="FEA2" s="1762"/>
      <c r="FEB2" s="1762"/>
      <c r="FEC2" s="1762"/>
      <c r="FED2" s="1762"/>
      <c r="FEE2" s="1762"/>
      <c r="FEF2" s="1762"/>
      <c r="FEG2" s="1762"/>
      <c r="FEH2" s="1762"/>
      <c r="FEI2" s="1762"/>
      <c r="FEJ2" s="1762"/>
      <c r="FEK2" s="1762"/>
      <c r="FEL2" s="1762"/>
      <c r="FEM2" s="1762"/>
      <c r="FEN2" s="1762"/>
      <c r="FEO2" s="1762"/>
      <c r="FEP2" s="1762"/>
      <c r="FEQ2" s="1762"/>
      <c r="FER2" s="1762"/>
      <c r="FES2" s="1762"/>
      <c r="FET2" s="1762"/>
      <c r="FEU2" s="1762"/>
      <c r="FEV2" s="1762"/>
      <c r="FEW2" s="1762"/>
      <c r="FEX2" s="1762"/>
      <c r="FEY2" s="1762"/>
      <c r="FEZ2" s="1762"/>
      <c r="FFA2" s="1762"/>
      <c r="FFB2" s="1762"/>
      <c r="FFC2" s="1762"/>
      <c r="FFD2" s="1762"/>
      <c r="FFE2" s="1762"/>
      <c r="FFF2" s="1762"/>
      <c r="FFG2" s="1762"/>
      <c r="FFH2" s="1762"/>
      <c r="FFI2" s="1762"/>
      <c r="FFJ2" s="1762"/>
      <c r="FFK2" s="1762"/>
      <c r="FFL2" s="1762"/>
      <c r="FFM2" s="1762"/>
      <c r="FFN2" s="1762"/>
      <c r="FFO2" s="1762"/>
      <c r="FFP2" s="1762"/>
      <c r="FFQ2" s="1762"/>
      <c r="FFR2" s="1762"/>
      <c r="FFS2" s="1762"/>
      <c r="FFT2" s="1762"/>
      <c r="FFU2" s="1762"/>
      <c r="FFV2" s="1762"/>
      <c r="FFW2" s="1762"/>
      <c r="FFX2" s="1762"/>
      <c r="FFY2" s="1762"/>
      <c r="FFZ2" s="1762"/>
      <c r="FGA2" s="1762"/>
      <c r="FGB2" s="1762"/>
      <c r="FGC2" s="1762"/>
      <c r="FGD2" s="1762"/>
      <c r="FGE2" s="1762"/>
      <c r="FGF2" s="1762"/>
      <c r="FGG2" s="1762"/>
      <c r="FGH2" s="1762"/>
      <c r="FGI2" s="1762"/>
      <c r="FGJ2" s="1762"/>
      <c r="FGK2" s="1762"/>
      <c r="FGL2" s="1762"/>
      <c r="FGM2" s="1762"/>
      <c r="FGN2" s="1762"/>
      <c r="FGO2" s="1762"/>
      <c r="FGP2" s="1762"/>
      <c r="FGQ2" s="1762"/>
      <c r="FGR2" s="1762"/>
      <c r="FGS2" s="1762"/>
      <c r="FGT2" s="1762"/>
      <c r="FGU2" s="1762"/>
      <c r="FGV2" s="1762"/>
      <c r="FGW2" s="1762"/>
      <c r="FGX2" s="1762"/>
      <c r="FGY2" s="1762"/>
      <c r="FGZ2" s="1762"/>
      <c r="FHA2" s="1762"/>
      <c r="FHB2" s="1762"/>
      <c r="FHC2" s="1762"/>
      <c r="FHD2" s="1762"/>
      <c r="FHE2" s="1762"/>
      <c r="FHF2" s="1762"/>
      <c r="FHG2" s="1762"/>
      <c r="FHH2" s="1762"/>
      <c r="FHI2" s="1762"/>
      <c r="FHJ2" s="1762"/>
      <c r="FHK2" s="1762"/>
      <c r="FHL2" s="1762"/>
      <c r="FHM2" s="1762"/>
      <c r="FHN2" s="1762"/>
      <c r="FHO2" s="1762"/>
      <c r="FHP2" s="1762"/>
      <c r="FHQ2" s="1762"/>
      <c r="FHR2" s="1762"/>
      <c r="FHS2" s="1762"/>
      <c r="FHT2" s="1762"/>
      <c r="FHU2" s="1762"/>
      <c r="FHV2" s="1762"/>
      <c r="FHW2" s="1762"/>
      <c r="FHX2" s="1762"/>
      <c r="FHY2" s="1762"/>
      <c r="FHZ2" s="1762"/>
      <c r="FIA2" s="1762"/>
      <c r="FIB2" s="1762"/>
      <c r="FIC2" s="1762"/>
      <c r="FID2" s="1762"/>
      <c r="FIE2" s="1762"/>
      <c r="FIF2" s="1762"/>
      <c r="FIG2" s="1762"/>
      <c r="FIH2" s="1762"/>
      <c r="FII2" s="1762"/>
      <c r="FIJ2" s="1762"/>
      <c r="FIK2" s="1762"/>
      <c r="FIL2" s="1762"/>
      <c r="FIM2" s="1762"/>
      <c r="FIN2" s="1762"/>
      <c r="FIO2" s="1762"/>
      <c r="FIP2" s="1762"/>
      <c r="FIQ2" s="1762"/>
      <c r="FIR2" s="1762"/>
      <c r="FIS2" s="1762"/>
      <c r="FIT2" s="1762"/>
      <c r="FIU2" s="1762"/>
      <c r="FIV2" s="1762"/>
      <c r="FIW2" s="1762"/>
      <c r="FIX2" s="1762"/>
      <c r="FIY2" s="1762"/>
      <c r="FIZ2" s="1762"/>
      <c r="FJA2" s="1762"/>
      <c r="FJB2" s="1762"/>
      <c r="FJC2" s="1762"/>
      <c r="FJD2" s="1762"/>
      <c r="FJE2" s="1762"/>
      <c r="FJF2" s="1762"/>
      <c r="FJG2" s="1762"/>
      <c r="FJH2" s="1762"/>
      <c r="FJI2" s="1762"/>
      <c r="FJJ2" s="1762"/>
      <c r="FJK2" s="1762"/>
      <c r="FJL2" s="1762"/>
      <c r="FJM2" s="1762"/>
      <c r="FJN2" s="1762"/>
      <c r="FJO2" s="1762"/>
      <c r="FJP2" s="1762"/>
      <c r="FJQ2" s="1762"/>
      <c r="FJR2" s="1762"/>
      <c r="FJS2" s="1762"/>
      <c r="FJT2" s="1762"/>
      <c r="FJU2" s="1762"/>
      <c r="FJV2" s="1762"/>
      <c r="FJW2" s="1762"/>
      <c r="FJX2" s="1762"/>
      <c r="FJY2" s="1762"/>
      <c r="FJZ2" s="1762"/>
      <c r="FKA2" s="1762"/>
      <c r="FKB2" s="1762"/>
      <c r="FKC2" s="1762"/>
      <c r="FKD2" s="1762"/>
      <c r="FKE2" s="1762"/>
      <c r="FKF2" s="1762"/>
      <c r="FKG2" s="1762"/>
      <c r="FKH2" s="1762"/>
      <c r="FKI2" s="1762"/>
      <c r="FKJ2" s="1762"/>
      <c r="FKK2" s="1762"/>
      <c r="FKL2" s="1762"/>
      <c r="FKM2" s="1762"/>
      <c r="FKN2" s="1762"/>
      <c r="FKO2" s="1762"/>
      <c r="FKP2" s="1762"/>
      <c r="FKQ2" s="1762"/>
      <c r="FKR2" s="1762"/>
      <c r="FKS2" s="1762"/>
      <c r="FKT2" s="1762"/>
      <c r="FKU2" s="1762"/>
      <c r="FKV2" s="1762"/>
      <c r="FKW2" s="1762"/>
      <c r="FKX2" s="1762"/>
      <c r="FKY2" s="1762"/>
      <c r="FKZ2" s="1762"/>
      <c r="FLA2" s="1762"/>
      <c r="FLB2" s="1762"/>
      <c r="FLC2" s="1762"/>
      <c r="FLD2" s="1762"/>
      <c r="FLE2" s="1762"/>
      <c r="FLF2" s="1762"/>
      <c r="FLG2" s="1762"/>
      <c r="FLH2" s="1762"/>
      <c r="FLI2" s="1762"/>
      <c r="FLJ2" s="1762"/>
      <c r="FLK2" s="1762"/>
      <c r="FLL2" s="1762"/>
      <c r="FLM2" s="1762"/>
      <c r="FLN2" s="1762"/>
      <c r="FLO2" s="1762"/>
      <c r="FLP2" s="1762"/>
      <c r="FLQ2" s="1762"/>
      <c r="FLR2" s="1762"/>
      <c r="FLS2" s="1762"/>
      <c r="FLT2" s="1762"/>
      <c r="FLU2" s="1762"/>
      <c r="FLV2" s="1762"/>
      <c r="FLW2" s="1762"/>
      <c r="FLX2" s="1762"/>
      <c r="FLY2" s="1762"/>
      <c r="FLZ2" s="1762"/>
      <c r="FMA2" s="1762"/>
      <c r="FMB2" s="1762"/>
      <c r="FMC2" s="1762"/>
      <c r="FMD2" s="1762"/>
      <c r="FME2" s="1762"/>
      <c r="FMF2" s="1762"/>
      <c r="FMG2" s="1762"/>
      <c r="FMH2" s="1762"/>
      <c r="FMI2" s="1762"/>
      <c r="FMJ2" s="1762"/>
      <c r="FMK2" s="1762"/>
      <c r="FML2" s="1762"/>
      <c r="FMM2" s="1762"/>
      <c r="FMN2" s="1762"/>
      <c r="FMO2" s="1762"/>
      <c r="FMP2" s="1762"/>
      <c r="FMQ2" s="1762"/>
      <c r="FMR2" s="1762"/>
      <c r="FMS2" s="1762"/>
      <c r="FMT2" s="1762"/>
      <c r="FMU2" s="1762"/>
      <c r="FMV2" s="1762"/>
      <c r="FMW2" s="1762"/>
      <c r="FMX2" s="1762"/>
      <c r="FMY2" s="1762"/>
      <c r="FMZ2" s="1762"/>
      <c r="FNA2" s="1762"/>
      <c r="FNB2" s="1762"/>
      <c r="FNC2" s="1762"/>
      <c r="FND2" s="1762"/>
      <c r="FNE2" s="1762"/>
      <c r="FNF2" s="1762"/>
      <c r="FNG2" s="1762"/>
      <c r="FNH2" s="1762"/>
      <c r="FNI2" s="1762"/>
      <c r="FNJ2" s="1762"/>
      <c r="FNK2" s="1762"/>
      <c r="FNL2" s="1762"/>
      <c r="FNM2" s="1762"/>
      <c r="FNN2" s="1762"/>
      <c r="FNO2" s="1762"/>
      <c r="FNP2" s="1762"/>
      <c r="FNQ2" s="1762"/>
      <c r="FNR2" s="1762"/>
      <c r="FNS2" s="1762"/>
      <c r="FNT2" s="1762"/>
      <c r="FNU2" s="1762"/>
      <c r="FNV2" s="1762"/>
      <c r="FNW2" s="1762"/>
      <c r="FNX2" s="1762"/>
      <c r="FNY2" s="1762"/>
      <c r="FNZ2" s="1762"/>
      <c r="FOA2" s="1762"/>
      <c r="FOB2" s="1762"/>
      <c r="FOC2" s="1762"/>
      <c r="FOD2" s="1762"/>
      <c r="FOE2" s="1762"/>
      <c r="FOF2" s="1762"/>
      <c r="FOG2" s="1762"/>
      <c r="FOH2" s="1762"/>
      <c r="FOI2" s="1762"/>
      <c r="FOJ2" s="1762"/>
      <c r="FOK2" s="1762"/>
      <c r="FOL2" s="1762"/>
      <c r="FOM2" s="1762"/>
      <c r="FON2" s="1762"/>
      <c r="FOO2" s="1762"/>
      <c r="FOP2" s="1762"/>
      <c r="FOQ2" s="1762"/>
      <c r="FOR2" s="1762"/>
      <c r="FOS2" s="1762"/>
      <c r="FOT2" s="1762"/>
      <c r="FOU2" s="1762"/>
      <c r="FOV2" s="1762"/>
      <c r="FOW2" s="1762"/>
      <c r="FOX2" s="1762"/>
      <c r="FOY2" s="1762"/>
      <c r="FOZ2" s="1762"/>
      <c r="FPA2" s="1762"/>
      <c r="FPB2" s="1762"/>
      <c r="FPC2" s="1762"/>
      <c r="FPD2" s="1762"/>
      <c r="FPE2" s="1762"/>
      <c r="FPF2" s="1762"/>
      <c r="FPG2" s="1762"/>
      <c r="FPH2" s="1762"/>
      <c r="FPI2" s="1762"/>
      <c r="FPJ2" s="1762"/>
      <c r="FPK2" s="1762"/>
      <c r="FPL2" s="1762"/>
      <c r="FPM2" s="1762"/>
      <c r="FPN2" s="1762"/>
      <c r="FPO2" s="1762"/>
      <c r="FPP2" s="1762"/>
      <c r="FPQ2" s="1762"/>
      <c r="FPR2" s="1762"/>
      <c r="FPS2" s="1762"/>
      <c r="FPT2" s="1762"/>
      <c r="FPU2" s="1762"/>
      <c r="FPV2" s="1762"/>
      <c r="FPW2" s="1762"/>
      <c r="FPX2" s="1762"/>
      <c r="FPY2" s="1762"/>
      <c r="FPZ2" s="1762"/>
      <c r="FQA2" s="1762"/>
      <c r="FQB2" s="1762"/>
      <c r="FQC2" s="1762"/>
      <c r="FQD2" s="1762"/>
      <c r="FQE2" s="1762"/>
      <c r="FQF2" s="1762"/>
      <c r="FQG2" s="1762"/>
      <c r="FQH2" s="1762"/>
      <c r="FQI2" s="1762"/>
      <c r="FQJ2" s="1762"/>
      <c r="FQK2" s="1762"/>
      <c r="FQL2" s="1762"/>
      <c r="FQM2" s="1762"/>
      <c r="FQN2" s="1762"/>
      <c r="FQO2" s="1762"/>
      <c r="FQP2" s="1762"/>
      <c r="FQQ2" s="1762"/>
      <c r="FQR2" s="1762"/>
      <c r="FQS2" s="1762"/>
      <c r="FQT2" s="1762"/>
      <c r="FQU2" s="1762"/>
      <c r="FQV2" s="1762"/>
      <c r="FQW2" s="1762"/>
      <c r="FQX2" s="1762"/>
      <c r="FQY2" s="1762"/>
      <c r="FQZ2" s="1762"/>
      <c r="FRA2" s="1762"/>
      <c r="FRB2" s="1762"/>
      <c r="FRC2" s="1762"/>
      <c r="FRD2" s="1762"/>
      <c r="FRE2" s="1762"/>
      <c r="FRF2" s="1762"/>
      <c r="FRG2" s="1762"/>
      <c r="FRH2" s="1762"/>
      <c r="FRI2" s="1762"/>
      <c r="FRJ2" s="1762"/>
      <c r="FRK2" s="1762"/>
      <c r="FRL2" s="1762"/>
      <c r="FRM2" s="1762"/>
      <c r="FRN2" s="1762"/>
      <c r="FRO2" s="1762"/>
      <c r="FRP2" s="1762"/>
      <c r="FRQ2" s="1762"/>
      <c r="FRR2" s="1762"/>
      <c r="FRS2" s="1762"/>
      <c r="FRT2" s="1762"/>
      <c r="FRU2" s="1762"/>
      <c r="FRV2" s="1762"/>
      <c r="FRW2" s="1762"/>
      <c r="FRX2" s="1762"/>
      <c r="FRY2" s="1762"/>
      <c r="FRZ2" s="1762"/>
      <c r="FSA2" s="1762"/>
      <c r="FSB2" s="1762"/>
      <c r="FSC2" s="1762"/>
      <c r="FSD2" s="1762"/>
      <c r="FSE2" s="1762"/>
      <c r="FSF2" s="1762"/>
      <c r="FSG2" s="1762"/>
      <c r="FSH2" s="1762"/>
      <c r="FSI2" s="1762"/>
      <c r="FSJ2" s="1762"/>
      <c r="FSK2" s="1762"/>
      <c r="FSL2" s="1762"/>
      <c r="FSM2" s="1762"/>
      <c r="FSN2" s="1762"/>
      <c r="FSO2" s="1762"/>
      <c r="FSP2" s="1762"/>
      <c r="FSQ2" s="1762"/>
      <c r="FSR2" s="1762"/>
      <c r="FSS2" s="1762"/>
      <c r="FST2" s="1762"/>
      <c r="FSU2" s="1762"/>
      <c r="FSV2" s="1762"/>
      <c r="FSW2" s="1762"/>
      <c r="FSX2" s="1762"/>
      <c r="FSY2" s="1762"/>
      <c r="FSZ2" s="1762"/>
      <c r="FTA2" s="1762"/>
      <c r="FTB2" s="1762"/>
      <c r="FTC2" s="1762"/>
      <c r="FTD2" s="1762"/>
      <c r="FTE2" s="1762"/>
      <c r="FTF2" s="1762"/>
      <c r="FTG2" s="1762"/>
      <c r="FTH2" s="1762"/>
      <c r="FTI2" s="1762"/>
      <c r="FTJ2" s="1762"/>
      <c r="FTK2" s="1762"/>
      <c r="FTL2" s="1762"/>
      <c r="FTM2" s="1762"/>
      <c r="FTN2" s="1762"/>
      <c r="FTO2" s="1762"/>
      <c r="FTP2" s="1762"/>
      <c r="FTQ2" s="1762"/>
      <c r="FTR2" s="1762"/>
      <c r="FTS2" s="1762"/>
      <c r="FTT2" s="1762"/>
      <c r="FTU2" s="1762"/>
      <c r="FTV2" s="1762"/>
      <c r="FTW2" s="1762"/>
      <c r="FTX2" s="1762"/>
      <c r="FTY2" s="1762"/>
      <c r="FTZ2" s="1762"/>
      <c r="FUA2" s="1762"/>
      <c r="FUB2" s="1762"/>
      <c r="FUC2" s="1762"/>
      <c r="FUD2" s="1762"/>
      <c r="FUE2" s="1762"/>
      <c r="FUF2" s="1762"/>
      <c r="FUG2" s="1762"/>
      <c r="FUH2" s="1762"/>
      <c r="FUI2" s="1762"/>
      <c r="FUJ2" s="1762"/>
      <c r="FUK2" s="1762"/>
      <c r="FUL2" s="1762"/>
      <c r="FUM2" s="1762"/>
      <c r="FUN2" s="1762"/>
      <c r="FUO2" s="1762"/>
      <c r="FUP2" s="1762"/>
      <c r="FUQ2" s="1762"/>
      <c r="FUR2" s="1762"/>
      <c r="FUS2" s="1762"/>
      <c r="FUT2" s="1762"/>
      <c r="FUU2" s="1762"/>
      <c r="FUV2" s="1762"/>
      <c r="FUW2" s="1762"/>
      <c r="FUX2" s="1762"/>
      <c r="FUY2" s="1762"/>
      <c r="FUZ2" s="1762"/>
      <c r="FVA2" s="1762"/>
      <c r="FVB2" s="1762"/>
      <c r="FVC2" s="1762"/>
      <c r="FVD2" s="1762"/>
      <c r="FVE2" s="1762"/>
      <c r="FVF2" s="1762"/>
      <c r="FVG2" s="1762"/>
      <c r="FVH2" s="1762"/>
      <c r="FVI2" s="1762"/>
      <c r="FVJ2" s="1762"/>
      <c r="FVK2" s="1762"/>
      <c r="FVL2" s="1762"/>
      <c r="FVM2" s="1762"/>
      <c r="FVN2" s="1762"/>
      <c r="FVO2" s="1762"/>
      <c r="FVP2" s="1762"/>
      <c r="FVQ2" s="1762"/>
      <c r="FVR2" s="1762"/>
      <c r="FVS2" s="1762"/>
      <c r="FVT2" s="1762"/>
      <c r="FVU2" s="1762"/>
      <c r="FVV2" s="1762"/>
      <c r="FVW2" s="1762"/>
      <c r="FVX2" s="1762"/>
      <c r="FVY2" s="1762"/>
      <c r="FVZ2" s="1762"/>
      <c r="FWA2" s="1762"/>
      <c r="FWB2" s="1762"/>
      <c r="FWC2" s="1762"/>
      <c r="FWD2" s="1762"/>
      <c r="FWE2" s="1762"/>
      <c r="FWF2" s="1762"/>
      <c r="FWG2" s="1762"/>
      <c r="FWH2" s="1762"/>
      <c r="FWI2" s="1762"/>
      <c r="FWJ2" s="1762"/>
      <c r="FWK2" s="1762"/>
      <c r="FWL2" s="1762"/>
      <c r="FWM2" s="1762"/>
      <c r="FWN2" s="1762"/>
      <c r="FWO2" s="1762"/>
      <c r="FWP2" s="1762"/>
      <c r="FWQ2" s="1762"/>
      <c r="FWR2" s="1762"/>
      <c r="FWS2" s="1762"/>
      <c r="FWT2" s="1762"/>
      <c r="FWU2" s="1762"/>
      <c r="FWV2" s="1762"/>
      <c r="FWW2" s="1762"/>
      <c r="FWX2" s="1762"/>
      <c r="FWY2" s="1762"/>
      <c r="FWZ2" s="1762"/>
      <c r="FXA2" s="1762"/>
      <c r="FXB2" s="1762"/>
      <c r="FXC2" s="1762"/>
      <c r="FXD2" s="1762"/>
      <c r="FXE2" s="1762"/>
      <c r="FXF2" s="1762"/>
      <c r="FXG2" s="1762"/>
      <c r="FXH2" s="1762"/>
      <c r="FXI2" s="1762"/>
      <c r="FXJ2" s="1762"/>
      <c r="FXK2" s="1762"/>
      <c r="FXL2" s="1762"/>
      <c r="FXM2" s="1762"/>
      <c r="FXN2" s="1762"/>
      <c r="FXO2" s="1762"/>
      <c r="FXP2" s="1762"/>
      <c r="FXQ2" s="1762"/>
      <c r="FXR2" s="1762"/>
      <c r="FXS2" s="1762"/>
      <c r="FXT2" s="1762"/>
      <c r="FXU2" s="1762"/>
      <c r="FXV2" s="1762"/>
      <c r="FXW2" s="1762"/>
      <c r="FXX2" s="1762"/>
      <c r="FXY2" s="1762"/>
      <c r="FXZ2" s="1762"/>
      <c r="FYA2" s="1762"/>
      <c r="FYB2" s="1762"/>
      <c r="FYC2" s="1762"/>
      <c r="FYD2" s="1762"/>
      <c r="FYE2" s="1762"/>
      <c r="FYF2" s="1762"/>
      <c r="FYG2" s="1762"/>
      <c r="FYH2" s="1762"/>
      <c r="FYI2" s="1762"/>
      <c r="FYJ2" s="1762"/>
      <c r="FYK2" s="1762"/>
      <c r="FYL2" s="1762"/>
      <c r="FYM2" s="1762"/>
      <c r="FYN2" s="1762"/>
      <c r="FYO2" s="1762"/>
      <c r="FYP2" s="1762"/>
      <c r="FYQ2" s="1762"/>
      <c r="FYR2" s="1762"/>
      <c r="FYS2" s="1762"/>
      <c r="FYT2" s="1762"/>
      <c r="FYU2" s="1762"/>
      <c r="FYV2" s="1762"/>
      <c r="FYW2" s="1762"/>
      <c r="FYX2" s="1762"/>
      <c r="FYY2" s="1762"/>
      <c r="FYZ2" s="1762"/>
      <c r="FZA2" s="1762"/>
      <c r="FZB2" s="1762"/>
      <c r="FZC2" s="1762"/>
      <c r="FZD2" s="1762"/>
      <c r="FZE2" s="1762"/>
      <c r="FZF2" s="1762"/>
      <c r="FZG2" s="1762"/>
      <c r="FZH2" s="1762"/>
      <c r="FZI2" s="1762"/>
      <c r="FZJ2" s="1762"/>
      <c r="FZK2" s="1762"/>
      <c r="FZL2" s="1762"/>
      <c r="FZM2" s="1762"/>
      <c r="FZN2" s="1762"/>
      <c r="FZO2" s="1762"/>
      <c r="FZP2" s="1762"/>
      <c r="FZQ2" s="1762"/>
      <c r="FZR2" s="1762"/>
      <c r="FZS2" s="1762"/>
      <c r="FZT2" s="1762"/>
      <c r="FZU2" s="1762"/>
      <c r="FZV2" s="1762"/>
      <c r="FZW2" s="1762"/>
      <c r="FZX2" s="1762"/>
      <c r="FZY2" s="1762"/>
      <c r="FZZ2" s="1762"/>
      <c r="GAA2" s="1762"/>
      <c r="GAB2" s="1762"/>
      <c r="GAC2" s="1762"/>
      <c r="GAD2" s="1762"/>
      <c r="GAE2" s="1762"/>
      <c r="GAF2" s="1762"/>
      <c r="GAG2" s="1762"/>
      <c r="GAH2" s="1762"/>
      <c r="GAI2" s="1762"/>
      <c r="GAJ2" s="1762"/>
      <c r="GAK2" s="1762"/>
      <c r="GAL2" s="1762"/>
      <c r="GAM2" s="1762"/>
      <c r="GAN2" s="1762"/>
      <c r="GAO2" s="1762"/>
      <c r="GAP2" s="1762"/>
      <c r="GAQ2" s="1762"/>
      <c r="GAR2" s="1762"/>
      <c r="GAS2" s="1762"/>
      <c r="GAT2" s="1762"/>
      <c r="GAU2" s="1762"/>
      <c r="GAV2" s="1762"/>
      <c r="GAW2" s="1762"/>
      <c r="GAX2" s="1762"/>
      <c r="GAY2" s="1762"/>
      <c r="GAZ2" s="1762"/>
      <c r="GBA2" s="1762"/>
      <c r="GBB2" s="1762"/>
      <c r="GBC2" s="1762"/>
      <c r="GBD2" s="1762"/>
      <c r="GBE2" s="1762"/>
      <c r="GBF2" s="1762"/>
      <c r="GBG2" s="1762"/>
      <c r="GBH2" s="1762"/>
      <c r="GBI2" s="1762"/>
      <c r="GBJ2" s="1762"/>
      <c r="GBK2" s="1762"/>
      <c r="GBL2" s="1762"/>
      <c r="GBM2" s="1762"/>
      <c r="GBN2" s="1762"/>
      <c r="GBO2" s="1762"/>
      <c r="GBP2" s="1762"/>
      <c r="GBQ2" s="1762"/>
      <c r="GBR2" s="1762"/>
      <c r="GBS2" s="1762"/>
      <c r="GBT2" s="1762"/>
      <c r="GBU2" s="1762"/>
      <c r="GBV2" s="1762"/>
      <c r="GBW2" s="1762"/>
      <c r="GBX2" s="1762"/>
      <c r="GBY2" s="1762"/>
      <c r="GBZ2" s="1762"/>
      <c r="GCA2" s="1762"/>
      <c r="GCB2" s="1762"/>
      <c r="GCC2" s="1762"/>
      <c r="GCD2" s="1762"/>
      <c r="GCE2" s="1762"/>
      <c r="GCF2" s="1762"/>
      <c r="GCG2" s="1762"/>
      <c r="GCH2" s="1762"/>
      <c r="GCI2" s="1762"/>
      <c r="GCJ2" s="1762"/>
      <c r="GCK2" s="1762"/>
      <c r="GCL2" s="1762"/>
      <c r="GCM2" s="1762"/>
      <c r="GCN2" s="1762"/>
      <c r="GCO2" s="1762"/>
      <c r="GCP2" s="1762"/>
      <c r="GCQ2" s="1762"/>
      <c r="GCR2" s="1762"/>
      <c r="GCS2" s="1762"/>
      <c r="GCT2" s="1762"/>
      <c r="GCU2" s="1762"/>
      <c r="GCV2" s="1762"/>
      <c r="GCW2" s="1762"/>
      <c r="GCX2" s="1762"/>
      <c r="GCY2" s="1762"/>
      <c r="GCZ2" s="1762"/>
      <c r="GDA2" s="1762"/>
      <c r="GDB2" s="1762"/>
      <c r="GDC2" s="1762"/>
      <c r="GDD2" s="1762"/>
      <c r="GDE2" s="1762"/>
      <c r="GDF2" s="1762"/>
      <c r="GDG2" s="1762"/>
      <c r="GDH2" s="1762"/>
      <c r="GDI2" s="1762"/>
      <c r="GDJ2" s="1762"/>
      <c r="GDK2" s="1762"/>
      <c r="GDL2" s="1762"/>
      <c r="GDM2" s="1762"/>
      <c r="GDN2" s="1762"/>
      <c r="GDO2" s="1762"/>
      <c r="GDP2" s="1762"/>
      <c r="GDQ2" s="1762"/>
      <c r="GDR2" s="1762"/>
      <c r="GDS2" s="1762"/>
      <c r="GDT2" s="1762"/>
      <c r="GDU2" s="1762"/>
      <c r="GDV2" s="1762"/>
      <c r="GDW2" s="1762"/>
      <c r="GDX2" s="1762"/>
      <c r="GDY2" s="1762"/>
      <c r="GDZ2" s="1762"/>
      <c r="GEA2" s="1762"/>
      <c r="GEB2" s="1762"/>
      <c r="GEC2" s="1762"/>
      <c r="GED2" s="1762"/>
      <c r="GEE2" s="1762"/>
      <c r="GEF2" s="1762"/>
      <c r="GEG2" s="1762"/>
      <c r="GEH2" s="1762"/>
      <c r="GEI2" s="1762"/>
      <c r="GEJ2" s="1762"/>
      <c r="GEK2" s="1762"/>
      <c r="GEL2" s="1762"/>
      <c r="GEM2" s="1762"/>
      <c r="GEN2" s="1762"/>
      <c r="GEO2" s="1762"/>
      <c r="GEP2" s="1762"/>
      <c r="GEQ2" s="1762"/>
      <c r="GER2" s="1762"/>
      <c r="GES2" s="1762"/>
      <c r="GET2" s="1762"/>
      <c r="GEU2" s="1762"/>
      <c r="GEV2" s="1762"/>
      <c r="GEW2" s="1762"/>
      <c r="GEX2" s="1762"/>
      <c r="GEY2" s="1762"/>
      <c r="GEZ2" s="1762"/>
      <c r="GFA2" s="1762"/>
      <c r="GFB2" s="1762"/>
      <c r="GFC2" s="1762"/>
      <c r="GFD2" s="1762"/>
      <c r="GFE2" s="1762"/>
      <c r="GFF2" s="1762"/>
      <c r="GFG2" s="1762"/>
      <c r="GFH2" s="1762"/>
      <c r="GFI2" s="1762"/>
      <c r="GFJ2" s="1762"/>
      <c r="GFK2" s="1762"/>
      <c r="GFL2" s="1762"/>
      <c r="GFM2" s="1762"/>
      <c r="GFN2" s="1762"/>
      <c r="GFO2" s="1762"/>
      <c r="GFP2" s="1762"/>
      <c r="GFQ2" s="1762"/>
      <c r="GFR2" s="1762"/>
      <c r="GFS2" s="1762"/>
      <c r="GFT2" s="1762"/>
      <c r="GFU2" s="1762"/>
      <c r="GFV2" s="1762"/>
      <c r="GFW2" s="1762"/>
      <c r="GFX2" s="1762"/>
      <c r="GFY2" s="1762"/>
      <c r="GFZ2" s="1762"/>
      <c r="GGA2" s="1762"/>
      <c r="GGB2" s="1762"/>
      <c r="GGC2" s="1762"/>
      <c r="GGD2" s="1762"/>
      <c r="GGE2" s="1762"/>
      <c r="GGF2" s="1762"/>
      <c r="GGG2" s="1762"/>
      <c r="GGH2" s="1762"/>
      <c r="GGI2" s="1762"/>
      <c r="GGJ2" s="1762"/>
      <c r="GGK2" s="1762"/>
      <c r="GGL2" s="1762"/>
      <c r="GGM2" s="1762"/>
      <c r="GGN2" s="1762"/>
      <c r="GGO2" s="1762"/>
      <c r="GGP2" s="1762"/>
      <c r="GGQ2" s="1762"/>
      <c r="GGR2" s="1762"/>
      <c r="GGS2" s="1762"/>
      <c r="GGT2" s="1762"/>
      <c r="GGU2" s="1762"/>
      <c r="GGV2" s="1762"/>
      <c r="GGW2" s="1762"/>
      <c r="GGX2" s="1762"/>
      <c r="GGY2" s="1762"/>
      <c r="GGZ2" s="1762"/>
      <c r="GHA2" s="1762"/>
      <c r="GHB2" s="1762"/>
      <c r="GHC2" s="1762"/>
      <c r="GHD2" s="1762"/>
      <c r="GHE2" s="1762"/>
      <c r="GHF2" s="1762"/>
      <c r="GHG2" s="1762"/>
      <c r="GHH2" s="1762"/>
      <c r="GHI2" s="1762"/>
      <c r="GHJ2" s="1762"/>
      <c r="GHK2" s="1762"/>
      <c r="GHL2" s="1762"/>
      <c r="GHM2" s="1762"/>
      <c r="GHN2" s="1762"/>
      <c r="GHO2" s="1762"/>
      <c r="GHP2" s="1762"/>
      <c r="GHQ2" s="1762"/>
      <c r="GHR2" s="1762"/>
      <c r="GHS2" s="1762"/>
      <c r="GHT2" s="1762"/>
      <c r="GHU2" s="1762"/>
      <c r="GHV2" s="1762"/>
      <c r="GHW2" s="1762"/>
      <c r="GHX2" s="1762"/>
      <c r="GHY2" s="1762"/>
      <c r="GHZ2" s="1762"/>
      <c r="GIA2" s="1762"/>
      <c r="GIB2" s="1762"/>
      <c r="GIC2" s="1762"/>
      <c r="GID2" s="1762"/>
      <c r="GIE2" s="1762"/>
      <c r="GIF2" s="1762"/>
      <c r="GIG2" s="1762"/>
      <c r="GIH2" s="1762"/>
      <c r="GII2" s="1762"/>
      <c r="GIJ2" s="1762"/>
      <c r="GIK2" s="1762"/>
      <c r="GIL2" s="1762"/>
      <c r="GIM2" s="1762"/>
      <c r="GIN2" s="1762"/>
      <c r="GIO2" s="1762"/>
      <c r="GIP2" s="1762"/>
      <c r="GIQ2" s="1762"/>
      <c r="GIR2" s="1762"/>
      <c r="GIS2" s="1762"/>
      <c r="GIT2" s="1762"/>
      <c r="GIU2" s="1762"/>
      <c r="GIV2" s="1762"/>
      <c r="GIW2" s="1762"/>
      <c r="GIX2" s="1762"/>
      <c r="GIY2" s="1762"/>
      <c r="GIZ2" s="1762"/>
      <c r="GJA2" s="1762"/>
      <c r="GJB2" s="1762"/>
      <c r="GJC2" s="1762"/>
      <c r="GJD2" s="1762"/>
      <c r="GJE2" s="1762"/>
      <c r="GJF2" s="1762"/>
      <c r="GJG2" s="1762"/>
      <c r="GJH2" s="1762"/>
      <c r="GJI2" s="1762"/>
      <c r="GJJ2" s="1762"/>
      <c r="GJK2" s="1762"/>
      <c r="GJL2" s="1762"/>
      <c r="GJM2" s="1762"/>
      <c r="GJN2" s="1762"/>
      <c r="GJO2" s="1762"/>
      <c r="GJP2" s="1762"/>
      <c r="GJQ2" s="1762"/>
      <c r="GJR2" s="1762"/>
      <c r="GJS2" s="1762"/>
      <c r="GJT2" s="1762"/>
      <c r="GJU2" s="1762"/>
      <c r="GJV2" s="1762"/>
      <c r="GJW2" s="1762"/>
      <c r="GJX2" s="1762"/>
      <c r="GJY2" s="1762"/>
      <c r="GJZ2" s="1762"/>
      <c r="GKA2" s="1762"/>
      <c r="GKB2" s="1762"/>
      <c r="GKC2" s="1762"/>
      <c r="GKD2" s="1762"/>
      <c r="GKE2" s="1762"/>
      <c r="GKF2" s="1762"/>
      <c r="GKG2" s="1762"/>
      <c r="GKH2" s="1762"/>
      <c r="GKI2" s="1762"/>
      <c r="GKJ2" s="1762"/>
      <c r="GKK2" s="1762"/>
      <c r="GKL2" s="1762"/>
      <c r="GKM2" s="1762"/>
      <c r="GKN2" s="1762"/>
      <c r="GKO2" s="1762"/>
      <c r="GKP2" s="1762"/>
      <c r="GKQ2" s="1762"/>
      <c r="GKR2" s="1762"/>
      <c r="GKS2" s="1762"/>
      <c r="GKT2" s="1762"/>
      <c r="GKU2" s="1762"/>
      <c r="GKV2" s="1762"/>
      <c r="GKW2" s="1762"/>
      <c r="GKX2" s="1762"/>
      <c r="GKY2" s="1762"/>
      <c r="GKZ2" s="1762"/>
      <c r="GLA2" s="1762"/>
      <c r="GLB2" s="1762"/>
      <c r="GLC2" s="1762"/>
      <c r="GLD2" s="1762"/>
      <c r="GLE2" s="1762"/>
      <c r="GLF2" s="1762"/>
      <c r="GLG2" s="1762"/>
      <c r="GLH2" s="1762"/>
      <c r="GLI2" s="1762"/>
      <c r="GLJ2" s="1762"/>
      <c r="GLK2" s="1762"/>
      <c r="GLL2" s="1762"/>
      <c r="GLM2" s="1762"/>
      <c r="GLN2" s="1762"/>
      <c r="GLO2" s="1762"/>
      <c r="GLP2" s="1762"/>
      <c r="GLQ2" s="1762"/>
      <c r="GLR2" s="1762"/>
      <c r="GLS2" s="1762"/>
      <c r="GLT2" s="1762"/>
      <c r="GLU2" s="1762"/>
      <c r="GLV2" s="1762"/>
      <c r="GLW2" s="1762"/>
      <c r="GLX2" s="1762"/>
      <c r="GLY2" s="1762"/>
      <c r="GLZ2" s="1762"/>
      <c r="GMA2" s="1762"/>
      <c r="GMB2" s="1762"/>
      <c r="GMC2" s="1762"/>
      <c r="GMD2" s="1762"/>
      <c r="GME2" s="1762"/>
      <c r="GMF2" s="1762"/>
      <c r="GMG2" s="1762"/>
      <c r="GMH2" s="1762"/>
      <c r="GMI2" s="1762"/>
      <c r="GMJ2" s="1762"/>
      <c r="GMK2" s="1762"/>
      <c r="GML2" s="1762"/>
      <c r="GMM2" s="1762"/>
      <c r="GMN2" s="1762"/>
      <c r="GMO2" s="1762"/>
      <c r="GMP2" s="1762"/>
      <c r="GMQ2" s="1762"/>
      <c r="GMR2" s="1762"/>
      <c r="GMS2" s="1762"/>
      <c r="GMT2" s="1762"/>
      <c r="GMU2" s="1762"/>
      <c r="GMV2" s="1762"/>
      <c r="GMW2" s="1762"/>
      <c r="GMX2" s="1762"/>
      <c r="GMY2" s="1762"/>
      <c r="GMZ2" s="1762"/>
      <c r="GNA2" s="1762"/>
      <c r="GNB2" s="1762"/>
      <c r="GNC2" s="1762"/>
      <c r="GND2" s="1762"/>
      <c r="GNE2" s="1762"/>
      <c r="GNF2" s="1762"/>
      <c r="GNG2" s="1762"/>
      <c r="GNH2" s="1762"/>
      <c r="GNI2" s="1762"/>
      <c r="GNJ2" s="1762"/>
      <c r="GNK2" s="1762"/>
      <c r="GNL2" s="1762"/>
      <c r="GNM2" s="1762"/>
      <c r="GNN2" s="1762"/>
      <c r="GNO2" s="1762"/>
      <c r="GNP2" s="1762"/>
      <c r="GNQ2" s="1762"/>
      <c r="GNR2" s="1762"/>
      <c r="GNS2" s="1762"/>
      <c r="GNT2" s="1762"/>
      <c r="GNU2" s="1762"/>
      <c r="GNV2" s="1762"/>
      <c r="GNW2" s="1762"/>
      <c r="GNX2" s="1762"/>
      <c r="GNY2" s="1762"/>
      <c r="GNZ2" s="1762"/>
      <c r="GOA2" s="1762"/>
      <c r="GOB2" s="1762"/>
      <c r="GOC2" s="1762"/>
      <c r="GOD2" s="1762"/>
      <c r="GOE2" s="1762"/>
      <c r="GOF2" s="1762"/>
      <c r="GOG2" s="1762"/>
      <c r="GOH2" s="1762"/>
      <c r="GOI2" s="1762"/>
      <c r="GOJ2" s="1762"/>
      <c r="GOK2" s="1762"/>
      <c r="GOL2" s="1762"/>
      <c r="GOM2" s="1762"/>
      <c r="GON2" s="1762"/>
      <c r="GOO2" s="1762"/>
      <c r="GOP2" s="1762"/>
      <c r="GOQ2" s="1762"/>
      <c r="GOR2" s="1762"/>
      <c r="GOS2" s="1762"/>
      <c r="GOT2" s="1762"/>
      <c r="GOU2" s="1762"/>
      <c r="GOV2" s="1762"/>
      <c r="GOW2" s="1762"/>
      <c r="GOX2" s="1762"/>
      <c r="GOY2" s="1762"/>
      <c r="GOZ2" s="1762"/>
      <c r="GPA2" s="1762"/>
      <c r="GPB2" s="1762"/>
      <c r="GPC2" s="1762"/>
      <c r="GPD2" s="1762"/>
      <c r="GPE2" s="1762"/>
      <c r="GPF2" s="1762"/>
      <c r="GPG2" s="1762"/>
      <c r="GPH2" s="1762"/>
      <c r="GPI2" s="1762"/>
      <c r="GPJ2" s="1762"/>
      <c r="GPK2" s="1762"/>
      <c r="GPL2" s="1762"/>
      <c r="GPM2" s="1762"/>
      <c r="GPN2" s="1762"/>
      <c r="GPO2" s="1762"/>
      <c r="GPP2" s="1762"/>
      <c r="GPQ2" s="1762"/>
      <c r="GPR2" s="1762"/>
      <c r="GPS2" s="1762"/>
      <c r="GPT2" s="1762"/>
      <c r="GPU2" s="1762"/>
      <c r="GPV2" s="1762"/>
      <c r="GPW2" s="1762"/>
      <c r="GPX2" s="1762"/>
      <c r="GPY2" s="1762"/>
      <c r="GPZ2" s="1762"/>
      <c r="GQA2" s="1762"/>
      <c r="GQB2" s="1762"/>
      <c r="GQC2" s="1762"/>
      <c r="GQD2" s="1762"/>
      <c r="GQE2" s="1762"/>
      <c r="GQF2" s="1762"/>
      <c r="GQG2" s="1762"/>
      <c r="GQH2" s="1762"/>
      <c r="GQI2" s="1762"/>
      <c r="GQJ2" s="1762"/>
      <c r="GQK2" s="1762"/>
      <c r="GQL2" s="1762"/>
      <c r="GQM2" s="1762"/>
      <c r="GQN2" s="1762"/>
      <c r="GQO2" s="1762"/>
      <c r="GQP2" s="1762"/>
      <c r="GQQ2" s="1762"/>
      <c r="GQR2" s="1762"/>
      <c r="GQS2" s="1762"/>
      <c r="GQT2" s="1762"/>
      <c r="GQU2" s="1762"/>
      <c r="GQV2" s="1762"/>
      <c r="GQW2" s="1762"/>
      <c r="GQX2" s="1762"/>
      <c r="GQY2" s="1762"/>
      <c r="GQZ2" s="1762"/>
      <c r="GRA2" s="1762"/>
      <c r="GRB2" s="1762"/>
      <c r="GRC2" s="1762"/>
      <c r="GRD2" s="1762"/>
      <c r="GRE2" s="1762"/>
      <c r="GRF2" s="1762"/>
      <c r="GRG2" s="1762"/>
      <c r="GRH2" s="1762"/>
      <c r="GRI2" s="1762"/>
      <c r="GRJ2" s="1762"/>
      <c r="GRK2" s="1762"/>
      <c r="GRL2" s="1762"/>
      <c r="GRM2" s="1762"/>
      <c r="GRN2" s="1762"/>
      <c r="GRO2" s="1762"/>
      <c r="GRP2" s="1762"/>
      <c r="GRQ2" s="1762"/>
      <c r="GRR2" s="1762"/>
      <c r="GRS2" s="1762"/>
      <c r="GRT2" s="1762"/>
      <c r="GRU2" s="1762"/>
      <c r="GRV2" s="1762"/>
      <c r="GRW2" s="1762"/>
      <c r="GRX2" s="1762"/>
      <c r="GRY2" s="1762"/>
      <c r="GRZ2" s="1762"/>
      <c r="GSA2" s="1762"/>
      <c r="GSB2" s="1762"/>
      <c r="GSC2" s="1762"/>
      <c r="GSD2" s="1762"/>
      <c r="GSE2" s="1762"/>
      <c r="GSF2" s="1762"/>
      <c r="GSG2" s="1762"/>
      <c r="GSH2" s="1762"/>
      <c r="GSI2" s="1762"/>
      <c r="GSJ2" s="1762"/>
      <c r="GSK2" s="1762"/>
      <c r="GSL2" s="1762"/>
      <c r="GSM2" s="1762"/>
      <c r="GSN2" s="1762"/>
      <c r="GSO2" s="1762"/>
      <c r="GSP2" s="1762"/>
      <c r="GSQ2" s="1762"/>
      <c r="GSR2" s="1762"/>
      <c r="GSS2" s="1762"/>
      <c r="GST2" s="1762"/>
      <c r="GSU2" s="1762"/>
      <c r="GSV2" s="1762"/>
      <c r="GSW2" s="1762"/>
      <c r="GSX2" s="1762"/>
      <c r="GSY2" s="1762"/>
      <c r="GSZ2" s="1762"/>
      <c r="GTA2" s="1762"/>
      <c r="GTB2" s="1762"/>
      <c r="GTC2" s="1762"/>
      <c r="GTD2" s="1762"/>
      <c r="GTE2" s="1762"/>
      <c r="GTF2" s="1762"/>
      <c r="GTG2" s="1762"/>
      <c r="GTH2" s="1762"/>
      <c r="GTI2" s="1762"/>
      <c r="GTJ2" s="1762"/>
      <c r="GTK2" s="1762"/>
      <c r="GTL2" s="1762"/>
      <c r="GTM2" s="1762"/>
      <c r="GTN2" s="1762"/>
      <c r="GTO2" s="1762"/>
      <c r="GTP2" s="1762"/>
      <c r="GTQ2" s="1762"/>
      <c r="GTR2" s="1762"/>
      <c r="GTS2" s="1762"/>
      <c r="GTT2" s="1762"/>
      <c r="GTU2" s="1762"/>
      <c r="GTV2" s="1762"/>
      <c r="GTW2" s="1762"/>
      <c r="GTX2" s="1762"/>
      <c r="GTY2" s="1762"/>
      <c r="GTZ2" s="1762"/>
      <c r="GUA2" s="1762"/>
      <c r="GUB2" s="1762"/>
      <c r="GUC2" s="1762"/>
      <c r="GUD2" s="1762"/>
      <c r="GUE2" s="1762"/>
      <c r="GUF2" s="1762"/>
      <c r="GUG2" s="1762"/>
      <c r="GUH2" s="1762"/>
      <c r="GUI2" s="1762"/>
      <c r="GUJ2" s="1762"/>
      <c r="GUK2" s="1762"/>
      <c r="GUL2" s="1762"/>
      <c r="GUM2" s="1762"/>
      <c r="GUN2" s="1762"/>
      <c r="GUO2" s="1762"/>
      <c r="GUP2" s="1762"/>
      <c r="GUQ2" s="1762"/>
      <c r="GUR2" s="1762"/>
      <c r="GUS2" s="1762"/>
      <c r="GUT2" s="1762"/>
      <c r="GUU2" s="1762"/>
      <c r="GUV2" s="1762"/>
      <c r="GUW2" s="1762"/>
      <c r="GUX2" s="1762"/>
      <c r="GUY2" s="1762"/>
      <c r="GUZ2" s="1762"/>
      <c r="GVA2" s="1762"/>
      <c r="GVB2" s="1762"/>
      <c r="GVC2" s="1762"/>
      <c r="GVD2" s="1762"/>
      <c r="GVE2" s="1762"/>
      <c r="GVF2" s="1762"/>
      <c r="GVG2" s="1762"/>
      <c r="GVH2" s="1762"/>
      <c r="GVI2" s="1762"/>
      <c r="GVJ2" s="1762"/>
      <c r="GVK2" s="1762"/>
      <c r="GVL2" s="1762"/>
      <c r="GVM2" s="1762"/>
      <c r="GVN2" s="1762"/>
      <c r="GVO2" s="1762"/>
      <c r="GVP2" s="1762"/>
      <c r="GVQ2" s="1762"/>
      <c r="GVR2" s="1762"/>
      <c r="GVS2" s="1762"/>
      <c r="GVT2" s="1762"/>
      <c r="GVU2" s="1762"/>
      <c r="GVV2" s="1762"/>
      <c r="GVW2" s="1762"/>
      <c r="GVX2" s="1762"/>
      <c r="GVY2" s="1762"/>
      <c r="GVZ2" s="1762"/>
      <c r="GWA2" s="1762"/>
      <c r="GWB2" s="1762"/>
      <c r="GWC2" s="1762"/>
      <c r="GWD2" s="1762"/>
      <c r="GWE2" s="1762"/>
      <c r="GWF2" s="1762"/>
      <c r="GWG2" s="1762"/>
      <c r="GWH2" s="1762"/>
      <c r="GWI2" s="1762"/>
      <c r="GWJ2" s="1762"/>
      <c r="GWK2" s="1762"/>
      <c r="GWL2" s="1762"/>
      <c r="GWM2" s="1762"/>
      <c r="GWN2" s="1762"/>
      <c r="GWO2" s="1762"/>
      <c r="GWP2" s="1762"/>
      <c r="GWQ2" s="1762"/>
      <c r="GWR2" s="1762"/>
      <c r="GWS2" s="1762"/>
      <c r="GWT2" s="1762"/>
      <c r="GWU2" s="1762"/>
      <c r="GWV2" s="1762"/>
      <c r="GWW2" s="1762"/>
      <c r="GWX2" s="1762"/>
      <c r="GWY2" s="1762"/>
      <c r="GWZ2" s="1762"/>
      <c r="GXA2" s="1762"/>
      <c r="GXB2" s="1762"/>
      <c r="GXC2" s="1762"/>
      <c r="GXD2" s="1762"/>
      <c r="GXE2" s="1762"/>
      <c r="GXF2" s="1762"/>
      <c r="GXG2" s="1762"/>
      <c r="GXH2" s="1762"/>
      <c r="GXI2" s="1762"/>
      <c r="GXJ2" s="1762"/>
      <c r="GXK2" s="1762"/>
      <c r="GXL2" s="1762"/>
      <c r="GXM2" s="1762"/>
      <c r="GXN2" s="1762"/>
      <c r="GXO2" s="1762"/>
      <c r="GXP2" s="1762"/>
      <c r="GXQ2" s="1762"/>
      <c r="GXR2" s="1762"/>
      <c r="GXS2" s="1762"/>
      <c r="GXT2" s="1762"/>
      <c r="GXU2" s="1762"/>
      <c r="GXV2" s="1762"/>
      <c r="GXW2" s="1762"/>
      <c r="GXX2" s="1762"/>
      <c r="GXY2" s="1762"/>
      <c r="GXZ2" s="1762"/>
      <c r="GYA2" s="1762"/>
      <c r="GYB2" s="1762"/>
      <c r="GYC2" s="1762"/>
      <c r="GYD2" s="1762"/>
      <c r="GYE2" s="1762"/>
      <c r="GYF2" s="1762"/>
      <c r="GYG2" s="1762"/>
      <c r="GYH2" s="1762"/>
      <c r="GYI2" s="1762"/>
      <c r="GYJ2" s="1762"/>
      <c r="GYK2" s="1762"/>
      <c r="GYL2" s="1762"/>
      <c r="GYM2" s="1762"/>
      <c r="GYN2" s="1762"/>
      <c r="GYO2" s="1762"/>
      <c r="GYP2" s="1762"/>
      <c r="GYQ2" s="1762"/>
      <c r="GYR2" s="1762"/>
      <c r="GYS2" s="1762"/>
      <c r="GYT2" s="1762"/>
      <c r="GYU2" s="1762"/>
      <c r="GYV2" s="1762"/>
      <c r="GYW2" s="1762"/>
      <c r="GYX2" s="1762"/>
      <c r="GYY2" s="1762"/>
      <c r="GYZ2" s="1762"/>
      <c r="GZA2" s="1762"/>
      <c r="GZB2" s="1762"/>
      <c r="GZC2" s="1762"/>
      <c r="GZD2" s="1762"/>
      <c r="GZE2" s="1762"/>
      <c r="GZF2" s="1762"/>
      <c r="GZG2" s="1762"/>
      <c r="GZH2" s="1762"/>
      <c r="GZI2" s="1762"/>
      <c r="GZJ2" s="1762"/>
      <c r="GZK2" s="1762"/>
      <c r="GZL2" s="1762"/>
      <c r="GZM2" s="1762"/>
      <c r="GZN2" s="1762"/>
      <c r="GZO2" s="1762"/>
      <c r="GZP2" s="1762"/>
      <c r="GZQ2" s="1762"/>
      <c r="GZR2" s="1762"/>
      <c r="GZS2" s="1762"/>
      <c r="GZT2" s="1762"/>
      <c r="GZU2" s="1762"/>
      <c r="GZV2" s="1762"/>
      <c r="GZW2" s="1762"/>
      <c r="GZX2" s="1762"/>
      <c r="GZY2" s="1762"/>
      <c r="GZZ2" s="1762"/>
      <c r="HAA2" s="1762"/>
      <c r="HAB2" s="1762"/>
      <c r="HAC2" s="1762"/>
      <c r="HAD2" s="1762"/>
      <c r="HAE2" s="1762"/>
      <c r="HAF2" s="1762"/>
      <c r="HAG2" s="1762"/>
      <c r="HAH2" s="1762"/>
      <c r="HAI2" s="1762"/>
      <c r="HAJ2" s="1762"/>
      <c r="HAK2" s="1762"/>
      <c r="HAL2" s="1762"/>
      <c r="HAM2" s="1762"/>
      <c r="HAN2" s="1762"/>
      <c r="HAO2" s="1762"/>
      <c r="HAP2" s="1762"/>
      <c r="HAQ2" s="1762"/>
      <c r="HAR2" s="1762"/>
      <c r="HAS2" s="1762"/>
      <c r="HAT2" s="1762"/>
      <c r="HAU2" s="1762"/>
      <c r="HAV2" s="1762"/>
      <c r="HAW2" s="1762"/>
      <c r="HAX2" s="1762"/>
      <c r="HAY2" s="1762"/>
      <c r="HAZ2" s="1762"/>
      <c r="HBA2" s="1762"/>
      <c r="HBB2" s="1762"/>
      <c r="HBC2" s="1762"/>
      <c r="HBD2" s="1762"/>
      <c r="HBE2" s="1762"/>
      <c r="HBF2" s="1762"/>
      <c r="HBG2" s="1762"/>
      <c r="HBH2" s="1762"/>
      <c r="HBI2" s="1762"/>
      <c r="HBJ2" s="1762"/>
      <c r="HBK2" s="1762"/>
      <c r="HBL2" s="1762"/>
      <c r="HBM2" s="1762"/>
      <c r="HBN2" s="1762"/>
      <c r="HBO2" s="1762"/>
      <c r="HBP2" s="1762"/>
      <c r="HBQ2" s="1762"/>
      <c r="HBR2" s="1762"/>
      <c r="HBS2" s="1762"/>
      <c r="HBT2" s="1762"/>
      <c r="HBU2" s="1762"/>
      <c r="HBV2" s="1762"/>
      <c r="HBW2" s="1762"/>
      <c r="HBX2" s="1762"/>
      <c r="HBY2" s="1762"/>
      <c r="HBZ2" s="1762"/>
      <c r="HCA2" s="1762"/>
      <c r="HCB2" s="1762"/>
      <c r="HCC2" s="1762"/>
      <c r="HCD2" s="1762"/>
      <c r="HCE2" s="1762"/>
      <c r="HCF2" s="1762"/>
      <c r="HCG2" s="1762"/>
      <c r="HCH2" s="1762"/>
      <c r="HCI2" s="1762"/>
      <c r="HCJ2" s="1762"/>
      <c r="HCK2" s="1762"/>
      <c r="HCL2" s="1762"/>
      <c r="HCM2" s="1762"/>
      <c r="HCN2" s="1762"/>
      <c r="HCO2" s="1762"/>
      <c r="HCP2" s="1762"/>
      <c r="HCQ2" s="1762"/>
      <c r="HCR2" s="1762"/>
      <c r="HCS2" s="1762"/>
      <c r="HCT2" s="1762"/>
      <c r="HCU2" s="1762"/>
      <c r="HCV2" s="1762"/>
      <c r="HCW2" s="1762"/>
      <c r="HCX2" s="1762"/>
      <c r="HCY2" s="1762"/>
      <c r="HCZ2" s="1762"/>
      <c r="HDA2" s="1762"/>
      <c r="HDB2" s="1762"/>
      <c r="HDC2" s="1762"/>
      <c r="HDD2" s="1762"/>
      <c r="HDE2" s="1762"/>
      <c r="HDF2" s="1762"/>
      <c r="HDG2" s="1762"/>
      <c r="HDH2" s="1762"/>
      <c r="HDI2" s="1762"/>
      <c r="HDJ2" s="1762"/>
      <c r="HDK2" s="1762"/>
      <c r="HDL2" s="1762"/>
      <c r="HDM2" s="1762"/>
      <c r="HDN2" s="1762"/>
      <c r="HDO2" s="1762"/>
      <c r="HDP2" s="1762"/>
      <c r="HDQ2" s="1762"/>
      <c r="HDR2" s="1762"/>
      <c r="HDS2" s="1762"/>
      <c r="HDT2" s="1762"/>
      <c r="HDU2" s="1762"/>
      <c r="HDV2" s="1762"/>
      <c r="HDW2" s="1762"/>
      <c r="HDX2" s="1762"/>
      <c r="HDY2" s="1762"/>
      <c r="HDZ2" s="1762"/>
      <c r="HEA2" s="1762"/>
      <c r="HEB2" s="1762"/>
      <c r="HEC2" s="1762"/>
      <c r="HED2" s="1762"/>
      <c r="HEE2" s="1762"/>
      <c r="HEF2" s="1762"/>
      <c r="HEG2" s="1762"/>
      <c r="HEH2" s="1762"/>
      <c r="HEI2" s="1762"/>
      <c r="HEJ2" s="1762"/>
      <c r="HEK2" s="1762"/>
      <c r="HEL2" s="1762"/>
      <c r="HEM2" s="1762"/>
      <c r="HEN2" s="1762"/>
      <c r="HEO2" s="1762"/>
      <c r="HEP2" s="1762"/>
      <c r="HEQ2" s="1762"/>
      <c r="HER2" s="1762"/>
      <c r="HES2" s="1762"/>
      <c r="HET2" s="1762"/>
      <c r="HEU2" s="1762"/>
      <c r="HEV2" s="1762"/>
      <c r="HEW2" s="1762"/>
      <c r="HEX2" s="1762"/>
      <c r="HEY2" s="1762"/>
      <c r="HEZ2" s="1762"/>
      <c r="HFA2" s="1762"/>
      <c r="HFB2" s="1762"/>
      <c r="HFC2" s="1762"/>
      <c r="HFD2" s="1762"/>
      <c r="HFE2" s="1762"/>
      <c r="HFF2" s="1762"/>
      <c r="HFG2" s="1762"/>
      <c r="HFH2" s="1762"/>
      <c r="HFI2" s="1762"/>
      <c r="HFJ2" s="1762"/>
      <c r="HFK2" s="1762"/>
      <c r="HFL2" s="1762"/>
      <c r="HFM2" s="1762"/>
      <c r="HFN2" s="1762"/>
      <c r="HFO2" s="1762"/>
      <c r="HFP2" s="1762"/>
      <c r="HFQ2" s="1762"/>
      <c r="HFR2" s="1762"/>
      <c r="HFS2" s="1762"/>
      <c r="HFT2" s="1762"/>
      <c r="HFU2" s="1762"/>
      <c r="HFV2" s="1762"/>
      <c r="HFW2" s="1762"/>
      <c r="HFX2" s="1762"/>
      <c r="HFY2" s="1762"/>
      <c r="HFZ2" s="1762"/>
      <c r="HGA2" s="1762"/>
      <c r="HGB2" s="1762"/>
      <c r="HGC2" s="1762"/>
      <c r="HGD2" s="1762"/>
      <c r="HGE2" s="1762"/>
      <c r="HGF2" s="1762"/>
      <c r="HGG2" s="1762"/>
      <c r="HGH2" s="1762"/>
      <c r="HGI2" s="1762"/>
      <c r="HGJ2" s="1762"/>
      <c r="HGK2" s="1762"/>
      <c r="HGL2" s="1762"/>
      <c r="HGM2" s="1762"/>
      <c r="HGN2" s="1762"/>
      <c r="HGO2" s="1762"/>
      <c r="HGP2" s="1762"/>
      <c r="HGQ2" s="1762"/>
      <c r="HGR2" s="1762"/>
      <c r="HGS2" s="1762"/>
      <c r="HGT2" s="1762"/>
      <c r="HGU2" s="1762"/>
      <c r="HGV2" s="1762"/>
      <c r="HGW2" s="1762"/>
      <c r="HGX2" s="1762"/>
      <c r="HGY2" s="1762"/>
      <c r="HGZ2" s="1762"/>
      <c r="HHA2" s="1762"/>
      <c r="HHB2" s="1762"/>
      <c r="HHC2" s="1762"/>
      <c r="HHD2" s="1762"/>
      <c r="HHE2" s="1762"/>
      <c r="HHF2" s="1762"/>
      <c r="HHG2" s="1762"/>
      <c r="HHH2" s="1762"/>
      <c r="HHI2" s="1762"/>
      <c r="HHJ2" s="1762"/>
      <c r="HHK2" s="1762"/>
      <c r="HHL2" s="1762"/>
      <c r="HHM2" s="1762"/>
      <c r="HHN2" s="1762"/>
      <c r="HHO2" s="1762"/>
      <c r="HHP2" s="1762"/>
      <c r="HHQ2" s="1762"/>
      <c r="HHR2" s="1762"/>
      <c r="HHS2" s="1762"/>
      <c r="HHT2" s="1762"/>
      <c r="HHU2" s="1762"/>
      <c r="HHV2" s="1762"/>
      <c r="HHW2" s="1762"/>
      <c r="HHX2" s="1762"/>
      <c r="HHY2" s="1762"/>
      <c r="HHZ2" s="1762"/>
      <c r="HIA2" s="1762"/>
      <c r="HIB2" s="1762"/>
      <c r="HIC2" s="1762"/>
      <c r="HID2" s="1762"/>
      <c r="HIE2" s="1762"/>
      <c r="HIF2" s="1762"/>
      <c r="HIG2" s="1762"/>
      <c r="HIH2" s="1762"/>
      <c r="HII2" s="1762"/>
      <c r="HIJ2" s="1762"/>
      <c r="HIK2" s="1762"/>
      <c r="HIL2" s="1762"/>
      <c r="HIM2" s="1762"/>
      <c r="HIN2" s="1762"/>
      <c r="HIO2" s="1762"/>
      <c r="HIP2" s="1762"/>
      <c r="HIQ2" s="1762"/>
      <c r="HIR2" s="1762"/>
      <c r="HIS2" s="1762"/>
      <c r="HIT2" s="1762"/>
      <c r="HIU2" s="1762"/>
      <c r="HIV2" s="1762"/>
      <c r="HIW2" s="1762"/>
      <c r="HIX2" s="1762"/>
      <c r="HIY2" s="1762"/>
      <c r="HIZ2" s="1762"/>
      <c r="HJA2" s="1762"/>
      <c r="HJB2" s="1762"/>
      <c r="HJC2" s="1762"/>
      <c r="HJD2" s="1762"/>
      <c r="HJE2" s="1762"/>
      <c r="HJF2" s="1762"/>
      <c r="HJG2" s="1762"/>
      <c r="HJH2" s="1762"/>
      <c r="HJI2" s="1762"/>
      <c r="HJJ2" s="1762"/>
      <c r="HJK2" s="1762"/>
      <c r="HJL2" s="1762"/>
      <c r="HJM2" s="1762"/>
      <c r="HJN2" s="1762"/>
      <c r="HJO2" s="1762"/>
      <c r="HJP2" s="1762"/>
      <c r="HJQ2" s="1762"/>
      <c r="HJR2" s="1762"/>
      <c r="HJS2" s="1762"/>
      <c r="HJT2" s="1762"/>
      <c r="HJU2" s="1762"/>
      <c r="HJV2" s="1762"/>
      <c r="HJW2" s="1762"/>
      <c r="HJX2" s="1762"/>
      <c r="HJY2" s="1762"/>
      <c r="HJZ2" s="1762"/>
      <c r="HKA2" s="1762"/>
      <c r="HKB2" s="1762"/>
      <c r="HKC2" s="1762"/>
      <c r="HKD2" s="1762"/>
      <c r="HKE2" s="1762"/>
      <c r="HKF2" s="1762"/>
      <c r="HKG2" s="1762"/>
      <c r="HKH2" s="1762"/>
      <c r="HKI2" s="1762"/>
      <c r="HKJ2" s="1762"/>
      <c r="HKK2" s="1762"/>
      <c r="HKL2" s="1762"/>
      <c r="HKM2" s="1762"/>
      <c r="HKN2" s="1762"/>
      <c r="HKO2" s="1762"/>
      <c r="HKP2" s="1762"/>
      <c r="HKQ2" s="1762"/>
      <c r="HKR2" s="1762"/>
      <c r="HKS2" s="1762"/>
      <c r="HKT2" s="1762"/>
      <c r="HKU2" s="1762"/>
      <c r="HKV2" s="1762"/>
      <c r="HKW2" s="1762"/>
      <c r="HKX2" s="1762"/>
      <c r="HKY2" s="1762"/>
      <c r="HKZ2" s="1762"/>
      <c r="HLA2" s="1762"/>
      <c r="HLB2" s="1762"/>
      <c r="HLC2" s="1762"/>
      <c r="HLD2" s="1762"/>
      <c r="HLE2" s="1762"/>
      <c r="HLF2" s="1762"/>
      <c r="HLG2" s="1762"/>
      <c r="HLH2" s="1762"/>
      <c r="HLI2" s="1762"/>
      <c r="HLJ2" s="1762"/>
      <c r="HLK2" s="1762"/>
      <c r="HLL2" s="1762"/>
      <c r="HLM2" s="1762"/>
      <c r="HLN2" s="1762"/>
      <c r="HLO2" s="1762"/>
      <c r="HLP2" s="1762"/>
      <c r="HLQ2" s="1762"/>
      <c r="HLR2" s="1762"/>
      <c r="HLS2" s="1762"/>
      <c r="HLT2" s="1762"/>
      <c r="HLU2" s="1762"/>
      <c r="HLV2" s="1762"/>
      <c r="HLW2" s="1762"/>
      <c r="HLX2" s="1762"/>
      <c r="HLY2" s="1762"/>
      <c r="HLZ2" s="1762"/>
      <c r="HMA2" s="1762"/>
      <c r="HMB2" s="1762"/>
      <c r="HMC2" s="1762"/>
      <c r="HMD2" s="1762"/>
      <c r="HME2" s="1762"/>
      <c r="HMF2" s="1762"/>
      <c r="HMG2" s="1762"/>
      <c r="HMH2" s="1762"/>
      <c r="HMI2" s="1762"/>
      <c r="HMJ2" s="1762"/>
      <c r="HMK2" s="1762"/>
      <c r="HML2" s="1762"/>
      <c r="HMM2" s="1762"/>
      <c r="HMN2" s="1762"/>
      <c r="HMO2" s="1762"/>
      <c r="HMP2" s="1762"/>
      <c r="HMQ2" s="1762"/>
      <c r="HMR2" s="1762"/>
      <c r="HMS2" s="1762"/>
      <c r="HMT2" s="1762"/>
      <c r="HMU2" s="1762"/>
      <c r="HMV2" s="1762"/>
      <c r="HMW2" s="1762"/>
      <c r="HMX2" s="1762"/>
      <c r="HMY2" s="1762"/>
      <c r="HMZ2" s="1762"/>
      <c r="HNA2" s="1762"/>
      <c r="HNB2" s="1762"/>
      <c r="HNC2" s="1762"/>
      <c r="HND2" s="1762"/>
      <c r="HNE2" s="1762"/>
      <c r="HNF2" s="1762"/>
      <c r="HNG2" s="1762"/>
      <c r="HNH2" s="1762"/>
      <c r="HNI2" s="1762"/>
      <c r="HNJ2" s="1762"/>
      <c r="HNK2" s="1762"/>
      <c r="HNL2" s="1762"/>
      <c r="HNM2" s="1762"/>
      <c r="HNN2" s="1762"/>
      <c r="HNO2" s="1762"/>
      <c r="HNP2" s="1762"/>
      <c r="HNQ2" s="1762"/>
      <c r="HNR2" s="1762"/>
      <c r="HNS2" s="1762"/>
      <c r="HNT2" s="1762"/>
      <c r="HNU2" s="1762"/>
      <c r="HNV2" s="1762"/>
      <c r="HNW2" s="1762"/>
      <c r="HNX2" s="1762"/>
      <c r="HNY2" s="1762"/>
      <c r="HNZ2" s="1762"/>
      <c r="HOA2" s="1762"/>
      <c r="HOB2" s="1762"/>
      <c r="HOC2" s="1762"/>
      <c r="HOD2" s="1762"/>
      <c r="HOE2" s="1762"/>
      <c r="HOF2" s="1762"/>
      <c r="HOG2" s="1762"/>
      <c r="HOH2" s="1762"/>
      <c r="HOI2" s="1762"/>
      <c r="HOJ2" s="1762"/>
      <c r="HOK2" s="1762"/>
      <c r="HOL2" s="1762"/>
      <c r="HOM2" s="1762"/>
      <c r="HON2" s="1762"/>
      <c r="HOO2" s="1762"/>
      <c r="HOP2" s="1762"/>
      <c r="HOQ2" s="1762"/>
      <c r="HOR2" s="1762"/>
      <c r="HOS2" s="1762"/>
      <c r="HOT2" s="1762"/>
      <c r="HOU2" s="1762"/>
      <c r="HOV2" s="1762"/>
      <c r="HOW2" s="1762"/>
      <c r="HOX2" s="1762"/>
      <c r="HOY2" s="1762"/>
      <c r="HOZ2" s="1762"/>
      <c r="HPA2" s="1762"/>
      <c r="HPB2" s="1762"/>
      <c r="HPC2" s="1762"/>
      <c r="HPD2" s="1762"/>
      <c r="HPE2" s="1762"/>
      <c r="HPF2" s="1762"/>
      <c r="HPG2" s="1762"/>
      <c r="HPH2" s="1762"/>
      <c r="HPI2" s="1762"/>
      <c r="HPJ2" s="1762"/>
      <c r="HPK2" s="1762"/>
      <c r="HPL2" s="1762"/>
      <c r="HPM2" s="1762"/>
      <c r="HPN2" s="1762"/>
      <c r="HPO2" s="1762"/>
      <c r="HPP2" s="1762"/>
      <c r="HPQ2" s="1762"/>
      <c r="HPR2" s="1762"/>
      <c r="HPS2" s="1762"/>
      <c r="HPT2" s="1762"/>
      <c r="HPU2" s="1762"/>
      <c r="HPV2" s="1762"/>
      <c r="HPW2" s="1762"/>
      <c r="HPX2" s="1762"/>
      <c r="HPY2" s="1762"/>
      <c r="HPZ2" s="1762"/>
      <c r="HQA2" s="1762"/>
      <c r="HQB2" s="1762"/>
      <c r="HQC2" s="1762"/>
      <c r="HQD2" s="1762"/>
      <c r="HQE2" s="1762"/>
      <c r="HQF2" s="1762"/>
      <c r="HQG2" s="1762"/>
      <c r="HQH2" s="1762"/>
      <c r="HQI2" s="1762"/>
      <c r="HQJ2" s="1762"/>
      <c r="HQK2" s="1762"/>
      <c r="HQL2" s="1762"/>
      <c r="HQM2" s="1762"/>
      <c r="HQN2" s="1762"/>
      <c r="HQO2" s="1762"/>
      <c r="HQP2" s="1762"/>
      <c r="HQQ2" s="1762"/>
      <c r="HQR2" s="1762"/>
      <c r="HQS2" s="1762"/>
      <c r="HQT2" s="1762"/>
      <c r="HQU2" s="1762"/>
      <c r="HQV2" s="1762"/>
      <c r="HQW2" s="1762"/>
      <c r="HQX2" s="1762"/>
      <c r="HQY2" s="1762"/>
      <c r="HQZ2" s="1762"/>
      <c r="HRA2" s="1762"/>
      <c r="HRB2" s="1762"/>
      <c r="HRC2" s="1762"/>
      <c r="HRD2" s="1762"/>
      <c r="HRE2" s="1762"/>
      <c r="HRF2" s="1762"/>
      <c r="HRG2" s="1762"/>
      <c r="HRH2" s="1762"/>
      <c r="HRI2" s="1762"/>
      <c r="HRJ2" s="1762"/>
      <c r="HRK2" s="1762"/>
      <c r="HRL2" s="1762"/>
      <c r="HRM2" s="1762"/>
      <c r="HRN2" s="1762"/>
      <c r="HRO2" s="1762"/>
      <c r="HRP2" s="1762"/>
      <c r="HRQ2" s="1762"/>
      <c r="HRR2" s="1762"/>
      <c r="HRS2" s="1762"/>
      <c r="HRT2" s="1762"/>
      <c r="HRU2" s="1762"/>
      <c r="HRV2" s="1762"/>
      <c r="HRW2" s="1762"/>
      <c r="HRX2" s="1762"/>
      <c r="HRY2" s="1762"/>
      <c r="HRZ2" s="1762"/>
      <c r="HSA2" s="1762"/>
      <c r="HSB2" s="1762"/>
      <c r="HSC2" s="1762"/>
      <c r="HSD2" s="1762"/>
      <c r="HSE2" s="1762"/>
      <c r="HSF2" s="1762"/>
      <c r="HSG2" s="1762"/>
      <c r="HSH2" s="1762"/>
      <c r="HSI2" s="1762"/>
      <c r="HSJ2" s="1762"/>
      <c r="HSK2" s="1762"/>
      <c r="HSL2" s="1762"/>
      <c r="HSM2" s="1762"/>
      <c r="HSN2" s="1762"/>
      <c r="HSO2" s="1762"/>
      <c r="HSP2" s="1762"/>
      <c r="HSQ2" s="1762"/>
      <c r="HSR2" s="1762"/>
      <c r="HSS2" s="1762"/>
      <c r="HST2" s="1762"/>
      <c r="HSU2" s="1762"/>
      <c r="HSV2" s="1762"/>
      <c r="HSW2" s="1762"/>
      <c r="HSX2" s="1762"/>
      <c r="HSY2" s="1762"/>
      <c r="HSZ2" s="1762"/>
      <c r="HTA2" s="1762"/>
      <c r="HTB2" s="1762"/>
      <c r="HTC2" s="1762"/>
      <c r="HTD2" s="1762"/>
      <c r="HTE2" s="1762"/>
      <c r="HTF2" s="1762"/>
      <c r="HTG2" s="1762"/>
      <c r="HTH2" s="1762"/>
      <c r="HTI2" s="1762"/>
      <c r="HTJ2" s="1762"/>
      <c r="HTK2" s="1762"/>
      <c r="HTL2" s="1762"/>
      <c r="HTM2" s="1762"/>
      <c r="HTN2" s="1762"/>
      <c r="HTO2" s="1762"/>
      <c r="HTP2" s="1762"/>
      <c r="HTQ2" s="1762"/>
      <c r="HTR2" s="1762"/>
      <c r="HTS2" s="1762"/>
      <c r="HTT2" s="1762"/>
      <c r="HTU2" s="1762"/>
      <c r="HTV2" s="1762"/>
      <c r="HTW2" s="1762"/>
      <c r="HTX2" s="1762"/>
      <c r="HTY2" s="1762"/>
      <c r="HTZ2" s="1762"/>
      <c r="HUA2" s="1762"/>
      <c r="HUB2" s="1762"/>
      <c r="HUC2" s="1762"/>
      <c r="HUD2" s="1762"/>
      <c r="HUE2" s="1762"/>
      <c r="HUF2" s="1762"/>
      <c r="HUG2" s="1762"/>
      <c r="HUH2" s="1762"/>
      <c r="HUI2" s="1762"/>
      <c r="HUJ2" s="1762"/>
      <c r="HUK2" s="1762"/>
      <c r="HUL2" s="1762"/>
      <c r="HUM2" s="1762"/>
      <c r="HUN2" s="1762"/>
      <c r="HUO2" s="1762"/>
      <c r="HUP2" s="1762"/>
      <c r="HUQ2" s="1762"/>
      <c r="HUR2" s="1762"/>
      <c r="HUS2" s="1762"/>
      <c r="HUT2" s="1762"/>
      <c r="HUU2" s="1762"/>
      <c r="HUV2" s="1762"/>
      <c r="HUW2" s="1762"/>
      <c r="HUX2" s="1762"/>
      <c r="HUY2" s="1762"/>
      <c r="HUZ2" s="1762"/>
      <c r="HVA2" s="1762"/>
      <c r="HVB2" s="1762"/>
      <c r="HVC2" s="1762"/>
      <c r="HVD2" s="1762"/>
      <c r="HVE2" s="1762"/>
      <c r="HVF2" s="1762"/>
      <c r="HVG2" s="1762"/>
      <c r="HVH2" s="1762"/>
      <c r="HVI2" s="1762"/>
      <c r="HVJ2" s="1762"/>
      <c r="HVK2" s="1762"/>
      <c r="HVL2" s="1762"/>
      <c r="HVM2" s="1762"/>
      <c r="HVN2" s="1762"/>
      <c r="HVO2" s="1762"/>
      <c r="HVP2" s="1762"/>
      <c r="HVQ2" s="1762"/>
      <c r="HVR2" s="1762"/>
      <c r="HVS2" s="1762"/>
      <c r="HVT2" s="1762"/>
      <c r="HVU2" s="1762"/>
      <c r="HVV2" s="1762"/>
      <c r="HVW2" s="1762"/>
      <c r="HVX2" s="1762"/>
      <c r="HVY2" s="1762"/>
      <c r="HVZ2" s="1762"/>
      <c r="HWA2" s="1762"/>
      <c r="HWB2" s="1762"/>
      <c r="HWC2" s="1762"/>
      <c r="HWD2" s="1762"/>
      <c r="HWE2" s="1762"/>
      <c r="HWF2" s="1762"/>
      <c r="HWG2" s="1762"/>
      <c r="HWH2" s="1762"/>
      <c r="HWI2" s="1762"/>
      <c r="HWJ2" s="1762"/>
      <c r="HWK2" s="1762"/>
      <c r="HWL2" s="1762"/>
      <c r="HWM2" s="1762"/>
      <c r="HWN2" s="1762"/>
      <c r="HWO2" s="1762"/>
      <c r="HWP2" s="1762"/>
      <c r="HWQ2" s="1762"/>
      <c r="HWR2" s="1762"/>
      <c r="HWS2" s="1762"/>
      <c r="HWT2" s="1762"/>
      <c r="HWU2" s="1762"/>
      <c r="HWV2" s="1762"/>
      <c r="HWW2" s="1762"/>
      <c r="HWX2" s="1762"/>
      <c r="HWY2" s="1762"/>
      <c r="HWZ2" s="1762"/>
      <c r="HXA2" s="1762"/>
      <c r="HXB2" s="1762"/>
      <c r="HXC2" s="1762"/>
      <c r="HXD2" s="1762"/>
      <c r="HXE2" s="1762"/>
      <c r="HXF2" s="1762"/>
      <c r="HXG2" s="1762"/>
      <c r="HXH2" s="1762"/>
      <c r="HXI2" s="1762"/>
      <c r="HXJ2" s="1762"/>
      <c r="HXK2" s="1762"/>
      <c r="HXL2" s="1762"/>
      <c r="HXM2" s="1762"/>
      <c r="HXN2" s="1762"/>
      <c r="HXO2" s="1762"/>
      <c r="HXP2" s="1762"/>
      <c r="HXQ2" s="1762"/>
      <c r="HXR2" s="1762"/>
      <c r="HXS2" s="1762"/>
      <c r="HXT2" s="1762"/>
      <c r="HXU2" s="1762"/>
      <c r="HXV2" s="1762"/>
      <c r="HXW2" s="1762"/>
      <c r="HXX2" s="1762"/>
      <c r="HXY2" s="1762"/>
      <c r="HXZ2" s="1762"/>
      <c r="HYA2" s="1762"/>
      <c r="HYB2" s="1762"/>
      <c r="HYC2" s="1762"/>
      <c r="HYD2" s="1762"/>
      <c r="HYE2" s="1762"/>
      <c r="HYF2" s="1762"/>
      <c r="HYG2" s="1762"/>
      <c r="HYH2" s="1762"/>
      <c r="HYI2" s="1762"/>
      <c r="HYJ2" s="1762"/>
      <c r="HYK2" s="1762"/>
      <c r="HYL2" s="1762"/>
      <c r="HYM2" s="1762"/>
      <c r="HYN2" s="1762"/>
      <c r="HYO2" s="1762"/>
      <c r="HYP2" s="1762"/>
      <c r="HYQ2" s="1762"/>
      <c r="HYR2" s="1762"/>
      <c r="HYS2" s="1762"/>
      <c r="HYT2" s="1762"/>
      <c r="HYU2" s="1762"/>
      <c r="HYV2" s="1762"/>
      <c r="HYW2" s="1762"/>
      <c r="HYX2" s="1762"/>
      <c r="HYY2" s="1762"/>
      <c r="HYZ2" s="1762"/>
      <c r="HZA2" s="1762"/>
      <c r="HZB2" s="1762"/>
      <c r="HZC2" s="1762"/>
      <c r="HZD2" s="1762"/>
      <c r="HZE2" s="1762"/>
      <c r="HZF2" s="1762"/>
      <c r="HZG2" s="1762"/>
      <c r="HZH2" s="1762"/>
      <c r="HZI2" s="1762"/>
      <c r="HZJ2" s="1762"/>
      <c r="HZK2" s="1762"/>
      <c r="HZL2" s="1762"/>
      <c r="HZM2" s="1762"/>
      <c r="HZN2" s="1762"/>
      <c r="HZO2" s="1762"/>
      <c r="HZP2" s="1762"/>
      <c r="HZQ2" s="1762"/>
      <c r="HZR2" s="1762"/>
      <c r="HZS2" s="1762"/>
      <c r="HZT2" s="1762"/>
      <c r="HZU2" s="1762"/>
      <c r="HZV2" s="1762"/>
      <c r="HZW2" s="1762"/>
      <c r="HZX2" s="1762"/>
      <c r="HZY2" s="1762"/>
      <c r="HZZ2" s="1762"/>
      <c r="IAA2" s="1762"/>
      <c r="IAB2" s="1762"/>
      <c r="IAC2" s="1762"/>
      <c r="IAD2" s="1762"/>
      <c r="IAE2" s="1762"/>
      <c r="IAF2" s="1762"/>
      <c r="IAG2" s="1762"/>
      <c r="IAH2" s="1762"/>
      <c r="IAI2" s="1762"/>
      <c r="IAJ2" s="1762"/>
      <c r="IAK2" s="1762"/>
      <c r="IAL2" s="1762"/>
      <c r="IAM2" s="1762"/>
      <c r="IAN2" s="1762"/>
      <c r="IAO2" s="1762"/>
      <c r="IAP2" s="1762"/>
      <c r="IAQ2" s="1762"/>
      <c r="IAR2" s="1762"/>
      <c r="IAS2" s="1762"/>
      <c r="IAT2" s="1762"/>
      <c r="IAU2" s="1762"/>
      <c r="IAV2" s="1762"/>
      <c r="IAW2" s="1762"/>
      <c r="IAX2" s="1762"/>
      <c r="IAY2" s="1762"/>
      <c r="IAZ2" s="1762"/>
      <c r="IBA2" s="1762"/>
      <c r="IBB2" s="1762"/>
      <c r="IBC2" s="1762"/>
      <c r="IBD2" s="1762"/>
      <c r="IBE2" s="1762"/>
      <c r="IBF2" s="1762"/>
      <c r="IBG2" s="1762"/>
      <c r="IBH2" s="1762"/>
      <c r="IBI2" s="1762"/>
      <c r="IBJ2" s="1762"/>
      <c r="IBK2" s="1762"/>
      <c r="IBL2" s="1762"/>
      <c r="IBM2" s="1762"/>
      <c r="IBN2" s="1762"/>
      <c r="IBO2" s="1762"/>
      <c r="IBP2" s="1762"/>
      <c r="IBQ2" s="1762"/>
      <c r="IBR2" s="1762"/>
      <c r="IBS2" s="1762"/>
      <c r="IBT2" s="1762"/>
      <c r="IBU2" s="1762"/>
      <c r="IBV2" s="1762"/>
      <c r="IBW2" s="1762"/>
      <c r="IBX2" s="1762"/>
      <c r="IBY2" s="1762"/>
      <c r="IBZ2" s="1762"/>
      <c r="ICA2" s="1762"/>
      <c r="ICB2" s="1762"/>
      <c r="ICC2" s="1762"/>
      <c r="ICD2" s="1762"/>
      <c r="ICE2" s="1762"/>
      <c r="ICF2" s="1762"/>
      <c r="ICG2" s="1762"/>
      <c r="ICH2" s="1762"/>
      <c r="ICI2" s="1762"/>
      <c r="ICJ2" s="1762"/>
      <c r="ICK2" s="1762"/>
      <c r="ICL2" s="1762"/>
      <c r="ICM2" s="1762"/>
      <c r="ICN2" s="1762"/>
      <c r="ICO2" s="1762"/>
      <c r="ICP2" s="1762"/>
      <c r="ICQ2" s="1762"/>
      <c r="ICR2" s="1762"/>
      <c r="ICS2" s="1762"/>
      <c r="ICT2" s="1762"/>
      <c r="ICU2" s="1762"/>
      <c r="ICV2" s="1762"/>
      <c r="ICW2" s="1762"/>
      <c r="ICX2" s="1762"/>
      <c r="ICY2" s="1762"/>
      <c r="ICZ2" s="1762"/>
      <c r="IDA2" s="1762"/>
      <c r="IDB2" s="1762"/>
      <c r="IDC2" s="1762"/>
      <c r="IDD2" s="1762"/>
      <c r="IDE2" s="1762"/>
      <c r="IDF2" s="1762"/>
      <c r="IDG2" s="1762"/>
      <c r="IDH2" s="1762"/>
      <c r="IDI2" s="1762"/>
      <c r="IDJ2" s="1762"/>
      <c r="IDK2" s="1762"/>
      <c r="IDL2" s="1762"/>
      <c r="IDM2" s="1762"/>
      <c r="IDN2" s="1762"/>
      <c r="IDO2" s="1762"/>
      <c r="IDP2" s="1762"/>
      <c r="IDQ2" s="1762"/>
      <c r="IDR2" s="1762"/>
      <c r="IDS2" s="1762"/>
      <c r="IDT2" s="1762"/>
      <c r="IDU2" s="1762"/>
      <c r="IDV2" s="1762"/>
      <c r="IDW2" s="1762"/>
      <c r="IDX2" s="1762"/>
      <c r="IDY2" s="1762"/>
      <c r="IDZ2" s="1762"/>
      <c r="IEA2" s="1762"/>
      <c r="IEB2" s="1762"/>
      <c r="IEC2" s="1762"/>
      <c r="IED2" s="1762"/>
      <c r="IEE2" s="1762"/>
      <c r="IEF2" s="1762"/>
      <c r="IEG2" s="1762"/>
      <c r="IEH2" s="1762"/>
      <c r="IEI2" s="1762"/>
      <c r="IEJ2" s="1762"/>
      <c r="IEK2" s="1762"/>
      <c r="IEL2" s="1762"/>
      <c r="IEM2" s="1762"/>
      <c r="IEN2" s="1762"/>
      <c r="IEO2" s="1762"/>
      <c r="IEP2" s="1762"/>
      <c r="IEQ2" s="1762"/>
      <c r="IER2" s="1762"/>
      <c r="IES2" s="1762"/>
      <c r="IET2" s="1762"/>
      <c r="IEU2" s="1762"/>
      <c r="IEV2" s="1762"/>
      <c r="IEW2" s="1762"/>
      <c r="IEX2" s="1762"/>
      <c r="IEY2" s="1762"/>
      <c r="IEZ2" s="1762"/>
      <c r="IFA2" s="1762"/>
      <c r="IFB2" s="1762"/>
      <c r="IFC2" s="1762"/>
      <c r="IFD2" s="1762"/>
      <c r="IFE2" s="1762"/>
      <c r="IFF2" s="1762"/>
      <c r="IFG2" s="1762"/>
      <c r="IFH2" s="1762"/>
      <c r="IFI2" s="1762"/>
      <c r="IFJ2" s="1762"/>
      <c r="IFK2" s="1762"/>
      <c r="IFL2" s="1762"/>
      <c r="IFM2" s="1762"/>
      <c r="IFN2" s="1762"/>
      <c r="IFO2" s="1762"/>
      <c r="IFP2" s="1762"/>
      <c r="IFQ2" s="1762"/>
      <c r="IFR2" s="1762"/>
      <c r="IFS2" s="1762"/>
      <c r="IFT2" s="1762"/>
      <c r="IFU2" s="1762"/>
      <c r="IFV2" s="1762"/>
      <c r="IFW2" s="1762"/>
      <c r="IFX2" s="1762"/>
      <c r="IFY2" s="1762"/>
      <c r="IFZ2" s="1762"/>
      <c r="IGA2" s="1762"/>
      <c r="IGB2" s="1762"/>
      <c r="IGC2" s="1762"/>
      <c r="IGD2" s="1762"/>
      <c r="IGE2" s="1762"/>
      <c r="IGF2" s="1762"/>
      <c r="IGG2" s="1762"/>
      <c r="IGH2" s="1762"/>
      <c r="IGI2" s="1762"/>
      <c r="IGJ2" s="1762"/>
      <c r="IGK2" s="1762"/>
      <c r="IGL2" s="1762"/>
      <c r="IGM2" s="1762"/>
      <c r="IGN2" s="1762"/>
      <c r="IGO2" s="1762"/>
      <c r="IGP2" s="1762"/>
      <c r="IGQ2" s="1762"/>
      <c r="IGR2" s="1762"/>
      <c r="IGS2" s="1762"/>
      <c r="IGT2" s="1762"/>
      <c r="IGU2" s="1762"/>
      <c r="IGV2" s="1762"/>
      <c r="IGW2" s="1762"/>
      <c r="IGX2" s="1762"/>
      <c r="IGY2" s="1762"/>
      <c r="IGZ2" s="1762"/>
      <c r="IHA2" s="1762"/>
      <c r="IHB2" s="1762"/>
      <c r="IHC2" s="1762"/>
      <c r="IHD2" s="1762"/>
      <c r="IHE2" s="1762"/>
      <c r="IHF2" s="1762"/>
      <c r="IHG2" s="1762"/>
      <c r="IHH2" s="1762"/>
      <c r="IHI2" s="1762"/>
      <c r="IHJ2" s="1762"/>
      <c r="IHK2" s="1762"/>
      <c r="IHL2" s="1762"/>
      <c r="IHM2" s="1762"/>
      <c r="IHN2" s="1762"/>
      <c r="IHO2" s="1762"/>
      <c r="IHP2" s="1762"/>
      <c r="IHQ2" s="1762"/>
      <c r="IHR2" s="1762"/>
      <c r="IHS2" s="1762"/>
      <c r="IHT2" s="1762"/>
      <c r="IHU2" s="1762"/>
      <c r="IHV2" s="1762"/>
      <c r="IHW2" s="1762"/>
      <c r="IHX2" s="1762"/>
      <c r="IHY2" s="1762"/>
      <c r="IHZ2" s="1762"/>
      <c r="IIA2" s="1762"/>
      <c r="IIB2" s="1762"/>
      <c r="IIC2" s="1762"/>
      <c r="IID2" s="1762"/>
      <c r="IIE2" s="1762"/>
      <c r="IIF2" s="1762"/>
      <c r="IIG2" s="1762"/>
      <c r="IIH2" s="1762"/>
      <c r="III2" s="1762"/>
      <c r="IIJ2" s="1762"/>
      <c r="IIK2" s="1762"/>
      <c r="IIL2" s="1762"/>
      <c r="IIM2" s="1762"/>
      <c r="IIN2" s="1762"/>
      <c r="IIO2" s="1762"/>
      <c r="IIP2" s="1762"/>
      <c r="IIQ2" s="1762"/>
      <c r="IIR2" s="1762"/>
      <c r="IIS2" s="1762"/>
      <c r="IIT2" s="1762"/>
      <c r="IIU2" s="1762"/>
      <c r="IIV2" s="1762"/>
      <c r="IIW2" s="1762"/>
      <c r="IIX2" s="1762"/>
      <c r="IIY2" s="1762"/>
      <c r="IIZ2" s="1762"/>
      <c r="IJA2" s="1762"/>
      <c r="IJB2" s="1762"/>
      <c r="IJC2" s="1762"/>
      <c r="IJD2" s="1762"/>
      <c r="IJE2" s="1762"/>
      <c r="IJF2" s="1762"/>
      <c r="IJG2" s="1762"/>
      <c r="IJH2" s="1762"/>
      <c r="IJI2" s="1762"/>
      <c r="IJJ2" s="1762"/>
      <c r="IJK2" s="1762"/>
      <c r="IJL2" s="1762"/>
      <c r="IJM2" s="1762"/>
      <c r="IJN2" s="1762"/>
      <c r="IJO2" s="1762"/>
      <c r="IJP2" s="1762"/>
      <c r="IJQ2" s="1762"/>
      <c r="IJR2" s="1762"/>
      <c r="IJS2" s="1762"/>
      <c r="IJT2" s="1762"/>
      <c r="IJU2" s="1762"/>
      <c r="IJV2" s="1762"/>
      <c r="IJW2" s="1762"/>
      <c r="IJX2" s="1762"/>
      <c r="IJY2" s="1762"/>
      <c r="IJZ2" s="1762"/>
      <c r="IKA2" s="1762"/>
      <c r="IKB2" s="1762"/>
      <c r="IKC2" s="1762"/>
      <c r="IKD2" s="1762"/>
      <c r="IKE2" s="1762"/>
      <c r="IKF2" s="1762"/>
      <c r="IKG2" s="1762"/>
      <c r="IKH2" s="1762"/>
      <c r="IKI2" s="1762"/>
      <c r="IKJ2" s="1762"/>
      <c r="IKK2" s="1762"/>
      <c r="IKL2" s="1762"/>
      <c r="IKM2" s="1762"/>
      <c r="IKN2" s="1762"/>
      <c r="IKO2" s="1762"/>
      <c r="IKP2" s="1762"/>
      <c r="IKQ2" s="1762"/>
      <c r="IKR2" s="1762"/>
      <c r="IKS2" s="1762"/>
      <c r="IKT2" s="1762"/>
      <c r="IKU2" s="1762"/>
      <c r="IKV2" s="1762"/>
      <c r="IKW2" s="1762"/>
      <c r="IKX2" s="1762"/>
      <c r="IKY2" s="1762"/>
      <c r="IKZ2" s="1762"/>
      <c r="ILA2" s="1762"/>
      <c r="ILB2" s="1762"/>
      <c r="ILC2" s="1762"/>
      <c r="ILD2" s="1762"/>
      <c r="ILE2" s="1762"/>
      <c r="ILF2" s="1762"/>
      <c r="ILG2" s="1762"/>
      <c r="ILH2" s="1762"/>
      <c r="ILI2" s="1762"/>
      <c r="ILJ2" s="1762"/>
      <c r="ILK2" s="1762"/>
      <c r="ILL2" s="1762"/>
      <c r="ILM2" s="1762"/>
      <c r="ILN2" s="1762"/>
      <c r="ILO2" s="1762"/>
      <c r="ILP2" s="1762"/>
      <c r="ILQ2" s="1762"/>
      <c r="ILR2" s="1762"/>
      <c r="ILS2" s="1762"/>
      <c r="ILT2" s="1762"/>
      <c r="ILU2" s="1762"/>
      <c r="ILV2" s="1762"/>
      <c r="ILW2" s="1762"/>
      <c r="ILX2" s="1762"/>
      <c r="ILY2" s="1762"/>
      <c r="ILZ2" s="1762"/>
      <c r="IMA2" s="1762"/>
      <c r="IMB2" s="1762"/>
      <c r="IMC2" s="1762"/>
      <c r="IMD2" s="1762"/>
      <c r="IME2" s="1762"/>
      <c r="IMF2" s="1762"/>
      <c r="IMG2" s="1762"/>
      <c r="IMH2" s="1762"/>
      <c r="IMI2" s="1762"/>
      <c r="IMJ2" s="1762"/>
      <c r="IMK2" s="1762"/>
      <c r="IML2" s="1762"/>
      <c r="IMM2" s="1762"/>
      <c r="IMN2" s="1762"/>
      <c r="IMO2" s="1762"/>
      <c r="IMP2" s="1762"/>
      <c r="IMQ2" s="1762"/>
      <c r="IMR2" s="1762"/>
      <c r="IMS2" s="1762"/>
      <c r="IMT2" s="1762"/>
      <c r="IMU2" s="1762"/>
      <c r="IMV2" s="1762"/>
      <c r="IMW2" s="1762"/>
      <c r="IMX2" s="1762"/>
      <c r="IMY2" s="1762"/>
      <c r="IMZ2" s="1762"/>
      <c r="INA2" s="1762"/>
      <c r="INB2" s="1762"/>
      <c r="INC2" s="1762"/>
      <c r="IND2" s="1762"/>
      <c r="INE2" s="1762"/>
      <c r="INF2" s="1762"/>
      <c r="ING2" s="1762"/>
      <c r="INH2" s="1762"/>
      <c r="INI2" s="1762"/>
      <c r="INJ2" s="1762"/>
      <c r="INK2" s="1762"/>
      <c r="INL2" s="1762"/>
      <c r="INM2" s="1762"/>
      <c r="INN2" s="1762"/>
      <c r="INO2" s="1762"/>
      <c r="INP2" s="1762"/>
      <c r="INQ2" s="1762"/>
      <c r="INR2" s="1762"/>
      <c r="INS2" s="1762"/>
      <c r="INT2" s="1762"/>
      <c r="INU2" s="1762"/>
      <c r="INV2" s="1762"/>
      <c r="INW2" s="1762"/>
      <c r="INX2" s="1762"/>
      <c r="INY2" s="1762"/>
      <c r="INZ2" s="1762"/>
      <c r="IOA2" s="1762"/>
      <c r="IOB2" s="1762"/>
      <c r="IOC2" s="1762"/>
      <c r="IOD2" s="1762"/>
      <c r="IOE2" s="1762"/>
      <c r="IOF2" s="1762"/>
      <c r="IOG2" s="1762"/>
      <c r="IOH2" s="1762"/>
      <c r="IOI2" s="1762"/>
      <c r="IOJ2" s="1762"/>
      <c r="IOK2" s="1762"/>
      <c r="IOL2" s="1762"/>
      <c r="IOM2" s="1762"/>
      <c r="ION2" s="1762"/>
      <c r="IOO2" s="1762"/>
      <c r="IOP2" s="1762"/>
      <c r="IOQ2" s="1762"/>
      <c r="IOR2" s="1762"/>
      <c r="IOS2" s="1762"/>
      <c r="IOT2" s="1762"/>
      <c r="IOU2" s="1762"/>
      <c r="IOV2" s="1762"/>
      <c r="IOW2" s="1762"/>
      <c r="IOX2" s="1762"/>
      <c r="IOY2" s="1762"/>
      <c r="IOZ2" s="1762"/>
      <c r="IPA2" s="1762"/>
      <c r="IPB2" s="1762"/>
      <c r="IPC2" s="1762"/>
      <c r="IPD2" s="1762"/>
      <c r="IPE2" s="1762"/>
      <c r="IPF2" s="1762"/>
      <c r="IPG2" s="1762"/>
      <c r="IPH2" s="1762"/>
      <c r="IPI2" s="1762"/>
      <c r="IPJ2" s="1762"/>
      <c r="IPK2" s="1762"/>
      <c r="IPL2" s="1762"/>
      <c r="IPM2" s="1762"/>
      <c r="IPN2" s="1762"/>
      <c r="IPO2" s="1762"/>
      <c r="IPP2" s="1762"/>
      <c r="IPQ2" s="1762"/>
      <c r="IPR2" s="1762"/>
      <c r="IPS2" s="1762"/>
      <c r="IPT2" s="1762"/>
      <c r="IPU2" s="1762"/>
      <c r="IPV2" s="1762"/>
      <c r="IPW2" s="1762"/>
      <c r="IPX2" s="1762"/>
      <c r="IPY2" s="1762"/>
      <c r="IPZ2" s="1762"/>
      <c r="IQA2" s="1762"/>
      <c r="IQB2" s="1762"/>
      <c r="IQC2" s="1762"/>
      <c r="IQD2" s="1762"/>
      <c r="IQE2" s="1762"/>
      <c r="IQF2" s="1762"/>
      <c r="IQG2" s="1762"/>
      <c r="IQH2" s="1762"/>
      <c r="IQI2" s="1762"/>
      <c r="IQJ2" s="1762"/>
      <c r="IQK2" s="1762"/>
      <c r="IQL2" s="1762"/>
      <c r="IQM2" s="1762"/>
      <c r="IQN2" s="1762"/>
      <c r="IQO2" s="1762"/>
      <c r="IQP2" s="1762"/>
      <c r="IQQ2" s="1762"/>
      <c r="IQR2" s="1762"/>
      <c r="IQS2" s="1762"/>
      <c r="IQT2" s="1762"/>
      <c r="IQU2" s="1762"/>
      <c r="IQV2" s="1762"/>
      <c r="IQW2" s="1762"/>
      <c r="IQX2" s="1762"/>
      <c r="IQY2" s="1762"/>
      <c r="IQZ2" s="1762"/>
      <c r="IRA2" s="1762"/>
      <c r="IRB2" s="1762"/>
      <c r="IRC2" s="1762"/>
      <c r="IRD2" s="1762"/>
      <c r="IRE2" s="1762"/>
      <c r="IRF2" s="1762"/>
      <c r="IRG2" s="1762"/>
      <c r="IRH2" s="1762"/>
      <c r="IRI2" s="1762"/>
      <c r="IRJ2" s="1762"/>
      <c r="IRK2" s="1762"/>
      <c r="IRL2" s="1762"/>
      <c r="IRM2" s="1762"/>
      <c r="IRN2" s="1762"/>
      <c r="IRO2" s="1762"/>
      <c r="IRP2" s="1762"/>
      <c r="IRQ2" s="1762"/>
      <c r="IRR2" s="1762"/>
      <c r="IRS2" s="1762"/>
      <c r="IRT2" s="1762"/>
      <c r="IRU2" s="1762"/>
      <c r="IRV2" s="1762"/>
      <c r="IRW2" s="1762"/>
      <c r="IRX2" s="1762"/>
      <c r="IRY2" s="1762"/>
      <c r="IRZ2" s="1762"/>
      <c r="ISA2" s="1762"/>
      <c r="ISB2" s="1762"/>
      <c r="ISC2" s="1762"/>
      <c r="ISD2" s="1762"/>
      <c r="ISE2" s="1762"/>
      <c r="ISF2" s="1762"/>
      <c r="ISG2" s="1762"/>
      <c r="ISH2" s="1762"/>
      <c r="ISI2" s="1762"/>
      <c r="ISJ2" s="1762"/>
      <c r="ISK2" s="1762"/>
      <c r="ISL2" s="1762"/>
      <c r="ISM2" s="1762"/>
      <c r="ISN2" s="1762"/>
      <c r="ISO2" s="1762"/>
      <c r="ISP2" s="1762"/>
      <c r="ISQ2" s="1762"/>
      <c r="ISR2" s="1762"/>
      <c r="ISS2" s="1762"/>
      <c r="IST2" s="1762"/>
      <c r="ISU2" s="1762"/>
      <c r="ISV2" s="1762"/>
      <c r="ISW2" s="1762"/>
      <c r="ISX2" s="1762"/>
      <c r="ISY2" s="1762"/>
      <c r="ISZ2" s="1762"/>
      <c r="ITA2" s="1762"/>
      <c r="ITB2" s="1762"/>
      <c r="ITC2" s="1762"/>
      <c r="ITD2" s="1762"/>
      <c r="ITE2" s="1762"/>
      <c r="ITF2" s="1762"/>
      <c r="ITG2" s="1762"/>
      <c r="ITH2" s="1762"/>
      <c r="ITI2" s="1762"/>
      <c r="ITJ2" s="1762"/>
      <c r="ITK2" s="1762"/>
      <c r="ITL2" s="1762"/>
      <c r="ITM2" s="1762"/>
      <c r="ITN2" s="1762"/>
      <c r="ITO2" s="1762"/>
      <c r="ITP2" s="1762"/>
      <c r="ITQ2" s="1762"/>
      <c r="ITR2" s="1762"/>
      <c r="ITS2" s="1762"/>
      <c r="ITT2" s="1762"/>
      <c r="ITU2" s="1762"/>
      <c r="ITV2" s="1762"/>
      <c r="ITW2" s="1762"/>
      <c r="ITX2" s="1762"/>
      <c r="ITY2" s="1762"/>
      <c r="ITZ2" s="1762"/>
      <c r="IUA2" s="1762"/>
      <c r="IUB2" s="1762"/>
      <c r="IUC2" s="1762"/>
      <c r="IUD2" s="1762"/>
      <c r="IUE2" s="1762"/>
      <c r="IUF2" s="1762"/>
      <c r="IUG2" s="1762"/>
      <c r="IUH2" s="1762"/>
      <c r="IUI2" s="1762"/>
      <c r="IUJ2" s="1762"/>
      <c r="IUK2" s="1762"/>
      <c r="IUL2" s="1762"/>
      <c r="IUM2" s="1762"/>
      <c r="IUN2" s="1762"/>
      <c r="IUO2" s="1762"/>
      <c r="IUP2" s="1762"/>
      <c r="IUQ2" s="1762"/>
      <c r="IUR2" s="1762"/>
      <c r="IUS2" s="1762"/>
      <c r="IUT2" s="1762"/>
      <c r="IUU2" s="1762"/>
      <c r="IUV2" s="1762"/>
      <c r="IUW2" s="1762"/>
      <c r="IUX2" s="1762"/>
      <c r="IUY2" s="1762"/>
      <c r="IUZ2" s="1762"/>
      <c r="IVA2" s="1762"/>
      <c r="IVB2" s="1762"/>
      <c r="IVC2" s="1762"/>
      <c r="IVD2" s="1762"/>
      <c r="IVE2" s="1762"/>
      <c r="IVF2" s="1762"/>
      <c r="IVG2" s="1762"/>
      <c r="IVH2" s="1762"/>
      <c r="IVI2" s="1762"/>
      <c r="IVJ2" s="1762"/>
      <c r="IVK2" s="1762"/>
      <c r="IVL2" s="1762"/>
      <c r="IVM2" s="1762"/>
      <c r="IVN2" s="1762"/>
      <c r="IVO2" s="1762"/>
      <c r="IVP2" s="1762"/>
      <c r="IVQ2" s="1762"/>
      <c r="IVR2" s="1762"/>
      <c r="IVS2" s="1762"/>
      <c r="IVT2" s="1762"/>
      <c r="IVU2" s="1762"/>
      <c r="IVV2" s="1762"/>
      <c r="IVW2" s="1762"/>
      <c r="IVX2" s="1762"/>
      <c r="IVY2" s="1762"/>
      <c r="IVZ2" s="1762"/>
      <c r="IWA2" s="1762"/>
      <c r="IWB2" s="1762"/>
      <c r="IWC2" s="1762"/>
      <c r="IWD2" s="1762"/>
      <c r="IWE2" s="1762"/>
      <c r="IWF2" s="1762"/>
      <c r="IWG2" s="1762"/>
      <c r="IWH2" s="1762"/>
      <c r="IWI2" s="1762"/>
      <c r="IWJ2" s="1762"/>
      <c r="IWK2" s="1762"/>
      <c r="IWL2" s="1762"/>
      <c r="IWM2" s="1762"/>
      <c r="IWN2" s="1762"/>
      <c r="IWO2" s="1762"/>
      <c r="IWP2" s="1762"/>
      <c r="IWQ2" s="1762"/>
      <c r="IWR2" s="1762"/>
      <c r="IWS2" s="1762"/>
      <c r="IWT2" s="1762"/>
      <c r="IWU2" s="1762"/>
      <c r="IWV2" s="1762"/>
      <c r="IWW2" s="1762"/>
      <c r="IWX2" s="1762"/>
      <c r="IWY2" s="1762"/>
      <c r="IWZ2" s="1762"/>
      <c r="IXA2" s="1762"/>
      <c r="IXB2" s="1762"/>
      <c r="IXC2" s="1762"/>
      <c r="IXD2" s="1762"/>
      <c r="IXE2" s="1762"/>
      <c r="IXF2" s="1762"/>
      <c r="IXG2" s="1762"/>
      <c r="IXH2" s="1762"/>
      <c r="IXI2" s="1762"/>
      <c r="IXJ2" s="1762"/>
      <c r="IXK2" s="1762"/>
      <c r="IXL2" s="1762"/>
      <c r="IXM2" s="1762"/>
      <c r="IXN2" s="1762"/>
      <c r="IXO2" s="1762"/>
      <c r="IXP2" s="1762"/>
      <c r="IXQ2" s="1762"/>
      <c r="IXR2" s="1762"/>
      <c r="IXS2" s="1762"/>
      <c r="IXT2" s="1762"/>
      <c r="IXU2" s="1762"/>
      <c r="IXV2" s="1762"/>
      <c r="IXW2" s="1762"/>
      <c r="IXX2" s="1762"/>
      <c r="IXY2" s="1762"/>
      <c r="IXZ2" s="1762"/>
      <c r="IYA2" s="1762"/>
      <c r="IYB2" s="1762"/>
      <c r="IYC2" s="1762"/>
      <c r="IYD2" s="1762"/>
      <c r="IYE2" s="1762"/>
      <c r="IYF2" s="1762"/>
      <c r="IYG2" s="1762"/>
      <c r="IYH2" s="1762"/>
      <c r="IYI2" s="1762"/>
      <c r="IYJ2" s="1762"/>
      <c r="IYK2" s="1762"/>
      <c r="IYL2" s="1762"/>
      <c r="IYM2" s="1762"/>
      <c r="IYN2" s="1762"/>
      <c r="IYO2" s="1762"/>
      <c r="IYP2" s="1762"/>
      <c r="IYQ2" s="1762"/>
      <c r="IYR2" s="1762"/>
      <c r="IYS2" s="1762"/>
      <c r="IYT2" s="1762"/>
      <c r="IYU2" s="1762"/>
      <c r="IYV2" s="1762"/>
      <c r="IYW2" s="1762"/>
      <c r="IYX2" s="1762"/>
      <c r="IYY2" s="1762"/>
      <c r="IYZ2" s="1762"/>
      <c r="IZA2" s="1762"/>
      <c r="IZB2" s="1762"/>
      <c r="IZC2" s="1762"/>
      <c r="IZD2" s="1762"/>
      <c r="IZE2" s="1762"/>
      <c r="IZF2" s="1762"/>
      <c r="IZG2" s="1762"/>
      <c r="IZH2" s="1762"/>
      <c r="IZI2" s="1762"/>
      <c r="IZJ2" s="1762"/>
      <c r="IZK2" s="1762"/>
      <c r="IZL2" s="1762"/>
      <c r="IZM2" s="1762"/>
      <c r="IZN2" s="1762"/>
      <c r="IZO2" s="1762"/>
      <c r="IZP2" s="1762"/>
      <c r="IZQ2" s="1762"/>
      <c r="IZR2" s="1762"/>
      <c r="IZS2" s="1762"/>
      <c r="IZT2" s="1762"/>
      <c r="IZU2" s="1762"/>
      <c r="IZV2" s="1762"/>
      <c r="IZW2" s="1762"/>
      <c r="IZX2" s="1762"/>
      <c r="IZY2" s="1762"/>
      <c r="IZZ2" s="1762"/>
      <c r="JAA2" s="1762"/>
      <c r="JAB2" s="1762"/>
      <c r="JAC2" s="1762"/>
      <c r="JAD2" s="1762"/>
      <c r="JAE2" s="1762"/>
      <c r="JAF2" s="1762"/>
      <c r="JAG2" s="1762"/>
      <c r="JAH2" s="1762"/>
      <c r="JAI2" s="1762"/>
      <c r="JAJ2" s="1762"/>
      <c r="JAK2" s="1762"/>
      <c r="JAL2" s="1762"/>
      <c r="JAM2" s="1762"/>
      <c r="JAN2" s="1762"/>
      <c r="JAO2" s="1762"/>
      <c r="JAP2" s="1762"/>
      <c r="JAQ2" s="1762"/>
      <c r="JAR2" s="1762"/>
      <c r="JAS2" s="1762"/>
      <c r="JAT2" s="1762"/>
      <c r="JAU2" s="1762"/>
      <c r="JAV2" s="1762"/>
      <c r="JAW2" s="1762"/>
      <c r="JAX2" s="1762"/>
      <c r="JAY2" s="1762"/>
      <c r="JAZ2" s="1762"/>
      <c r="JBA2" s="1762"/>
      <c r="JBB2" s="1762"/>
      <c r="JBC2" s="1762"/>
      <c r="JBD2" s="1762"/>
      <c r="JBE2" s="1762"/>
      <c r="JBF2" s="1762"/>
      <c r="JBG2" s="1762"/>
      <c r="JBH2" s="1762"/>
      <c r="JBI2" s="1762"/>
      <c r="JBJ2" s="1762"/>
      <c r="JBK2" s="1762"/>
      <c r="JBL2" s="1762"/>
      <c r="JBM2" s="1762"/>
      <c r="JBN2" s="1762"/>
      <c r="JBO2" s="1762"/>
      <c r="JBP2" s="1762"/>
      <c r="JBQ2" s="1762"/>
      <c r="JBR2" s="1762"/>
      <c r="JBS2" s="1762"/>
      <c r="JBT2" s="1762"/>
      <c r="JBU2" s="1762"/>
      <c r="JBV2" s="1762"/>
      <c r="JBW2" s="1762"/>
      <c r="JBX2" s="1762"/>
      <c r="JBY2" s="1762"/>
      <c r="JBZ2" s="1762"/>
      <c r="JCA2" s="1762"/>
      <c r="JCB2" s="1762"/>
      <c r="JCC2" s="1762"/>
      <c r="JCD2" s="1762"/>
      <c r="JCE2" s="1762"/>
      <c r="JCF2" s="1762"/>
      <c r="JCG2" s="1762"/>
      <c r="JCH2" s="1762"/>
      <c r="JCI2" s="1762"/>
      <c r="JCJ2" s="1762"/>
      <c r="JCK2" s="1762"/>
      <c r="JCL2" s="1762"/>
      <c r="JCM2" s="1762"/>
      <c r="JCN2" s="1762"/>
      <c r="JCO2" s="1762"/>
      <c r="JCP2" s="1762"/>
      <c r="JCQ2" s="1762"/>
      <c r="JCR2" s="1762"/>
      <c r="JCS2" s="1762"/>
      <c r="JCT2" s="1762"/>
      <c r="JCU2" s="1762"/>
      <c r="JCV2" s="1762"/>
      <c r="JCW2" s="1762"/>
      <c r="JCX2" s="1762"/>
      <c r="JCY2" s="1762"/>
      <c r="JCZ2" s="1762"/>
      <c r="JDA2" s="1762"/>
      <c r="JDB2" s="1762"/>
      <c r="JDC2" s="1762"/>
      <c r="JDD2" s="1762"/>
      <c r="JDE2" s="1762"/>
      <c r="JDF2" s="1762"/>
      <c r="JDG2" s="1762"/>
      <c r="JDH2" s="1762"/>
      <c r="JDI2" s="1762"/>
      <c r="JDJ2" s="1762"/>
      <c r="JDK2" s="1762"/>
      <c r="JDL2" s="1762"/>
      <c r="JDM2" s="1762"/>
      <c r="JDN2" s="1762"/>
      <c r="JDO2" s="1762"/>
      <c r="JDP2" s="1762"/>
      <c r="JDQ2" s="1762"/>
      <c r="JDR2" s="1762"/>
      <c r="JDS2" s="1762"/>
      <c r="JDT2" s="1762"/>
      <c r="JDU2" s="1762"/>
      <c r="JDV2" s="1762"/>
      <c r="JDW2" s="1762"/>
      <c r="JDX2" s="1762"/>
      <c r="JDY2" s="1762"/>
      <c r="JDZ2" s="1762"/>
      <c r="JEA2" s="1762"/>
      <c r="JEB2" s="1762"/>
      <c r="JEC2" s="1762"/>
      <c r="JED2" s="1762"/>
      <c r="JEE2" s="1762"/>
      <c r="JEF2" s="1762"/>
      <c r="JEG2" s="1762"/>
      <c r="JEH2" s="1762"/>
      <c r="JEI2" s="1762"/>
      <c r="JEJ2" s="1762"/>
      <c r="JEK2" s="1762"/>
      <c r="JEL2" s="1762"/>
      <c r="JEM2" s="1762"/>
      <c r="JEN2" s="1762"/>
      <c r="JEO2" s="1762"/>
      <c r="JEP2" s="1762"/>
      <c r="JEQ2" s="1762"/>
      <c r="JER2" s="1762"/>
      <c r="JES2" s="1762"/>
      <c r="JET2" s="1762"/>
      <c r="JEU2" s="1762"/>
      <c r="JEV2" s="1762"/>
      <c r="JEW2" s="1762"/>
      <c r="JEX2" s="1762"/>
      <c r="JEY2" s="1762"/>
      <c r="JEZ2" s="1762"/>
      <c r="JFA2" s="1762"/>
      <c r="JFB2" s="1762"/>
      <c r="JFC2" s="1762"/>
      <c r="JFD2" s="1762"/>
      <c r="JFE2" s="1762"/>
      <c r="JFF2" s="1762"/>
      <c r="JFG2" s="1762"/>
      <c r="JFH2" s="1762"/>
      <c r="JFI2" s="1762"/>
      <c r="JFJ2" s="1762"/>
      <c r="JFK2" s="1762"/>
      <c r="JFL2" s="1762"/>
      <c r="JFM2" s="1762"/>
      <c r="JFN2" s="1762"/>
      <c r="JFO2" s="1762"/>
      <c r="JFP2" s="1762"/>
      <c r="JFQ2" s="1762"/>
      <c r="JFR2" s="1762"/>
      <c r="JFS2" s="1762"/>
      <c r="JFT2" s="1762"/>
      <c r="JFU2" s="1762"/>
      <c r="JFV2" s="1762"/>
      <c r="JFW2" s="1762"/>
      <c r="JFX2" s="1762"/>
      <c r="JFY2" s="1762"/>
      <c r="JFZ2" s="1762"/>
      <c r="JGA2" s="1762"/>
      <c r="JGB2" s="1762"/>
      <c r="JGC2" s="1762"/>
      <c r="JGD2" s="1762"/>
      <c r="JGE2" s="1762"/>
      <c r="JGF2" s="1762"/>
      <c r="JGG2" s="1762"/>
      <c r="JGH2" s="1762"/>
      <c r="JGI2" s="1762"/>
      <c r="JGJ2" s="1762"/>
      <c r="JGK2" s="1762"/>
      <c r="JGL2" s="1762"/>
      <c r="JGM2" s="1762"/>
      <c r="JGN2" s="1762"/>
      <c r="JGO2" s="1762"/>
      <c r="JGP2" s="1762"/>
      <c r="JGQ2" s="1762"/>
      <c r="JGR2" s="1762"/>
      <c r="JGS2" s="1762"/>
      <c r="JGT2" s="1762"/>
      <c r="JGU2" s="1762"/>
      <c r="JGV2" s="1762"/>
      <c r="JGW2" s="1762"/>
      <c r="JGX2" s="1762"/>
      <c r="JGY2" s="1762"/>
      <c r="JGZ2" s="1762"/>
      <c r="JHA2" s="1762"/>
      <c r="JHB2" s="1762"/>
      <c r="JHC2" s="1762"/>
      <c r="JHD2" s="1762"/>
      <c r="JHE2" s="1762"/>
      <c r="JHF2" s="1762"/>
      <c r="JHG2" s="1762"/>
      <c r="JHH2" s="1762"/>
      <c r="JHI2" s="1762"/>
      <c r="JHJ2" s="1762"/>
      <c r="JHK2" s="1762"/>
      <c r="JHL2" s="1762"/>
      <c r="JHM2" s="1762"/>
      <c r="JHN2" s="1762"/>
      <c r="JHO2" s="1762"/>
      <c r="JHP2" s="1762"/>
      <c r="JHQ2" s="1762"/>
      <c r="JHR2" s="1762"/>
      <c r="JHS2" s="1762"/>
      <c r="JHT2" s="1762"/>
      <c r="JHU2" s="1762"/>
      <c r="JHV2" s="1762"/>
      <c r="JHW2" s="1762"/>
      <c r="JHX2" s="1762"/>
      <c r="JHY2" s="1762"/>
      <c r="JHZ2" s="1762"/>
      <c r="JIA2" s="1762"/>
      <c r="JIB2" s="1762"/>
      <c r="JIC2" s="1762"/>
      <c r="JID2" s="1762"/>
      <c r="JIE2" s="1762"/>
      <c r="JIF2" s="1762"/>
      <c r="JIG2" s="1762"/>
      <c r="JIH2" s="1762"/>
      <c r="JII2" s="1762"/>
      <c r="JIJ2" s="1762"/>
      <c r="JIK2" s="1762"/>
      <c r="JIL2" s="1762"/>
      <c r="JIM2" s="1762"/>
      <c r="JIN2" s="1762"/>
      <c r="JIO2" s="1762"/>
      <c r="JIP2" s="1762"/>
      <c r="JIQ2" s="1762"/>
      <c r="JIR2" s="1762"/>
      <c r="JIS2" s="1762"/>
      <c r="JIT2" s="1762"/>
      <c r="JIU2" s="1762"/>
      <c r="JIV2" s="1762"/>
      <c r="JIW2" s="1762"/>
      <c r="JIX2" s="1762"/>
      <c r="JIY2" s="1762"/>
      <c r="JIZ2" s="1762"/>
      <c r="JJA2" s="1762"/>
      <c r="JJB2" s="1762"/>
      <c r="JJC2" s="1762"/>
      <c r="JJD2" s="1762"/>
      <c r="JJE2" s="1762"/>
      <c r="JJF2" s="1762"/>
      <c r="JJG2" s="1762"/>
      <c r="JJH2" s="1762"/>
      <c r="JJI2" s="1762"/>
      <c r="JJJ2" s="1762"/>
      <c r="JJK2" s="1762"/>
      <c r="JJL2" s="1762"/>
      <c r="JJM2" s="1762"/>
      <c r="JJN2" s="1762"/>
      <c r="JJO2" s="1762"/>
      <c r="JJP2" s="1762"/>
      <c r="JJQ2" s="1762"/>
      <c r="JJR2" s="1762"/>
      <c r="JJS2" s="1762"/>
      <c r="JJT2" s="1762"/>
      <c r="JJU2" s="1762"/>
      <c r="JJV2" s="1762"/>
      <c r="JJW2" s="1762"/>
      <c r="JJX2" s="1762"/>
      <c r="JJY2" s="1762"/>
      <c r="JJZ2" s="1762"/>
      <c r="JKA2" s="1762"/>
      <c r="JKB2" s="1762"/>
      <c r="JKC2" s="1762"/>
      <c r="JKD2" s="1762"/>
      <c r="JKE2" s="1762"/>
      <c r="JKF2" s="1762"/>
      <c r="JKG2" s="1762"/>
      <c r="JKH2" s="1762"/>
      <c r="JKI2" s="1762"/>
      <c r="JKJ2" s="1762"/>
      <c r="JKK2" s="1762"/>
      <c r="JKL2" s="1762"/>
      <c r="JKM2" s="1762"/>
      <c r="JKN2" s="1762"/>
      <c r="JKO2" s="1762"/>
      <c r="JKP2" s="1762"/>
      <c r="JKQ2" s="1762"/>
      <c r="JKR2" s="1762"/>
      <c r="JKS2" s="1762"/>
      <c r="JKT2" s="1762"/>
      <c r="JKU2" s="1762"/>
      <c r="JKV2" s="1762"/>
      <c r="JKW2" s="1762"/>
      <c r="JKX2" s="1762"/>
      <c r="JKY2" s="1762"/>
      <c r="JKZ2" s="1762"/>
      <c r="JLA2" s="1762"/>
      <c r="JLB2" s="1762"/>
      <c r="JLC2" s="1762"/>
      <c r="JLD2" s="1762"/>
      <c r="JLE2" s="1762"/>
      <c r="JLF2" s="1762"/>
      <c r="JLG2" s="1762"/>
      <c r="JLH2" s="1762"/>
      <c r="JLI2" s="1762"/>
      <c r="JLJ2" s="1762"/>
      <c r="JLK2" s="1762"/>
      <c r="JLL2" s="1762"/>
      <c r="JLM2" s="1762"/>
      <c r="JLN2" s="1762"/>
      <c r="JLO2" s="1762"/>
      <c r="JLP2" s="1762"/>
      <c r="JLQ2" s="1762"/>
      <c r="JLR2" s="1762"/>
      <c r="JLS2" s="1762"/>
      <c r="JLT2" s="1762"/>
      <c r="JLU2" s="1762"/>
      <c r="JLV2" s="1762"/>
      <c r="JLW2" s="1762"/>
      <c r="JLX2" s="1762"/>
      <c r="JLY2" s="1762"/>
      <c r="JLZ2" s="1762"/>
      <c r="JMA2" s="1762"/>
      <c r="JMB2" s="1762"/>
      <c r="JMC2" s="1762"/>
      <c r="JMD2" s="1762"/>
      <c r="JME2" s="1762"/>
      <c r="JMF2" s="1762"/>
      <c r="JMG2" s="1762"/>
      <c r="JMH2" s="1762"/>
      <c r="JMI2" s="1762"/>
      <c r="JMJ2" s="1762"/>
      <c r="JMK2" s="1762"/>
      <c r="JML2" s="1762"/>
      <c r="JMM2" s="1762"/>
      <c r="JMN2" s="1762"/>
      <c r="JMO2" s="1762"/>
      <c r="JMP2" s="1762"/>
      <c r="JMQ2" s="1762"/>
      <c r="JMR2" s="1762"/>
      <c r="JMS2" s="1762"/>
      <c r="JMT2" s="1762"/>
      <c r="JMU2" s="1762"/>
      <c r="JMV2" s="1762"/>
      <c r="JMW2" s="1762"/>
      <c r="JMX2" s="1762"/>
      <c r="JMY2" s="1762"/>
      <c r="JMZ2" s="1762"/>
      <c r="JNA2" s="1762"/>
      <c r="JNB2" s="1762"/>
      <c r="JNC2" s="1762"/>
      <c r="JND2" s="1762"/>
      <c r="JNE2" s="1762"/>
      <c r="JNF2" s="1762"/>
      <c r="JNG2" s="1762"/>
      <c r="JNH2" s="1762"/>
      <c r="JNI2" s="1762"/>
      <c r="JNJ2" s="1762"/>
      <c r="JNK2" s="1762"/>
      <c r="JNL2" s="1762"/>
      <c r="JNM2" s="1762"/>
      <c r="JNN2" s="1762"/>
      <c r="JNO2" s="1762"/>
      <c r="JNP2" s="1762"/>
      <c r="JNQ2" s="1762"/>
      <c r="JNR2" s="1762"/>
      <c r="JNS2" s="1762"/>
      <c r="JNT2" s="1762"/>
      <c r="JNU2" s="1762"/>
      <c r="JNV2" s="1762"/>
      <c r="JNW2" s="1762"/>
      <c r="JNX2" s="1762"/>
      <c r="JNY2" s="1762"/>
      <c r="JNZ2" s="1762"/>
      <c r="JOA2" s="1762"/>
      <c r="JOB2" s="1762"/>
      <c r="JOC2" s="1762"/>
      <c r="JOD2" s="1762"/>
      <c r="JOE2" s="1762"/>
      <c r="JOF2" s="1762"/>
      <c r="JOG2" s="1762"/>
      <c r="JOH2" s="1762"/>
      <c r="JOI2" s="1762"/>
      <c r="JOJ2" s="1762"/>
      <c r="JOK2" s="1762"/>
      <c r="JOL2" s="1762"/>
      <c r="JOM2" s="1762"/>
      <c r="JON2" s="1762"/>
      <c r="JOO2" s="1762"/>
      <c r="JOP2" s="1762"/>
      <c r="JOQ2" s="1762"/>
      <c r="JOR2" s="1762"/>
      <c r="JOS2" s="1762"/>
      <c r="JOT2" s="1762"/>
      <c r="JOU2" s="1762"/>
      <c r="JOV2" s="1762"/>
      <c r="JOW2" s="1762"/>
      <c r="JOX2" s="1762"/>
      <c r="JOY2" s="1762"/>
      <c r="JOZ2" s="1762"/>
      <c r="JPA2" s="1762"/>
      <c r="JPB2" s="1762"/>
      <c r="JPC2" s="1762"/>
      <c r="JPD2" s="1762"/>
      <c r="JPE2" s="1762"/>
      <c r="JPF2" s="1762"/>
      <c r="JPG2" s="1762"/>
      <c r="JPH2" s="1762"/>
      <c r="JPI2" s="1762"/>
      <c r="JPJ2" s="1762"/>
      <c r="JPK2" s="1762"/>
      <c r="JPL2" s="1762"/>
      <c r="JPM2" s="1762"/>
      <c r="JPN2" s="1762"/>
      <c r="JPO2" s="1762"/>
      <c r="JPP2" s="1762"/>
      <c r="JPQ2" s="1762"/>
      <c r="JPR2" s="1762"/>
      <c r="JPS2" s="1762"/>
      <c r="JPT2" s="1762"/>
      <c r="JPU2" s="1762"/>
      <c r="JPV2" s="1762"/>
      <c r="JPW2" s="1762"/>
      <c r="JPX2" s="1762"/>
      <c r="JPY2" s="1762"/>
      <c r="JPZ2" s="1762"/>
      <c r="JQA2" s="1762"/>
      <c r="JQB2" s="1762"/>
      <c r="JQC2" s="1762"/>
      <c r="JQD2" s="1762"/>
      <c r="JQE2" s="1762"/>
      <c r="JQF2" s="1762"/>
      <c r="JQG2" s="1762"/>
      <c r="JQH2" s="1762"/>
      <c r="JQI2" s="1762"/>
      <c r="JQJ2" s="1762"/>
      <c r="JQK2" s="1762"/>
      <c r="JQL2" s="1762"/>
      <c r="JQM2" s="1762"/>
      <c r="JQN2" s="1762"/>
      <c r="JQO2" s="1762"/>
      <c r="JQP2" s="1762"/>
      <c r="JQQ2" s="1762"/>
      <c r="JQR2" s="1762"/>
      <c r="JQS2" s="1762"/>
      <c r="JQT2" s="1762"/>
      <c r="JQU2" s="1762"/>
      <c r="JQV2" s="1762"/>
      <c r="JQW2" s="1762"/>
      <c r="JQX2" s="1762"/>
      <c r="JQY2" s="1762"/>
      <c r="JQZ2" s="1762"/>
      <c r="JRA2" s="1762"/>
      <c r="JRB2" s="1762"/>
      <c r="JRC2" s="1762"/>
      <c r="JRD2" s="1762"/>
      <c r="JRE2" s="1762"/>
      <c r="JRF2" s="1762"/>
      <c r="JRG2" s="1762"/>
      <c r="JRH2" s="1762"/>
      <c r="JRI2" s="1762"/>
      <c r="JRJ2" s="1762"/>
      <c r="JRK2" s="1762"/>
      <c r="JRL2" s="1762"/>
      <c r="JRM2" s="1762"/>
      <c r="JRN2" s="1762"/>
      <c r="JRO2" s="1762"/>
      <c r="JRP2" s="1762"/>
      <c r="JRQ2" s="1762"/>
      <c r="JRR2" s="1762"/>
      <c r="JRS2" s="1762"/>
      <c r="JRT2" s="1762"/>
      <c r="JRU2" s="1762"/>
      <c r="JRV2" s="1762"/>
      <c r="JRW2" s="1762"/>
      <c r="JRX2" s="1762"/>
      <c r="JRY2" s="1762"/>
      <c r="JRZ2" s="1762"/>
      <c r="JSA2" s="1762"/>
      <c r="JSB2" s="1762"/>
      <c r="JSC2" s="1762"/>
      <c r="JSD2" s="1762"/>
      <c r="JSE2" s="1762"/>
      <c r="JSF2" s="1762"/>
      <c r="JSG2" s="1762"/>
      <c r="JSH2" s="1762"/>
      <c r="JSI2" s="1762"/>
      <c r="JSJ2" s="1762"/>
      <c r="JSK2" s="1762"/>
      <c r="JSL2" s="1762"/>
      <c r="JSM2" s="1762"/>
      <c r="JSN2" s="1762"/>
      <c r="JSO2" s="1762"/>
      <c r="JSP2" s="1762"/>
      <c r="JSQ2" s="1762"/>
      <c r="JSR2" s="1762"/>
      <c r="JSS2" s="1762"/>
      <c r="JST2" s="1762"/>
      <c r="JSU2" s="1762"/>
      <c r="JSV2" s="1762"/>
      <c r="JSW2" s="1762"/>
      <c r="JSX2" s="1762"/>
      <c r="JSY2" s="1762"/>
      <c r="JSZ2" s="1762"/>
      <c r="JTA2" s="1762"/>
      <c r="JTB2" s="1762"/>
      <c r="JTC2" s="1762"/>
      <c r="JTD2" s="1762"/>
      <c r="JTE2" s="1762"/>
      <c r="JTF2" s="1762"/>
      <c r="JTG2" s="1762"/>
      <c r="JTH2" s="1762"/>
      <c r="JTI2" s="1762"/>
      <c r="JTJ2" s="1762"/>
      <c r="JTK2" s="1762"/>
      <c r="JTL2" s="1762"/>
      <c r="JTM2" s="1762"/>
      <c r="JTN2" s="1762"/>
      <c r="JTO2" s="1762"/>
      <c r="JTP2" s="1762"/>
      <c r="JTQ2" s="1762"/>
      <c r="JTR2" s="1762"/>
      <c r="JTS2" s="1762"/>
      <c r="JTT2" s="1762"/>
      <c r="JTU2" s="1762"/>
      <c r="JTV2" s="1762"/>
      <c r="JTW2" s="1762"/>
      <c r="JTX2" s="1762"/>
      <c r="JTY2" s="1762"/>
      <c r="JTZ2" s="1762"/>
      <c r="JUA2" s="1762"/>
      <c r="JUB2" s="1762"/>
      <c r="JUC2" s="1762"/>
      <c r="JUD2" s="1762"/>
      <c r="JUE2" s="1762"/>
      <c r="JUF2" s="1762"/>
      <c r="JUG2" s="1762"/>
      <c r="JUH2" s="1762"/>
      <c r="JUI2" s="1762"/>
      <c r="JUJ2" s="1762"/>
      <c r="JUK2" s="1762"/>
      <c r="JUL2" s="1762"/>
      <c r="JUM2" s="1762"/>
      <c r="JUN2" s="1762"/>
      <c r="JUO2" s="1762"/>
      <c r="JUP2" s="1762"/>
      <c r="JUQ2" s="1762"/>
      <c r="JUR2" s="1762"/>
      <c r="JUS2" s="1762"/>
      <c r="JUT2" s="1762"/>
      <c r="JUU2" s="1762"/>
      <c r="JUV2" s="1762"/>
      <c r="JUW2" s="1762"/>
      <c r="JUX2" s="1762"/>
      <c r="JUY2" s="1762"/>
      <c r="JUZ2" s="1762"/>
      <c r="JVA2" s="1762"/>
      <c r="JVB2" s="1762"/>
      <c r="JVC2" s="1762"/>
      <c r="JVD2" s="1762"/>
      <c r="JVE2" s="1762"/>
      <c r="JVF2" s="1762"/>
      <c r="JVG2" s="1762"/>
      <c r="JVH2" s="1762"/>
      <c r="JVI2" s="1762"/>
      <c r="JVJ2" s="1762"/>
      <c r="JVK2" s="1762"/>
      <c r="JVL2" s="1762"/>
      <c r="JVM2" s="1762"/>
      <c r="JVN2" s="1762"/>
      <c r="JVO2" s="1762"/>
      <c r="JVP2" s="1762"/>
      <c r="JVQ2" s="1762"/>
      <c r="JVR2" s="1762"/>
      <c r="JVS2" s="1762"/>
      <c r="JVT2" s="1762"/>
      <c r="JVU2" s="1762"/>
      <c r="JVV2" s="1762"/>
      <c r="JVW2" s="1762"/>
      <c r="JVX2" s="1762"/>
      <c r="JVY2" s="1762"/>
      <c r="JVZ2" s="1762"/>
      <c r="JWA2" s="1762"/>
      <c r="JWB2" s="1762"/>
      <c r="JWC2" s="1762"/>
      <c r="JWD2" s="1762"/>
      <c r="JWE2" s="1762"/>
      <c r="JWF2" s="1762"/>
      <c r="JWG2" s="1762"/>
      <c r="JWH2" s="1762"/>
      <c r="JWI2" s="1762"/>
      <c r="JWJ2" s="1762"/>
      <c r="JWK2" s="1762"/>
      <c r="JWL2" s="1762"/>
      <c r="JWM2" s="1762"/>
      <c r="JWN2" s="1762"/>
      <c r="JWO2" s="1762"/>
      <c r="JWP2" s="1762"/>
      <c r="JWQ2" s="1762"/>
      <c r="JWR2" s="1762"/>
      <c r="JWS2" s="1762"/>
      <c r="JWT2" s="1762"/>
      <c r="JWU2" s="1762"/>
      <c r="JWV2" s="1762"/>
      <c r="JWW2" s="1762"/>
      <c r="JWX2" s="1762"/>
      <c r="JWY2" s="1762"/>
      <c r="JWZ2" s="1762"/>
      <c r="JXA2" s="1762"/>
      <c r="JXB2" s="1762"/>
      <c r="JXC2" s="1762"/>
      <c r="JXD2" s="1762"/>
      <c r="JXE2" s="1762"/>
      <c r="JXF2" s="1762"/>
      <c r="JXG2" s="1762"/>
      <c r="JXH2" s="1762"/>
      <c r="JXI2" s="1762"/>
      <c r="JXJ2" s="1762"/>
      <c r="JXK2" s="1762"/>
      <c r="JXL2" s="1762"/>
      <c r="JXM2" s="1762"/>
      <c r="JXN2" s="1762"/>
      <c r="JXO2" s="1762"/>
      <c r="JXP2" s="1762"/>
      <c r="JXQ2" s="1762"/>
      <c r="JXR2" s="1762"/>
      <c r="JXS2" s="1762"/>
      <c r="JXT2" s="1762"/>
      <c r="JXU2" s="1762"/>
      <c r="JXV2" s="1762"/>
      <c r="JXW2" s="1762"/>
      <c r="JXX2" s="1762"/>
      <c r="JXY2" s="1762"/>
      <c r="JXZ2" s="1762"/>
      <c r="JYA2" s="1762"/>
      <c r="JYB2" s="1762"/>
      <c r="JYC2" s="1762"/>
      <c r="JYD2" s="1762"/>
      <c r="JYE2" s="1762"/>
      <c r="JYF2" s="1762"/>
      <c r="JYG2" s="1762"/>
      <c r="JYH2" s="1762"/>
      <c r="JYI2" s="1762"/>
      <c r="JYJ2" s="1762"/>
      <c r="JYK2" s="1762"/>
      <c r="JYL2" s="1762"/>
      <c r="JYM2" s="1762"/>
      <c r="JYN2" s="1762"/>
      <c r="JYO2" s="1762"/>
      <c r="JYP2" s="1762"/>
      <c r="JYQ2" s="1762"/>
      <c r="JYR2" s="1762"/>
      <c r="JYS2" s="1762"/>
      <c r="JYT2" s="1762"/>
      <c r="JYU2" s="1762"/>
      <c r="JYV2" s="1762"/>
      <c r="JYW2" s="1762"/>
      <c r="JYX2" s="1762"/>
      <c r="JYY2" s="1762"/>
      <c r="JYZ2" s="1762"/>
      <c r="JZA2" s="1762"/>
      <c r="JZB2" s="1762"/>
      <c r="JZC2" s="1762"/>
      <c r="JZD2" s="1762"/>
      <c r="JZE2" s="1762"/>
      <c r="JZF2" s="1762"/>
      <c r="JZG2" s="1762"/>
      <c r="JZH2" s="1762"/>
      <c r="JZI2" s="1762"/>
      <c r="JZJ2" s="1762"/>
      <c r="JZK2" s="1762"/>
      <c r="JZL2" s="1762"/>
      <c r="JZM2" s="1762"/>
      <c r="JZN2" s="1762"/>
      <c r="JZO2" s="1762"/>
      <c r="JZP2" s="1762"/>
      <c r="JZQ2" s="1762"/>
      <c r="JZR2" s="1762"/>
      <c r="JZS2" s="1762"/>
      <c r="JZT2" s="1762"/>
      <c r="JZU2" s="1762"/>
      <c r="JZV2" s="1762"/>
      <c r="JZW2" s="1762"/>
      <c r="JZX2" s="1762"/>
      <c r="JZY2" s="1762"/>
      <c r="JZZ2" s="1762"/>
      <c r="KAA2" s="1762"/>
      <c r="KAB2" s="1762"/>
      <c r="KAC2" s="1762"/>
      <c r="KAD2" s="1762"/>
      <c r="KAE2" s="1762"/>
      <c r="KAF2" s="1762"/>
      <c r="KAG2" s="1762"/>
      <c r="KAH2" s="1762"/>
      <c r="KAI2" s="1762"/>
      <c r="KAJ2" s="1762"/>
      <c r="KAK2" s="1762"/>
      <c r="KAL2" s="1762"/>
      <c r="KAM2" s="1762"/>
      <c r="KAN2" s="1762"/>
      <c r="KAO2" s="1762"/>
      <c r="KAP2" s="1762"/>
      <c r="KAQ2" s="1762"/>
      <c r="KAR2" s="1762"/>
      <c r="KAS2" s="1762"/>
      <c r="KAT2" s="1762"/>
      <c r="KAU2" s="1762"/>
      <c r="KAV2" s="1762"/>
      <c r="KAW2" s="1762"/>
      <c r="KAX2" s="1762"/>
      <c r="KAY2" s="1762"/>
      <c r="KAZ2" s="1762"/>
      <c r="KBA2" s="1762"/>
      <c r="KBB2" s="1762"/>
      <c r="KBC2" s="1762"/>
      <c r="KBD2" s="1762"/>
      <c r="KBE2" s="1762"/>
      <c r="KBF2" s="1762"/>
      <c r="KBG2" s="1762"/>
      <c r="KBH2" s="1762"/>
      <c r="KBI2" s="1762"/>
      <c r="KBJ2" s="1762"/>
      <c r="KBK2" s="1762"/>
      <c r="KBL2" s="1762"/>
      <c r="KBM2" s="1762"/>
      <c r="KBN2" s="1762"/>
      <c r="KBO2" s="1762"/>
      <c r="KBP2" s="1762"/>
      <c r="KBQ2" s="1762"/>
      <c r="KBR2" s="1762"/>
      <c r="KBS2" s="1762"/>
      <c r="KBT2" s="1762"/>
      <c r="KBU2" s="1762"/>
      <c r="KBV2" s="1762"/>
      <c r="KBW2" s="1762"/>
      <c r="KBX2" s="1762"/>
      <c r="KBY2" s="1762"/>
      <c r="KBZ2" s="1762"/>
      <c r="KCA2" s="1762"/>
      <c r="KCB2" s="1762"/>
      <c r="KCC2" s="1762"/>
      <c r="KCD2" s="1762"/>
      <c r="KCE2" s="1762"/>
      <c r="KCF2" s="1762"/>
      <c r="KCG2" s="1762"/>
      <c r="KCH2" s="1762"/>
      <c r="KCI2" s="1762"/>
      <c r="KCJ2" s="1762"/>
      <c r="KCK2" s="1762"/>
      <c r="KCL2" s="1762"/>
      <c r="KCM2" s="1762"/>
      <c r="KCN2" s="1762"/>
      <c r="KCO2" s="1762"/>
      <c r="KCP2" s="1762"/>
      <c r="KCQ2" s="1762"/>
      <c r="KCR2" s="1762"/>
      <c r="KCS2" s="1762"/>
      <c r="KCT2" s="1762"/>
      <c r="KCU2" s="1762"/>
      <c r="KCV2" s="1762"/>
      <c r="KCW2" s="1762"/>
      <c r="KCX2" s="1762"/>
      <c r="KCY2" s="1762"/>
      <c r="KCZ2" s="1762"/>
      <c r="KDA2" s="1762"/>
      <c r="KDB2" s="1762"/>
      <c r="KDC2" s="1762"/>
      <c r="KDD2" s="1762"/>
      <c r="KDE2" s="1762"/>
      <c r="KDF2" s="1762"/>
      <c r="KDG2" s="1762"/>
      <c r="KDH2" s="1762"/>
      <c r="KDI2" s="1762"/>
      <c r="KDJ2" s="1762"/>
      <c r="KDK2" s="1762"/>
      <c r="KDL2" s="1762"/>
      <c r="KDM2" s="1762"/>
      <c r="KDN2" s="1762"/>
      <c r="KDO2" s="1762"/>
      <c r="KDP2" s="1762"/>
      <c r="KDQ2" s="1762"/>
      <c r="KDR2" s="1762"/>
      <c r="KDS2" s="1762"/>
      <c r="KDT2" s="1762"/>
      <c r="KDU2" s="1762"/>
      <c r="KDV2" s="1762"/>
      <c r="KDW2" s="1762"/>
      <c r="KDX2" s="1762"/>
      <c r="KDY2" s="1762"/>
      <c r="KDZ2" s="1762"/>
      <c r="KEA2" s="1762"/>
      <c r="KEB2" s="1762"/>
      <c r="KEC2" s="1762"/>
      <c r="KED2" s="1762"/>
      <c r="KEE2" s="1762"/>
      <c r="KEF2" s="1762"/>
      <c r="KEG2" s="1762"/>
      <c r="KEH2" s="1762"/>
      <c r="KEI2" s="1762"/>
      <c r="KEJ2" s="1762"/>
      <c r="KEK2" s="1762"/>
      <c r="KEL2" s="1762"/>
      <c r="KEM2" s="1762"/>
      <c r="KEN2" s="1762"/>
      <c r="KEO2" s="1762"/>
      <c r="KEP2" s="1762"/>
      <c r="KEQ2" s="1762"/>
      <c r="KER2" s="1762"/>
      <c r="KES2" s="1762"/>
      <c r="KET2" s="1762"/>
      <c r="KEU2" s="1762"/>
      <c r="KEV2" s="1762"/>
      <c r="KEW2" s="1762"/>
      <c r="KEX2" s="1762"/>
      <c r="KEY2" s="1762"/>
      <c r="KEZ2" s="1762"/>
      <c r="KFA2" s="1762"/>
      <c r="KFB2" s="1762"/>
      <c r="KFC2" s="1762"/>
      <c r="KFD2" s="1762"/>
      <c r="KFE2" s="1762"/>
      <c r="KFF2" s="1762"/>
      <c r="KFG2" s="1762"/>
      <c r="KFH2" s="1762"/>
      <c r="KFI2" s="1762"/>
      <c r="KFJ2" s="1762"/>
      <c r="KFK2" s="1762"/>
      <c r="KFL2" s="1762"/>
      <c r="KFM2" s="1762"/>
      <c r="KFN2" s="1762"/>
      <c r="KFO2" s="1762"/>
      <c r="KFP2" s="1762"/>
      <c r="KFQ2" s="1762"/>
      <c r="KFR2" s="1762"/>
      <c r="KFS2" s="1762"/>
      <c r="KFT2" s="1762"/>
      <c r="KFU2" s="1762"/>
      <c r="KFV2" s="1762"/>
      <c r="KFW2" s="1762"/>
      <c r="KFX2" s="1762"/>
      <c r="KFY2" s="1762"/>
      <c r="KFZ2" s="1762"/>
      <c r="KGA2" s="1762"/>
      <c r="KGB2" s="1762"/>
      <c r="KGC2" s="1762"/>
      <c r="KGD2" s="1762"/>
      <c r="KGE2" s="1762"/>
      <c r="KGF2" s="1762"/>
      <c r="KGG2" s="1762"/>
      <c r="KGH2" s="1762"/>
      <c r="KGI2" s="1762"/>
      <c r="KGJ2" s="1762"/>
      <c r="KGK2" s="1762"/>
      <c r="KGL2" s="1762"/>
      <c r="KGM2" s="1762"/>
      <c r="KGN2" s="1762"/>
      <c r="KGO2" s="1762"/>
      <c r="KGP2" s="1762"/>
      <c r="KGQ2" s="1762"/>
      <c r="KGR2" s="1762"/>
      <c r="KGS2" s="1762"/>
      <c r="KGT2" s="1762"/>
      <c r="KGU2" s="1762"/>
      <c r="KGV2" s="1762"/>
      <c r="KGW2" s="1762"/>
      <c r="KGX2" s="1762"/>
      <c r="KGY2" s="1762"/>
      <c r="KGZ2" s="1762"/>
      <c r="KHA2" s="1762"/>
      <c r="KHB2" s="1762"/>
      <c r="KHC2" s="1762"/>
      <c r="KHD2" s="1762"/>
      <c r="KHE2" s="1762"/>
      <c r="KHF2" s="1762"/>
      <c r="KHG2" s="1762"/>
      <c r="KHH2" s="1762"/>
      <c r="KHI2" s="1762"/>
      <c r="KHJ2" s="1762"/>
      <c r="KHK2" s="1762"/>
      <c r="KHL2" s="1762"/>
      <c r="KHM2" s="1762"/>
      <c r="KHN2" s="1762"/>
      <c r="KHO2" s="1762"/>
      <c r="KHP2" s="1762"/>
      <c r="KHQ2" s="1762"/>
      <c r="KHR2" s="1762"/>
      <c r="KHS2" s="1762"/>
      <c r="KHT2" s="1762"/>
      <c r="KHU2" s="1762"/>
      <c r="KHV2" s="1762"/>
      <c r="KHW2" s="1762"/>
      <c r="KHX2" s="1762"/>
      <c r="KHY2" s="1762"/>
      <c r="KHZ2" s="1762"/>
      <c r="KIA2" s="1762"/>
      <c r="KIB2" s="1762"/>
      <c r="KIC2" s="1762"/>
      <c r="KID2" s="1762"/>
      <c r="KIE2" s="1762"/>
      <c r="KIF2" s="1762"/>
      <c r="KIG2" s="1762"/>
      <c r="KIH2" s="1762"/>
      <c r="KII2" s="1762"/>
      <c r="KIJ2" s="1762"/>
      <c r="KIK2" s="1762"/>
      <c r="KIL2" s="1762"/>
      <c r="KIM2" s="1762"/>
      <c r="KIN2" s="1762"/>
      <c r="KIO2" s="1762"/>
      <c r="KIP2" s="1762"/>
      <c r="KIQ2" s="1762"/>
      <c r="KIR2" s="1762"/>
      <c r="KIS2" s="1762"/>
      <c r="KIT2" s="1762"/>
      <c r="KIU2" s="1762"/>
      <c r="KIV2" s="1762"/>
      <c r="KIW2" s="1762"/>
      <c r="KIX2" s="1762"/>
      <c r="KIY2" s="1762"/>
      <c r="KIZ2" s="1762"/>
      <c r="KJA2" s="1762"/>
      <c r="KJB2" s="1762"/>
      <c r="KJC2" s="1762"/>
      <c r="KJD2" s="1762"/>
      <c r="KJE2" s="1762"/>
      <c r="KJF2" s="1762"/>
      <c r="KJG2" s="1762"/>
      <c r="KJH2" s="1762"/>
      <c r="KJI2" s="1762"/>
      <c r="KJJ2" s="1762"/>
      <c r="KJK2" s="1762"/>
      <c r="KJL2" s="1762"/>
      <c r="KJM2" s="1762"/>
      <c r="KJN2" s="1762"/>
      <c r="KJO2" s="1762"/>
      <c r="KJP2" s="1762"/>
      <c r="KJQ2" s="1762"/>
      <c r="KJR2" s="1762"/>
      <c r="KJS2" s="1762"/>
      <c r="KJT2" s="1762"/>
      <c r="KJU2" s="1762"/>
      <c r="KJV2" s="1762"/>
      <c r="KJW2" s="1762"/>
      <c r="KJX2" s="1762"/>
      <c r="KJY2" s="1762"/>
      <c r="KJZ2" s="1762"/>
      <c r="KKA2" s="1762"/>
      <c r="KKB2" s="1762"/>
      <c r="KKC2" s="1762"/>
      <c r="KKD2" s="1762"/>
      <c r="KKE2" s="1762"/>
      <c r="KKF2" s="1762"/>
      <c r="KKG2" s="1762"/>
      <c r="KKH2" s="1762"/>
      <c r="KKI2" s="1762"/>
      <c r="KKJ2" s="1762"/>
      <c r="KKK2" s="1762"/>
      <c r="KKL2" s="1762"/>
      <c r="KKM2" s="1762"/>
      <c r="KKN2" s="1762"/>
      <c r="KKO2" s="1762"/>
      <c r="KKP2" s="1762"/>
      <c r="KKQ2" s="1762"/>
      <c r="KKR2" s="1762"/>
      <c r="KKS2" s="1762"/>
      <c r="KKT2" s="1762"/>
      <c r="KKU2" s="1762"/>
      <c r="KKV2" s="1762"/>
      <c r="KKW2" s="1762"/>
      <c r="KKX2" s="1762"/>
      <c r="KKY2" s="1762"/>
      <c r="KKZ2" s="1762"/>
      <c r="KLA2" s="1762"/>
      <c r="KLB2" s="1762"/>
      <c r="KLC2" s="1762"/>
      <c r="KLD2" s="1762"/>
      <c r="KLE2" s="1762"/>
      <c r="KLF2" s="1762"/>
      <c r="KLG2" s="1762"/>
      <c r="KLH2" s="1762"/>
      <c r="KLI2" s="1762"/>
      <c r="KLJ2" s="1762"/>
      <c r="KLK2" s="1762"/>
      <c r="KLL2" s="1762"/>
      <c r="KLM2" s="1762"/>
      <c r="KLN2" s="1762"/>
      <c r="KLO2" s="1762"/>
      <c r="KLP2" s="1762"/>
      <c r="KLQ2" s="1762"/>
      <c r="KLR2" s="1762"/>
      <c r="KLS2" s="1762"/>
      <c r="KLT2" s="1762"/>
      <c r="KLU2" s="1762"/>
      <c r="KLV2" s="1762"/>
      <c r="KLW2" s="1762"/>
      <c r="KLX2" s="1762"/>
      <c r="KLY2" s="1762"/>
      <c r="KLZ2" s="1762"/>
      <c r="KMA2" s="1762"/>
      <c r="KMB2" s="1762"/>
      <c r="KMC2" s="1762"/>
      <c r="KMD2" s="1762"/>
      <c r="KME2" s="1762"/>
      <c r="KMF2" s="1762"/>
      <c r="KMG2" s="1762"/>
      <c r="KMH2" s="1762"/>
      <c r="KMI2" s="1762"/>
      <c r="KMJ2" s="1762"/>
      <c r="KMK2" s="1762"/>
      <c r="KML2" s="1762"/>
      <c r="KMM2" s="1762"/>
      <c r="KMN2" s="1762"/>
      <c r="KMO2" s="1762"/>
      <c r="KMP2" s="1762"/>
      <c r="KMQ2" s="1762"/>
      <c r="KMR2" s="1762"/>
      <c r="KMS2" s="1762"/>
      <c r="KMT2" s="1762"/>
      <c r="KMU2" s="1762"/>
      <c r="KMV2" s="1762"/>
      <c r="KMW2" s="1762"/>
      <c r="KMX2" s="1762"/>
      <c r="KMY2" s="1762"/>
      <c r="KMZ2" s="1762"/>
      <c r="KNA2" s="1762"/>
      <c r="KNB2" s="1762"/>
      <c r="KNC2" s="1762"/>
      <c r="KND2" s="1762"/>
      <c r="KNE2" s="1762"/>
      <c r="KNF2" s="1762"/>
      <c r="KNG2" s="1762"/>
      <c r="KNH2" s="1762"/>
      <c r="KNI2" s="1762"/>
      <c r="KNJ2" s="1762"/>
      <c r="KNK2" s="1762"/>
      <c r="KNL2" s="1762"/>
      <c r="KNM2" s="1762"/>
      <c r="KNN2" s="1762"/>
      <c r="KNO2" s="1762"/>
      <c r="KNP2" s="1762"/>
      <c r="KNQ2" s="1762"/>
      <c r="KNR2" s="1762"/>
      <c r="KNS2" s="1762"/>
      <c r="KNT2" s="1762"/>
      <c r="KNU2" s="1762"/>
      <c r="KNV2" s="1762"/>
      <c r="KNW2" s="1762"/>
      <c r="KNX2" s="1762"/>
      <c r="KNY2" s="1762"/>
      <c r="KNZ2" s="1762"/>
      <c r="KOA2" s="1762"/>
      <c r="KOB2" s="1762"/>
      <c r="KOC2" s="1762"/>
      <c r="KOD2" s="1762"/>
      <c r="KOE2" s="1762"/>
      <c r="KOF2" s="1762"/>
      <c r="KOG2" s="1762"/>
      <c r="KOH2" s="1762"/>
      <c r="KOI2" s="1762"/>
      <c r="KOJ2" s="1762"/>
      <c r="KOK2" s="1762"/>
      <c r="KOL2" s="1762"/>
      <c r="KOM2" s="1762"/>
      <c r="KON2" s="1762"/>
      <c r="KOO2" s="1762"/>
      <c r="KOP2" s="1762"/>
      <c r="KOQ2" s="1762"/>
      <c r="KOR2" s="1762"/>
      <c r="KOS2" s="1762"/>
      <c r="KOT2" s="1762"/>
      <c r="KOU2" s="1762"/>
      <c r="KOV2" s="1762"/>
      <c r="KOW2" s="1762"/>
      <c r="KOX2" s="1762"/>
      <c r="KOY2" s="1762"/>
      <c r="KOZ2" s="1762"/>
      <c r="KPA2" s="1762"/>
      <c r="KPB2" s="1762"/>
      <c r="KPC2" s="1762"/>
      <c r="KPD2" s="1762"/>
      <c r="KPE2" s="1762"/>
      <c r="KPF2" s="1762"/>
      <c r="KPG2" s="1762"/>
      <c r="KPH2" s="1762"/>
      <c r="KPI2" s="1762"/>
      <c r="KPJ2" s="1762"/>
      <c r="KPK2" s="1762"/>
      <c r="KPL2" s="1762"/>
      <c r="KPM2" s="1762"/>
      <c r="KPN2" s="1762"/>
      <c r="KPO2" s="1762"/>
      <c r="KPP2" s="1762"/>
      <c r="KPQ2" s="1762"/>
      <c r="KPR2" s="1762"/>
      <c r="KPS2" s="1762"/>
      <c r="KPT2" s="1762"/>
      <c r="KPU2" s="1762"/>
      <c r="KPV2" s="1762"/>
      <c r="KPW2" s="1762"/>
      <c r="KPX2" s="1762"/>
      <c r="KPY2" s="1762"/>
      <c r="KPZ2" s="1762"/>
      <c r="KQA2" s="1762"/>
      <c r="KQB2" s="1762"/>
      <c r="KQC2" s="1762"/>
      <c r="KQD2" s="1762"/>
      <c r="KQE2" s="1762"/>
      <c r="KQF2" s="1762"/>
      <c r="KQG2" s="1762"/>
      <c r="KQH2" s="1762"/>
      <c r="KQI2" s="1762"/>
      <c r="KQJ2" s="1762"/>
      <c r="KQK2" s="1762"/>
      <c r="KQL2" s="1762"/>
      <c r="KQM2" s="1762"/>
      <c r="KQN2" s="1762"/>
      <c r="KQO2" s="1762"/>
      <c r="KQP2" s="1762"/>
      <c r="KQQ2" s="1762"/>
      <c r="KQR2" s="1762"/>
      <c r="KQS2" s="1762"/>
      <c r="KQT2" s="1762"/>
      <c r="KQU2" s="1762"/>
      <c r="KQV2" s="1762"/>
      <c r="KQW2" s="1762"/>
      <c r="KQX2" s="1762"/>
      <c r="KQY2" s="1762"/>
      <c r="KQZ2" s="1762"/>
      <c r="KRA2" s="1762"/>
      <c r="KRB2" s="1762"/>
      <c r="KRC2" s="1762"/>
      <c r="KRD2" s="1762"/>
      <c r="KRE2" s="1762"/>
      <c r="KRF2" s="1762"/>
      <c r="KRG2" s="1762"/>
      <c r="KRH2" s="1762"/>
      <c r="KRI2" s="1762"/>
      <c r="KRJ2" s="1762"/>
      <c r="KRK2" s="1762"/>
      <c r="KRL2" s="1762"/>
      <c r="KRM2" s="1762"/>
      <c r="KRN2" s="1762"/>
      <c r="KRO2" s="1762"/>
      <c r="KRP2" s="1762"/>
      <c r="KRQ2" s="1762"/>
      <c r="KRR2" s="1762"/>
      <c r="KRS2" s="1762"/>
      <c r="KRT2" s="1762"/>
      <c r="KRU2" s="1762"/>
      <c r="KRV2" s="1762"/>
      <c r="KRW2" s="1762"/>
      <c r="KRX2" s="1762"/>
      <c r="KRY2" s="1762"/>
      <c r="KRZ2" s="1762"/>
      <c r="KSA2" s="1762"/>
      <c r="KSB2" s="1762"/>
      <c r="KSC2" s="1762"/>
      <c r="KSD2" s="1762"/>
      <c r="KSE2" s="1762"/>
      <c r="KSF2" s="1762"/>
      <c r="KSG2" s="1762"/>
      <c r="KSH2" s="1762"/>
      <c r="KSI2" s="1762"/>
      <c r="KSJ2" s="1762"/>
      <c r="KSK2" s="1762"/>
      <c r="KSL2" s="1762"/>
      <c r="KSM2" s="1762"/>
      <c r="KSN2" s="1762"/>
      <c r="KSO2" s="1762"/>
      <c r="KSP2" s="1762"/>
      <c r="KSQ2" s="1762"/>
      <c r="KSR2" s="1762"/>
      <c r="KSS2" s="1762"/>
      <c r="KST2" s="1762"/>
      <c r="KSU2" s="1762"/>
      <c r="KSV2" s="1762"/>
      <c r="KSW2" s="1762"/>
      <c r="KSX2" s="1762"/>
      <c r="KSY2" s="1762"/>
      <c r="KSZ2" s="1762"/>
      <c r="KTA2" s="1762"/>
      <c r="KTB2" s="1762"/>
      <c r="KTC2" s="1762"/>
      <c r="KTD2" s="1762"/>
      <c r="KTE2" s="1762"/>
      <c r="KTF2" s="1762"/>
      <c r="KTG2" s="1762"/>
      <c r="KTH2" s="1762"/>
      <c r="KTI2" s="1762"/>
      <c r="KTJ2" s="1762"/>
      <c r="KTK2" s="1762"/>
      <c r="KTL2" s="1762"/>
      <c r="KTM2" s="1762"/>
      <c r="KTN2" s="1762"/>
      <c r="KTO2" s="1762"/>
      <c r="KTP2" s="1762"/>
      <c r="KTQ2" s="1762"/>
      <c r="KTR2" s="1762"/>
      <c r="KTS2" s="1762"/>
      <c r="KTT2" s="1762"/>
      <c r="KTU2" s="1762"/>
      <c r="KTV2" s="1762"/>
      <c r="KTW2" s="1762"/>
      <c r="KTX2" s="1762"/>
      <c r="KTY2" s="1762"/>
      <c r="KTZ2" s="1762"/>
      <c r="KUA2" s="1762"/>
      <c r="KUB2" s="1762"/>
      <c r="KUC2" s="1762"/>
      <c r="KUD2" s="1762"/>
      <c r="KUE2" s="1762"/>
      <c r="KUF2" s="1762"/>
      <c r="KUG2" s="1762"/>
      <c r="KUH2" s="1762"/>
      <c r="KUI2" s="1762"/>
      <c r="KUJ2" s="1762"/>
      <c r="KUK2" s="1762"/>
      <c r="KUL2" s="1762"/>
      <c r="KUM2" s="1762"/>
      <c r="KUN2" s="1762"/>
      <c r="KUO2" s="1762"/>
      <c r="KUP2" s="1762"/>
      <c r="KUQ2" s="1762"/>
      <c r="KUR2" s="1762"/>
      <c r="KUS2" s="1762"/>
      <c r="KUT2" s="1762"/>
      <c r="KUU2" s="1762"/>
      <c r="KUV2" s="1762"/>
      <c r="KUW2" s="1762"/>
      <c r="KUX2" s="1762"/>
      <c r="KUY2" s="1762"/>
      <c r="KUZ2" s="1762"/>
      <c r="KVA2" s="1762"/>
      <c r="KVB2" s="1762"/>
      <c r="KVC2" s="1762"/>
      <c r="KVD2" s="1762"/>
      <c r="KVE2" s="1762"/>
      <c r="KVF2" s="1762"/>
      <c r="KVG2" s="1762"/>
      <c r="KVH2" s="1762"/>
      <c r="KVI2" s="1762"/>
      <c r="KVJ2" s="1762"/>
      <c r="KVK2" s="1762"/>
      <c r="KVL2" s="1762"/>
      <c r="KVM2" s="1762"/>
      <c r="KVN2" s="1762"/>
      <c r="KVO2" s="1762"/>
      <c r="KVP2" s="1762"/>
      <c r="KVQ2" s="1762"/>
      <c r="KVR2" s="1762"/>
      <c r="KVS2" s="1762"/>
      <c r="KVT2" s="1762"/>
      <c r="KVU2" s="1762"/>
      <c r="KVV2" s="1762"/>
      <c r="KVW2" s="1762"/>
      <c r="KVX2" s="1762"/>
      <c r="KVY2" s="1762"/>
      <c r="KVZ2" s="1762"/>
      <c r="KWA2" s="1762"/>
      <c r="KWB2" s="1762"/>
      <c r="KWC2" s="1762"/>
      <c r="KWD2" s="1762"/>
      <c r="KWE2" s="1762"/>
      <c r="KWF2" s="1762"/>
      <c r="KWG2" s="1762"/>
      <c r="KWH2" s="1762"/>
      <c r="KWI2" s="1762"/>
      <c r="KWJ2" s="1762"/>
      <c r="KWK2" s="1762"/>
      <c r="KWL2" s="1762"/>
      <c r="KWM2" s="1762"/>
      <c r="KWN2" s="1762"/>
      <c r="KWO2" s="1762"/>
      <c r="KWP2" s="1762"/>
      <c r="KWQ2" s="1762"/>
      <c r="KWR2" s="1762"/>
      <c r="KWS2" s="1762"/>
      <c r="KWT2" s="1762"/>
      <c r="KWU2" s="1762"/>
      <c r="KWV2" s="1762"/>
      <c r="KWW2" s="1762"/>
      <c r="KWX2" s="1762"/>
      <c r="KWY2" s="1762"/>
      <c r="KWZ2" s="1762"/>
      <c r="KXA2" s="1762"/>
      <c r="KXB2" s="1762"/>
      <c r="KXC2" s="1762"/>
      <c r="KXD2" s="1762"/>
      <c r="KXE2" s="1762"/>
      <c r="KXF2" s="1762"/>
      <c r="KXG2" s="1762"/>
      <c r="KXH2" s="1762"/>
      <c r="KXI2" s="1762"/>
      <c r="KXJ2" s="1762"/>
      <c r="KXK2" s="1762"/>
      <c r="KXL2" s="1762"/>
      <c r="KXM2" s="1762"/>
      <c r="KXN2" s="1762"/>
      <c r="KXO2" s="1762"/>
      <c r="KXP2" s="1762"/>
      <c r="KXQ2" s="1762"/>
      <c r="KXR2" s="1762"/>
      <c r="KXS2" s="1762"/>
      <c r="KXT2" s="1762"/>
      <c r="KXU2" s="1762"/>
      <c r="KXV2" s="1762"/>
      <c r="KXW2" s="1762"/>
      <c r="KXX2" s="1762"/>
      <c r="KXY2" s="1762"/>
      <c r="KXZ2" s="1762"/>
      <c r="KYA2" s="1762"/>
      <c r="KYB2" s="1762"/>
      <c r="KYC2" s="1762"/>
      <c r="KYD2" s="1762"/>
      <c r="KYE2" s="1762"/>
      <c r="KYF2" s="1762"/>
      <c r="KYG2" s="1762"/>
      <c r="KYH2" s="1762"/>
      <c r="KYI2" s="1762"/>
      <c r="KYJ2" s="1762"/>
      <c r="KYK2" s="1762"/>
      <c r="KYL2" s="1762"/>
      <c r="KYM2" s="1762"/>
      <c r="KYN2" s="1762"/>
      <c r="KYO2" s="1762"/>
      <c r="KYP2" s="1762"/>
      <c r="KYQ2" s="1762"/>
      <c r="KYR2" s="1762"/>
      <c r="KYS2" s="1762"/>
      <c r="KYT2" s="1762"/>
      <c r="KYU2" s="1762"/>
      <c r="KYV2" s="1762"/>
      <c r="KYW2" s="1762"/>
      <c r="KYX2" s="1762"/>
      <c r="KYY2" s="1762"/>
      <c r="KYZ2" s="1762"/>
      <c r="KZA2" s="1762"/>
      <c r="KZB2" s="1762"/>
      <c r="KZC2" s="1762"/>
      <c r="KZD2" s="1762"/>
      <c r="KZE2" s="1762"/>
      <c r="KZF2" s="1762"/>
      <c r="KZG2" s="1762"/>
      <c r="KZH2" s="1762"/>
      <c r="KZI2" s="1762"/>
      <c r="KZJ2" s="1762"/>
      <c r="KZK2" s="1762"/>
      <c r="KZL2" s="1762"/>
      <c r="KZM2" s="1762"/>
      <c r="KZN2" s="1762"/>
      <c r="KZO2" s="1762"/>
      <c r="KZP2" s="1762"/>
      <c r="KZQ2" s="1762"/>
      <c r="KZR2" s="1762"/>
      <c r="KZS2" s="1762"/>
      <c r="KZT2" s="1762"/>
      <c r="KZU2" s="1762"/>
      <c r="KZV2" s="1762"/>
      <c r="KZW2" s="1762"/>
      <c r="KZX2" s="1762"/>
      <c r="KZY2" s="1762"/>
      <c r="KZZ2" s="1762"/>
      <c r="LAA2" s="1762"/>
      <c r="LAB2" s="1762"/>
      <c r="LAC2" s="1762"/>
      <c r="LAD2" s="1762"/>
      <c r="LAE2" s="1762"/>
      <c r="LAF2" s="1762"/>
      <c r="LAG2" s="1762"/>
      <c r="LAH2" s="1762"/>
      <c r="LAI2" s="1762"/>
      <c r="LAJ2" s="1762"/>
      <c r="LAK2" s="1762"/>
      <c r="LAL2" s="1762"/>
      <c r="LAM2" s="1762"/>
      <c r="LAN2" s="1762"/>
      <c r="LAO2" s="1762"/>
      <c r="LAP2" s="1762"/>
      <c r="LAQ2" s="1762"/>
      <c r="LAR2" s="1762"/>
      <c r="LAS2" s="1762"/>
      <c r="LAT2" s="1762"/>
      <c r="LAU2" s="1762"/>
      <c r="LAV2" s="1762"/>
      <c r="LAW2" s="1762"/>
      <c r="LAX2" s="1762"/>
      <c r="LAY2" s="1762"/>
      <c r="LAZ2" s="1762"/>
      <c r="LBA2" s="1762"/>
      <c r="LBB2" s="1762"/>
      <c r="LBC2" s="1762"/>
      <c r="LBD2" s="1762"/>
      <c r="LBE2" s="1762"/>
      <c r="LBF2" s="1762"/>
      <c r="LBG2" s="1762"/>
      <c r="LBH2" s="1762"/>
      <c r="LBI2" s="1762"/>
      <c r="LBJ2" s="1762"/>
      <c r="LBK2" s="1762"/>
      <c r="LBL2" s="1762"/>
      <c r="LBM2" s="1762"/>
      <c r="LBN2" s="1762"/>
      <c r="LBO2" s="1762"/>
      <c r="LBP2" s="1762"/>
      <c r="LBQ2" s="1762"/>
      <c r="LBR2" s="1762"/>
      <c r="LBS2" s="1762"/>
      <c r="LBT2" s="1762"/>
      <c r="LBU2" s="1762"/>
      <c r="LBV2" s="1762"/>
      <c r="LBW2" s="1762"/>
      <c r="LBX2" s="1762"/>
      <c r="LBY2" s="1762"/>
      <c r="LBZ2" s="1762"/>
      <c r="LCA2" s="1762"/>
      <c r="LCB2" s="1762"/>
      <c r="LCC2" s="1762"/>
      <c r="LCD2" s="1762"/>
      <c r="LCE2" s="1762"/>
      <c r="LCF2" s="1762"/>
      <c r="LCG2" s="1762"/>
      <c r="LCH2" s="1762"/>
      <c r="LCI2" s="1762"/>
      <c r="LCJ2" s="1762"/>
      <c r="LCK2" s="1762"/>
      <c r="LCL2" s="1762"/>
      <c r="LCM2" s="1762"/>
      <c r="LCN2" s="1762"/>
      <c r="LCO2" s="1762"/>
      <c r="LCP2" s="1762"/>
      <c r="LCQ2" s="1762"/>
      <c r="LCR2" s="1762"/>
      <c r="LCS2" s="1762"/>
      <c r="LCT2" s="1762"/>
      <c r="LCU2" s="1762"/>
      <c r="LCV2" s="1762"/>
      <c r="LCW2" s="1762"/>
      <c r="LCX2" s="1762"/>
      <c r="LCY2" s="1762"/>
      <c r="LCZ2" s="1762"/>
      <c r="LDA2" s="1762"/>
      <c r="LDB2" s="1762"/>
      <c r="LDC2" s="1762"/>
      <c r="LDD2" s="1762"/>
      <c r="LDE2" s="1762"/>
      <c r="LDF2" s="1762"/>
      <c r="LDG2" s="1762"/>
      <c r="LDH2" s="1762"/>
      <c r="LDI2" s="1762"/>
      <c r="LDJ2" s="1762"/>
      <c r="LDK2" s="1762"/>
      <c r="LDL2" s="1762"/>
      <c r="LDM2" s="1762"/>
      <c r="LDN2" s="1762"/>
      <c r="LDO2" s="1762"/>
      <c r="LDP2" s="1762"/>
      <c r="LDQ2" s="1762"/>
      <c r="LDR2" s="1762"/>
      <c r="LDS2" s="1762"/>
      <c r="LDT2" s="1762"/>
      <c r="LDU2" s="1762"/>
      <c r="LDV2" s="1762"/>
      <c r="LDW2" s="1762"/>
      <c r="LDX2" s="1762"/>
      <c r="LDY2" s="1762"/>
      <c r="LDZ2" s="1762"/>
      <c r="LEA2" s="1762"/>
      <c r="LEB2" s="1762"/>
      <c r="LEC2" s="1762"/>
      <c r="LED2" s="1762"/>
      <c r="LEE2" s="1762"/>
      <c r="LEF2" s="1762"/>
      <c r="LEG2" s="1762"/>
      <c r="LEH2" s="1762"/>
      <c r="LEI2" s="1762"/>
      <c r="LEJ2" s="1762"/>
      <c r="LEK2" s="1762"/>
      <c r="LEL2" s="1762"/>
      <c r="LEM2" s="1762"/>
      <c r="LEN2" s="1762"/>
      <c r="LEO2" s="1762"/>
      <c r="LEP2" s="1762"/>
      <c r="LEQ2" s="1762"/>
      <c r="LER2" s="1762"/>
      <c r="LES2" s="1762"/>
      <c r="LET2" s="1762"/>
      <c r="LEU2" s="1762"/>
      <c r="LEV2" s="1762"/>
      <c r="LEW2" s="1762"/>
      <c r="LEX2" s="1762"/>
      <c r="LEY2" s="1762"/>
      <c r="LEZ2" s="1762"/>
      <c r="LFA2" s="1762"/>
      <c r="LFB2" s="1762"/>
      <c r="LFC2" s="1762"/>
      <c r="LFD2" s="1762"/>
      <c r="LFE2" s="1762"/>
      <c r="LFF2" s="1762"/>
      <c r="LFG2" s="1762"/>
      <c r="LFH2" s="1762"/>
      <c r="LFI2" s="1762"/>
      <c r="LFJ2" s="1762"/>
      <c r="LFK2" s="1762"/>
      <c r="LFL2" s="1762"/>
      <c r="LFM2" s="1762"/>
      <c r="LFN2" s="1762"/>
      <c r="LFO2" s="1762"/>
      <c r="LFP2" s="1762"/>
      <c r="LFQ2" s="1762"/>
      <c r="LFR2" s="1762"/>
      <c r="LFS2" s="1762"/>
      <c r="LFT2" s="1762"/>
      <c r="LFU2" s="1762"/>
      <c r="LFV2" s="1762"/>
      <c r="LFW2" s="1762"/>
      <c r="LFX2" s="1762"/>
      <c r="LFY2" s="1762"/>
      <c r="LFZ2" s="1762"/>
      <c r="LGA2" s="1762"/>
      <c r="LGB2" s="1762"/>
      <c r="LGC2" s="1762"/>
      <c r="LGD2" s="1762"/>
      <c r="LGE2" s="1762"/>
      <c r="LGF2" s="1762"/>
      <c r="LGG2" s="1762"/>
      <c r="LGH2" s="1762"/>
      <c r="LGI2" s="1762"/>
      <c r="LGJ2" s="1762"/>
      <c r="LGK2" s="1762"/>
      <c r="LGL2" s="1762"/>
      <c r="LGM2" s="1762"/>
      <c r="LGN2" s="1762"/>
      <c r="LGO2" s="1762"/>
      <c r="LGP2" s="1762"/>
      <c r="LGQ2" s="1762"/>
      <c r="LGR2" s="1762"/>
      <c r="LGS2" s="1762"/>
      <c r="LGT2" s="1762"/>
      <c r="LGU2" s="1762"/>
      <c r="LGV2" s="1762"/>
      <c r="LGW2" s="1762"/>
      <c r="LGX2" s="1762"/>
      <c r="LGY2" s="1762"/>
      <c r="LGZ2" s="1762"/>
      <c r="LHA2" s="1762"/>
      <c r="LHB2" s="1762"/>
      <c r="LHC2" s="1762"/>
      <c r="LHD2" s="1762"/>
      <c r="LHE2" s="1762"/>
      <c r="LHF2" s="1762"/>
      <c r="LHG2" s="1762"/>
      <c r="LHH2" s="1762"/>
      <c r="LHI2" s="1762"/>
      <c r="LHJ2" s="1762"/>
      <c r="LHK2" s="1762"/>
      <c r="LHL2" s="1762"/>
      <c r="LHM2" s="1762"/>
      <c r="LHN2" s="1762"/>
      <c r="LHO2" s="1762"/>
      <c r="LHP2" s="1762"/>
      <c r="LHQ2" s="1762"/>
      <c r="LHR2" s="1762"/>
      <c r="LHS2" s="1762"/>
      <c r="LHT2" s="1762"/>
      <c r="LHU2" s="1762"/>
      <c r="LHV2" s="1762"/>
      <c r="LHW2" s="1762"/>
      <c r="LHX2" s="1762"/>
      <c r="LHY2" s="1762"/>
      <c r="LHZ2" s="1762"/>
      <c r="LIA2" s="1762"/>
      <c r="LIB2" s="1762"/>
      <c r="LIC2" s="1762"/>
      <c r="LID2" s="1762"/>
      <c r="LIE2" s="1762"/>
      <c r="LIF2" s="1762"/>
      <c r="LIG2" s="1762"/>
      <c r="LIH2" s="1762"/>
      <c r="LII2" s="1762"/>
      <c r="LIJ2" s="1762"/>
      <c r="LIK2" s="1762"/>
      <c r="LIL2" s="1762"/>
      <c r="LIM2" s="1762"/>
      <c r="LIN2" s="1762"/>
      <c r="LIO2" s="1762"/>
      <c r="LIP2" s="1762"/>
      <c r="LIQ2" s="1762"/>
      <c r="LIR2" s="1762"/>
      <c r="LIS2" s="1762"/>
      <c r="LIT2" s="1762"/>
      <c r="LIU2" s="1762"/>
      <c r="LIV2" s="1762"/>
      <c r="LIW2" s="1762"/>
      <c r="LIX2" s="1762"/>
      <c r="LIY2" s="1762"/>
      <c r="LIZ2" s="1762"/>
      <c r="LJA2" s="1762"/>
      <c r="LJB2" s="1762"/>
      <c r="LJC2" s="1762"/>
      <c r="LJD2" s="1762"/>
      <c r="LJE2" s="1762"/>
      <c r="LJF2" s="1762"/>
      <c r="LJG2" s="1762"/>
      <c r="LJH2" s="1762"/>
      <c r="LJI2" s="1762"/>
      <c r="LJJ2" s="1762"/>
      <c r="LJK2" s="1762"/>
      <c r="LJL2" s="1762"/>
      <c r="LJM2" s="1762"/>
      <c r="LJN2" s="1762"/>
      <c r="LJO2" s="1762"/>
      <c r="LJP2" s="1762"/>
      <c r="LJQ2" s="1762"/>
      <c r="LJR2" s="1762"/>
      <c r="LJS2" s="1762"/>
      <c r="LJT2" s="1762"/>
      <c r="LJU2" s="1762"/>
      <c r="LJV2" s="1762"/>
      <c r="LJW2" s="1762"/>
      <c r="LJX2" s="1762"/>
      <c r="LJY2" s="1762"/>
      <c r="LJZ2" s="1762"/>
      <c r="LKA2" s="1762"/>
      <c r="LKB2" s="1762"/>
      <c r="LKC2" s="1762"/>
      <c r="LKD2" s="1762"/>
      <c r="LKE2" s="1762"/>
      <c r="LKF2" s="1762"/>
      <c r="LKG2" s="1762"/>
      <c r="LKH2" s="1762"/>
      <c r="LKI2" s="1762"/>
      <c r="LKJ2" s="1762"/>
      <c r="LKK2" s="1762"/>
      <c r="LKL2" s="1762"/>
      <c r="LKM2" s="1762"/>
      <c r="LKN2" s="1762"/>
      <c r="LKO2" s="1762"/>
      <c r="LKP2" s="1762"/>
      <c r="LKQ2" s="1762"/>
      <c r="LKR2" s="1762"/>
      <c r="LKS2" s="1762"/>
      <c r="LKT2" s="1762"/>
      <c r="LKU2" s="1762"/>
      <c r="LKV2" s="1762"/>
      <c r="LKW2" s="1762"/>
      <c r="LKX2" s="1762"/>
      <c r="LKY2" s="1762"/>
      <c r="LKZ2" s="1762"/>
      <c r="LLA2" s="1762"/>
      <c r="LLB2" s="1762"/>
      <c r="LLC2" s="1762"/>
      <c r="LLD2" s="1762"/>
      <c r="LLE2" s="1762"/>
      <c r="LLF2" s="1762"/>
      <c r="LLG2" s="1762"/>
      <c r="LLH2" s="1762"/>
      <c r="LLI2" s="1762"/>
      <c r="LLJ2" s="1762"/>
      <c r="LLK2" s="1762"/>
      <c r="LLL2" s="1762"/>
      <c r="LLM2" s="1762"/>
      <c r="LLN2" s="1762"/>
      <c r="LLO2" s="1762"/>
      <c r="LLP2" s="1762"/>
      <c r="LLQ2" s="1762"/>
      <c r="LLR2" s="1762"/>
      <c r="LLS2" s="1762"/>
      <c r="LLT2" s="1762"/>
      <c r="LLU2" s="1762"/>
      <c r="LLV2" s="1762"/>
      <c r="LLW2" s="1762"/>
      <c r="LLX2" s="1762"/>
      <c r="LLY2" s="1762"/>
      <c r="LLZ2" s="1762"/>
      <c r="LMA2" s="1762"/>
      <c r="LMB2" s="1762"/>
      <c r="LMC2" s="1762"/>
      <c r="LMD2" s="1762"/>
      <c r="LME2" s="1762"/>
      <c r="LMF2" s="1762"/>
      <c r="LMG2" s="1762"/>
      <c r="LMH2" s="1762"/>
      <c r="LMI2" s="1762"/>
      <c r="LMJ2" s="1762"/>
      <c r="LMK2" s="1762"/>
      <c r="LML2" s="1762"/>
      <c r="LMM2" s="1762"/>
      <c r="LMN2" s="1762"/>
      <c r="LMO2" s="1762"/>
      <c r="LMP2" s="1762"/>
      <c r="LMQ2" s="1762"/>
      <c r="LMR2" s="1762"/>
      <c r="LMS2" s="1762"/>
      <c r="LMT2" s="1762"/>
      <c r="LMU2" s="1762"/>
      <c r="LMV2" s="1762"/>
      <c r="LMW2" s="1762"/>
      <c r="LMX2" s="1762"/>
      <c r="LMY2" s="1762"/>
      <c r="LMZ2" s="1762"/>
      <c r="LNA2" s="1762"/>
      <c r="LNB2" s="1762"/>
      <c r="LNC2" s="1762"/>
      <c r="LND2" s="1762"/>
      <c r="LNE2" s="1762"/>
      <c r="LNF2" s="1762"/>
      <c r="LNG2" s="1762"/>
      <c r="LNH2" s="1762"/>
      <c r="LNI2" s="1762"/>
      <c r="LNJ2" s="1762"/>
      <c r="LNK2" s="1762"/>
      <c r="LNL2" s="1762"/>
      <c r="LNM2" s="1762"/>
      <c r="LNN2" s="1762"/>
      <c r="LNO2" s="1762"/>
      <c r="LNP2" s="1762"/>
      <c r="LNQ2" s="1762"/>
      <c r="LNR2" s="1762"/>
      <c r="LNS2" s="1762"/>
      <c r="LNT2" s="1762"/>
      <c r="LNU2" s="1762"/>
      <c r="LNV2" s="1762"/>
      <c r="LNW2" s="1762"/>
      <c r="LNX2" s="1762"/>
      <c r="LNY2" s="1762"/>
      <c r="LNZ2" s="1762"/>
      <c r="LOA2" s="1762"/>
      <c r="LOB2" s="1762"/>
      <c r="LOC2" s="1762"/>
      <c r="LOD2" s="1762"/>
      <c r="LOE2" s="1762"/>
      <c r="LOF2" s="1762"/>
      <c r="LOG2" s="1762"/>
      <c r="LOH2" s="1762"/>
      <c r="LOI2" s="1762"/>
      <c r="LOJ2" s="1762"/>
      <c r="LOK2" s="1762"/>
      <c r="LOL2" s="1762"/>
      <c r="LOM2" s="1762"/>
      <c r="LON2" s="1762"/>
      <c r="LOO2" s="1762"/>
      <c r="LOP2" s="1762"/>
      <c r="LOQ2" s="1762"/>
      <c r="LOR2" s="1762"/>
      <c r="LOS2" s="1762"/>
      <c r="LOT2" s="1762"/>
      <c r="LOU2" s="1762"/>
      <c r="LOV2" s="1762"/>
      <c r="LOW2" s="1762"/>
      <c r="LOX2" s="1762"/>
      <c r="LOY2" s="1762"/>
      <c r="LOZ2" s="1762"/>
      <c r="LPA2" s="1762"/>
      <c r="LPB2" s="1762"/>
      <c r="LPC2" s="1762"/>
      <c r="LPD2" s="1762"/>
      <c r="LPE2" s="1762"/>
      <c r="LPF2" s="1762"/>
      <c r="LPG2" s="1762"/>
      <c r="LPH2" s="1762"/>
      <c r="LPI2" s="1762"/>
      <c r="LPJ2" s="1762"/>
      <c r="LPK2" s="1762"/>
      <c r="LPL2" s="1762"/>
      <c r="LPM2" s="1762"/>
      <c r="LPN2" s="1762"/>
      <c r="LPO2" s="1762"/>
      <c r="LPP2" s="1762"/>
      <c r="LPQ2" s="1762"/>
      <c r="LPR2" s="1762"/>
      <c r="LPS2" s="1762"/>
      <c r="LPT2" s="1762"/>
      <c r="LPU2" s="1762"/>
      <c r="LPV2" s="1762"/>
      <c r="LPW2" s="1762"/>
      <c r="LPX2" s="1762"/>
      <c r="LPY2" s="1762"/>
      <c r="LPZ2" s="1762"/>
      <c r="LQA2" s="1762"/>
      <c r="LQB2" s="1762"/>
      <c r="LQC2" s="1762"/>
      <c r="LQD2" s="1762"/>
      <c r="LQE2" s="1762"/>
      <c r="LQF2" s="1762"/>
      <c r="LQG2" s="1762"/>
      <c r="LQH2" s="1762"/>
      <c r="LQI2" s="1762"/>
      <c r="LQJ2" s="1762"/>
      <c r="LQK2" s="1762"/>
      <c r="LQL2" s="1762"/>
      <c r="LQM2" s="1762"/>
      <c r="LQN2" s="1762"/>
      <c r="LQO2" s="1762"/>
      <c r="LQP2" s="1762"/>
      <c r="LQQ2" s="1762"/>
      <c r="LQR2" s="1762"/>
      <c r="LQS2" s="1762"/>
      <c r="LQT2" s="1762"/>
      <c r="LQU2" s="1762"/>
      <c r="LQV2" s="1762"/>
      <c r="LQW2" s="1762"/>
      <c r="LQX2" s="1762"/>
      <c r="LQY2" s="1762"/>
      <c r="LQZ2" s="1762"/>
      <c r="LRA2" s="1762"/>
      <c r="LRB2" s="1762"/>
      <c r="LRC2" s="1762"/>
      <c r="LRD2" s="1762"/>
      <c r="LRE2" s="1762"/>
      <c r="LRF2" s="1762"/>
      <c r="LRG2" s="1762"/>
      <c r="LRH2" s="1762"/>
      <c r="LRI2" s="1762"/>
      <c r="LRJ2" s="1762"/>
      <c r="LRK2" s="1762"/>
      <c r="LRL2" s="1762"/>
      <c r="LRM2" s="1762"/>
      <c r="LRN2" s="1762"/>
      <c r="LRO2" s="1762"/>
      <c r="LRP2" s="1762"/>
      <c r="LRQ2" s="1762"/>
      <c r="LRR2" s="1762"/>
      <c r="LRS2" s="1762"/>
      <c r="LRT2" s="1762"/>
      <c r="LRU2" s="1762"/>
      <c r="LRV2" s="1762"/>
      <c r="LRW2" s="1762"/>
      <c r="LRX2" s="1762"/>
      <c r="LRY2" s="1762"/>
      <c r="LRZ2" s="1762"/>
      <c r="LSA2" s="1762"/>
      <c r="LSB2" s="1762"/>
      <c r="LSC2" s="1762"/>
      <c r="LSD2" s="1762"/>
      <c r="LSE2" s="1762"/>
      <c r="LSF2" s="1762"/>
      <c r="LSG2" s="1762"/>
      <c r="LSH2" s="1762"/>
      <c r="LSI2" s="1762"/>
      <c r="LSJ2" s="1762"/>
      <c r="LSK2" s="1762"/>
      <c r="LSL2" s="1762"/>
      <c r="LSM2" s="1762"/>
      <c r="LSN2" s="1762"/>
      <c r="LSO2" s="1762"/>
      <c r="LSP2" s="1762"/>
      <c r="LSQ2" s="1762"/>
      <c r="LSR2" s="1762"/>
      <c r="LSS2" s="1762"/>
      <c r="LST2" s="1762"/>
      <c r="LSU2" s="1762"/>
      <c r="LSV2" s="1762"/>
      <c r="LSW2" s="1762"/>
      <c r="LSX2" s="1762"/>
      <c r="LSY2" s="1762"/>
      <c r="LSZ2" s="1762"/>
      <c r="LTA2" s="1762"/>
      <c r="LTB2" s="1762"/>
      <c r="LTC2" s="1762"/>
      <c r="LTD2" s="1762"/>
      <c r="LTE2" s="1762"/>
      <c r="LTF2" s="1762"/>
      <c r="LTG2" s="1762"/>
      <c r="LTH2" s="1762"/>
      <c r="LTI2" s="1762"/>
      <c r="LTJ2" s="1762"/>
      <c r="LTK2" s="1762"/>
      <c r="LTL2" s="1762"/>
      <c r="LTM2" s="1762"/>
      <c r="LTN2" s="1762"/>
      <c r="LTO2" s="1762"/>
      <c r="LTP2" s="1762"/>
      <c r="LTQ2" s="1762"/>
      <c r="LTR2" s="1762"/>
      <c r="LTS2" s="1762"/>
      <c r="LTT2" s="1762"/>
      <c r="LTU2" s="1762"/>
      <c r="LTV2" s="1762"/>
      <c r="LTW2" s="1762"/>
      <c r="LTX2" s="1762"/>
      <c r="LTY2" s="1762"/>
      <c r="LTZ2" s="1762"/>
      <c r="LUA2" s="1762"/>
      <c r="LUB2" s="1762"/>
      <c r="LUC2" s="1762"/>
      <c r="LUD2" s="1762"/>
      <c r="LUE2" s="1762"/>
      <c r="LUF2" s="1762"/>
      <c r="LUG2" s="1762"/>
      <c r="LUH2" s="1762"/>
      <c r="LUI2" s="1762"/>
      <c r="LUJ2" s="1762"/>
      <c r="LUK2" s="1762"/>
      <c r="LUL2" s="1762"/>
      <c r="LUM2" s="1762"/>
      <c r="LUN2" s="1762"/>
      <c r="LUO2" s="1762"/>
      <c r="LUP2" s="1762"/>
      <c r="LUQ2" s="1762"/>
      <c r="LUR2" s="1762"/>
      <c r="LUS2" s="1762"/>
      <c r="LUT2" s="1762"/>
      <c r="LUU2" s="1762"/>
      <c r="LUV2" s="1762"/>
      <c r="LUW2" s="1762"/>
      <c r="LUX2" s="1762"/>
      <c r="LUY2" s="1762"/>
      <c r="LUZ2" s="1762"/>
      <c r="LVA2" s="1762"/>
      <c r="LVB2" s="1762"/>
      <c r="LVC2" s="1762"/>
      <c r="LVD2" s="1762"/>
      <c r="LVE2" s="1762"/>
      <c r="LVF2" s="1762"/>
      <c r="LVG2" s="1762"/>
      <c r="LVH2" s="1762"/>
      <c r="LVI2" s="1762"/>
      <c r="LVJ2" s="1762"/>
      <c r="LVK2" s="1762"/>
      <c r="LVL2" s="1762"/>
      <c r="LVM2" s="1762"/>
      <c r="LVN2" s="1762"/>
      <c r="LVO2" s="1762"/>
      <c r="LVP2" s="1762"/>
      <c r="LVQ2" s="1762"/>
      <c r="LVR2" s="1762"/>
      <c r="LVS2" s="1762"/>
      <c r="LVT2" s="1762"/>
      <c r="LVU2" s="1762"/>
      <c r="LVV2" s="1762"/>
      <c r="LVW2" s="1762"/>
      <c r="LVX2" s="1762"/>
      <c r="LVY2" s="1762"/>
      <c r="LVZ2" s="1762"/>
      <c r="LWA2" s="1762"/>
      <c r="LWB2" s="1762"/>
      <c r="LWC2" s="1762"/>
      <c r="LWD2" s="1762"/>
      <c r="LWE2" s="1762"/>
      <c r="LWF2" s="1762"/>
      <c r="LWG2" s="1762"/>
      <c r="LWH2" s="1762"/>
      <c r="LWI2" s="1762"/>
      <c r="LWJ2" s="1762"/>
      <c r="LWK2" s="1762"/>
      <c r="LWL2" s="1762"/>
      <c r="LWM2" s="1762"/>
      <c r="LWN2" s="1762"/>
      <c r="LWO2" s="1762"/>
      <c r="LWP2" s="1762"/>
      <c r="LWQ2" s="1762"/>
      <c r="LWR2" s="1762"/>
      <c r="LWS2" s="1762"/>
      <c r="LWT2" s="1762"/>
      <c r="LWU2" s="1762"/>
      <c r="LWV2" s="1762"/>
      <c r="LWW2" s="1762"/>
      <c r="LWX2" s="1762"/>
      <c r="LWY2" s="1762"/>
      <c r="LWZ2" s="1762"/>
      <c r="LXA2" s="1762"/>
      <c r="LXB2" s="1762"/>
      <c r="LXC2" s="1762"/>
      <c r="LXD2" s="1762"/>
      <c r="LXE2" s="1762"/>
      <c r="LXF2" s="1762"/>
      <c r="LXG2" s="1762"/>
      <c r="LXH2" s="1762"/>
      <c r="LXI2" s="1762"/>
      <c r="LXJ2" s="1762"/>
      <c r="LXK2" s="1762"/>
      <c r="LXL2" s="1762"/>
      <c r="LXM2" s="1762"/>
      <c r="LXN2" s="1762"/>
      <c r="LXO2" s="1762"/>
      <c r="LXP2" s="1762"/>
      <c r="LXQ2" s="1762"/>
      <c r="LXR2" s="1762"/>
      <c r="LXS2" s="1762"/>
      <c r="LXT2" s="1762"/>
      <c r="LXU2" s="1762"/>
      <c r="LXV2" s="1762"/>
      <c r="LXW2" s="1762"/>
      <c r="LXX2" s="1762"/>
      <c r="LXY2" s="1762"/>
      <c r="LXZ2" s="1762"/>
      <c r="LYA2" s="1762"/>
      <c r="LYB2" s="1762"/>
      <c r="LYC2" s="1762"/>
      <c r="LYD2" s="1762"/>
      <c r="LYE2" s="1762"/>
      <c r="LYF2" s="1762"/>
      <c r="LYG2" s="1762"/>
      <c r="LYH2" s="1762"/>
      <c r="LYI2" s="1762"/>
      <c r="LYJ2" s="1762"/>
      <c r="LYK2" s="1762"/>
      <c r="LYL2" s="1762"/>
      <c r="LYM2" s="1762"/>
      <c r="LYN2" s="1762"/>
      <c r="LYO2" s="1762"/>
      <c r="LYP2" s="1762"/>
      <c r="LYQ2" s="1762"/>
      <c r="LYR2" s="1762"/>
      <c r="LYS2" s="1762"/>
      <c r="LYT2" s="1762"/>
      <c r="LYU2" s="1762"/>
      <c r="LYV2" s="1762"/>
      <c r="LYW2" s="1762"/>
      <c r="LYX2" s="1762"/>
      <c r="LYY2" s="1762"/>
      <c r="LYZ2" s="1762"/>
      <c r="LZA2" s="1762"/>
      <c r="LZB2" s="1762"/>
      <c r="LZC2" s="1762"/>
      <c r="LZD2" s="1762"/>
      <c r="LZE2" s="1762"/>
      <c r="LZF2" s="1762"/>
      <c r="LZG2" s="1762"/>
      <c r="LZH2" s="1762"/>
      <c r="LZI2" s="1762"/>
      <c r="LZJ2" s="1762"/>
      <c r="LZK2" s="1762"/>
      <c r="LZL2" s="1762"/>
      <c r="LZM2" s="1762"/>
      <c r="LZN2" s="1762"/>
      <c r="LZO2" s="1762"/>
      <c r="LZP2" s="1762"/>
      <c r="LZQ2" s="1762"/>
      <c r="LZR2" s="1762"/>
      <c r="LZS2" s="1762"/>
      <c r="LZT2" s="1762"/>
      <c r="LZU2" s="1762"/>
      <c r="LZV2" s="1762"/>
      <c r="LZW2" s="1762"/>
      <c r="LZX2" s="1762"/>
      <c r="LZY2" s="1762"/>
      <c r="LZZ2" s="1762"/>
      <c r="MAA2" s="1762"/>
      <c r="MAB2" s="1762"/>
      <c r="MAC2" s="1762"/>
      <c r="MAD2" s="1762"/>
      <c r="MAE2" s="1762"/>
      <c r="MAF2" s="1762"/>
      <c r="MAG2" s="1762"/>
      <c r="MAH2" s="1762"/>
      <c r="MAI2" s="1762"/>
      <c r="MAJ2" s="1762"/>
      <c r="MAK2" s="1762"/>
      <c r="MAL2" s="1762"/>
      <c r="MAM2" s="1762"/>
      <c r="MAN2" s="1762"/>
      <c r="MAO2" s="1762"/>
      <c r="MAP2" s="1762"/>
      <c r="MAQ2" s="1762"/>
      <c r="MAR2" s="1762"/>
      <c r="MAS2" s="1762"/>
      <c r="MAT2" s="1762"/>
      <c r="MAU2" s="1762"/>
      <c r="MAV2" s="1762"/>
      <c r="MAW2" s="1762"/>
      <c r="MAX2" s="1762"/>
      <c r="MAY2" s="1762"/>
      <c r="MAZ2" s="1762"/>
      <c r="MBA2" s="1762"/>
      <c r="MBB2" s="1762"/>
      <c r="MBC2" s="1762"/>
      <c r="MBD2" s="1762"/>
      <c r="MBE2" s="1762"/>
      <c r="MBF2" s="1762"/>
      <c r="MBG2" s="1762"/>
      <c r="MBH2" s="1762"/>
      <c r="MBI2" s="1762"/>
      <c r="MBJ2" s="1762"/>
      <c r="MBK2" s="1762"/>
      <c r="MBL2" s="1762"/>
      <c r="MBM2" s="1762"/>
      <c r="MBN2" s="1762"/>
      <c r="MBO2" s="1762"/>
      <c r="MBP2" s="1762"/>
      <c r="MBQ2" s="1762"/>
      <c r="MBR2" s="1762"/>
      <c r="MBS2" s="1762"/>
      <c r="MBT2" s="1762"/>
      <c r="MBU2" s="1762"/>
      <c r="MBV2" s="1762"/>
      <c r="MBW2" s="1762"/>
      <c r="MBX2" s="1762"/>
      <c r="MBY2" s="1762"/>
      <c r="MBZ2" s="1762"/>
      <c r="MCA2" s="1762"/>
      <c r="MCB2" s="1762"/>
      <c r="MCC2" s="1762"/>
      <c r="MCD2" s="1762"/>
      <c r="MCE2" s="1762"/>
      <c r="MCF2" s="1762"/>
      <c r="MCG2" s="1762"/>
      <c r="MCH2" s="1762"/>
      <c r="MCI2" s="1762"/>
      <c r="MCJ2" s="1762"/>
      <c r="MCK2" s="1762"/>
      <c r="MCL2" s="1762"/>
      <c r="MCM2" s="1762"/>
      <c r="MCN2" s="1762"/>
      <c r="MCO2" s="1762"/>
      <c r="MCP2" s="1762"/>
      <c r="MCQ2" s="1762"/>
      <c r="MCR2" s="1762"/>
      <c r="MCS2" s="1762"/>
      <c r="MCT2" s="1762"/>
      <c r="MCU2" s="1762"/>
      <c r="MCV2" s="1762"/>
      <c r="MCW2" s="1762"/>
      <c r="MCX2" s="1762"/>
      <c r="MCY2" s="1762"/>
      <c r="MCZ2" s="1762"/>
      <c r="MDA2" s="1762"/>
      <c r="MDB2" s="1762"/>
      <c r="MDC2" s="1762"/>
      <c r="MDD2" s="1762"/>
      <c r="MDE2" s="1762"/>
      <c r="MDF2" s="1762"/>
      <c r="MDG2" s="1762"/>
      <c r="MDH2" s="1762"/>
      <c r="MDI2" s="1762"/>
      <c r="MDJ2" s="1762"/>
      <c r="MDK2" s="1762"/>
      <c r="MDL2" s="1762"/>
      <c r="MDM2" s="1762"/>
      <c r="MDN2" s="1762"/>
      <c r="MDO2" s="1762"/>
      <c r="MDP2" s="1762"/>
      <c r="MDQ2" s="1762"/>
      <c r="MDR2" s="1762"/>
      <c r="MDS2" s="1762"/>
      <c r="MDT2" s="1762"/>
      <c r="MDU2" s="1762"/>
      <c r="MDV2" s="1762"/>
      <c r="MDW2" s="1762"/>
      <c r="MDX2" s="1762"/>
      <c r="MDY2" s="1762"/>
      <c r="MDZ2" s="1762"/>
      <c r="MEA2" s="1762"/>
      <c r="MEB2" s="1762"/>
      <c r="MEC2" s="1762"/>
      <c r="MED2" s="1762"/>
      <c r="MEE2" s="1762"/>
      <c r="MEF2" s="1762"/>
      <c r="MEG2" s="1762"/>
      <c r="MEH2" s="1762"/>
      <c r="MEI2" s="1762"/>
      <c r="MEJ2" s="1762"/>
      <c r="MEK2" s="1762"/>
      <c r="MEL2" s="1762"/>
      <c r="MEM2" s="1762"/>
      <c r="MEN2" s="1762"/>
      <c r="MEO2" s="1762"/>
      <c r="MEP2" s="1762"/>
      <c r="MEQ2" s="1762"/>
      <c r="MER2" s="1762"/>
      <c r="MES2" s="1762"/>
      <c r="MET2" s="1762"/>
      <c r="MEU2" s="1762"/>
      <c r="MEV2" s="1762"/>
      <c r="MEW2" s="1762"/>
      <c r="MEX2" s="1762"/>
      <c r="MEY2" s="1762"/>
      <c r="MEZ2" s="1762"/>
      <c r="MFA2" s="1762"/>
      <c r="MFB2" s="1762"/>
      <c r="MFC2" s="1762"/>
      <c r="MFD2" s="1762"/>
      <c r="MFE2" s="1762"/>
      <c r="MFF2" s="1762"/>
      <c r="MFG2" s="1762"/>
      <c r="MFH2" s="1762"/>
      <c r="MFI2" s="1762"/>
      <c r="MFJ2" s="1762"/>
      <c r="MFK2" s="1762"/>
      <c r="MFL2" s="1762"/>
      <c r="MFM2" s="1762"/>
      <c r="MFN2" s="1762"/>
      <c r="MFO2" s="1762"/>
      <c r="MFP2" s="1762"/>
      <c r="MFQ2" s="1762"/>
      <c r="MFR2" s="1762"/>
      <c r="MFS2" s="1762"/>
      <c r="MFT2" s="1762"/>
      <c r="MFU2" s="1762"/>
      <c r="MFV2" s="1762"/>
      <c r="MFW2" s="1762"/>
      <c r="MFX2" s="1762"/>
      <c r="MFY2" s="1762"/>
      <c r="MFZ2" s="1762"/>
      <c r="MGA2" s="1762"/>
      <c r="MGB2" s="1762"/>
      <c r="MGC2" s="1762"/>
      <c r="MGD2" s="1762"/>
      <c r="MGE2" s="1762"/>
      <c r="MGF2" s="1762"/>
      <c r="MGG2" s="1762"/>
      <c r="MGH2" s="1762"/>
      <c r="MGI2" s="1762"/>
      <c r="MGJ2" s="1762"/>
      <c r="MGK2" s="1762"/>
      <c r="MGL2" s="1762"/>
      <c r="MGM2" s="1762"/>
      <c r="MGN2" s="1762"/>
      <c r="MGO2" s="1762"/>
      <c r="MGP2" s="1762"/>
      <c r="MGQ2" s="1762"/>
      <c r="MGR2" s="1762"/>
      <c r="MGS2" s="1762"/>
      <c r="MGT2" s="1762"/>
      <c r="MGU2" s="1762"/>
      <c r="MGV2" s="1762"/>
      <c r="MGW2" s="1762"/>
      <c r="MGX2" s="1762"/>
      <c r="MGY2" s="1762"/>
      <c r="MGZ2" s="1762"/>
      <c r="MHA2" s="1762"/>
      <c r="MHB2" s="1762"/>
      <c r="MHC2" s="1762"/>
      <c r="MHD2" s="1762"/>
      <c r="MHE2" s="1762"/>
      <c r="MHF2" s="1762"/>
      <c r="MHG2" s="1762"/>
      <c r="MHH2" s="1762"/>
      <c r="MHI2" s="1762"/>
      <c r="MHJ2" s="1762"/>
      <c r="MHK2" s="1762"/>
      <c r="MHL2" s="1762"/>
      <c r="MHM2" s="1762"/>
      <c r="MHN2" s="1762"/>
      <c r="MHO2" s="1762"/>
      <c r="MHP2" s="1762"/>
      <c r="MHQ2" s="1762"/>
      <c r="MHR2" s="1762"/>
      <c r="MHS2" s="1762"/>
      <c r="MHT2" s="1762"/>
      <c r="MHU2" s="1762"/>
      <c r="MHV2" s="1762"/>
      <c r="MHW2" s="1762"/>
      <c r="MHX2" s="1762"/>
      <c r="MHY2" s="1762"/>
      <c r="MHZ2" s="1762"/>
      <c r="MIA2" s="1762"/>
      <c r="MIB2" s="1762"/>
      <c r="MIC2" s="1762"/>
      <c r="MID2" s="1762"/>
      <c r="MIE2" s="1762"/>
      <c r="MIF2" s="1762"/>
      <c r="MIG2" s="1762"/>
      <c r="MIH2" s="1762"/>
      <c r="MII2" s="1762"/>
      <c r="MIJ2" s="1762"/>
      <c r="MIK2" s="1762"/>
      <c r="MIL2" s="1762"/>
      <c r="MIM2" s="1762"/>
      <c r="MIN2" s="1762"/>
      <c r="MIO2" s="1762"/>
      <c r="MIP2" s="1762"/>
      <c r="MIQ2" s="1762"/>
      <c r="MIR2" s="1762"/>
      <c r="MIS2" s="1762"/>
      <c r="MIT2" s="1762"/>
      <c r="MIU2" s="1762"/>
      <c r="MIV2" s="1762"/>
      <c r="MIW2" s="1762"/>
      <c r="MIX2" s="1762"/>
      <c r="MIY2" s="1762"/>
      <c r="MIZ2" s="1762"/>
      <c r="MJA2" s="1762"/>
      <c r="MJB2" s="1762"/>
      <c r="MJC2" s="1762"/>
      <c r="MJD2" s="1762"/>
      <c r="MJE2" s="1762"/>
      <c r="MJF2" s="1762"/>
      <c r="MJG2" s="1762"/>
      <c r="MJH2" s="1762"/>
      <c r="MJI2" s="1762"/>
      <c r="MJJ2" s="1762"/>
      <c r="MJK2" s="1762"/>
      <c r="MJL2" s="1762"/>
      <c r="MJM2" s="1762"/>
      <c r="MJN2" s="1762"/>
      <c r="MJO2" s="1762"/>
      <c r="MJP2" s="1762"/>
      <c r="MJQ2" s="1762"/>
      <c r="MJR2" s="1762"/>
      <c r="MJS2" s="1762"/>
      <c r="MJT2" s="1762"/>
      <c r="MJU2" s="1762"/>
      <c r="MJV2" s="1762"/>
      <c r="MJW2" s="1762"/>
      <c r="MJX2" s="1762"/>
      <c r="MJY2" s="1762"/>
      <c r="MJZ2" s="1762"/>
      <c r="MKA2" s="1762"/>
      <c r="MKB2" s="1762"/>
      <c r="MKC2" s="1762"/>
      <c r="MKD2" s="1762"/>
      <c r="MKE2" s="1762"/>
      <c r="MKF2" s="1762"/>
      <c r="MKG2" s="1762"/>
      <c r="MKH2" s="1762"/>
      <c r="MKI2" s="1762"/>
      <c r="MKJ2" s="1762"/>
      <c r="MKK2" s="1762"/>
      <c r="MKL2" s="1762"/>
      <c r="MKM2" s="1762"/>
      <c r="MKN2" s="1762"/>
      <c r="MKO2" s="1762"/>
      <c r="MKP2" s="1762"/>
      <c r="MKQ2" s="1762"/>
      <c r="MKR2" s="1762"/>
      <c r="MKS2" s="1762"/>
      <c r="MKT2" s="1762"/>
      <c r="MKU2" s="1762"/>
      <c r="MKV2" s="1762"/>
      <c r="MKW2" s="1762"/>
      <c r="MKX2" s="1762"/>
      <c r="MKY2" s="1762"/>
      <c r="MKZ2" s="1762"/>
      <c r="MLA2" s="1762"/>
      <c r="MLB2" s="1762"/>
      <c r="MLC2" s="1762"/>
      <c r="MLD2" s="1762"/>
      <c r="MLE2" s="1762"/>
      <c r="MLF2" s="1762"/>
      <c r="MLG2" s="1762"/>
      <c r="MLH2" s="1762"/>
      <c r="MLI2" s="1762"/>
      <c r="MLJ2" s="1762"/>
      <c r="MLK2" s="1762"/>
      <c r="MLL2" s="1762"/>
      <c r="MLM2" s="1762"/>
      <c r="MLN2" s="1762"/>
      <c r="MLO2" s="1762"/>
      <c r="MLP2" s="1762"/>
      <c r="MLQ2" s="1762"/>
      <c r="MLR2" s="1762"/>
      <c r="MLS2" s="1762"/>
      <c r="MLT2" s="1762"/>
      <c r="MLU2" s="1762"/>
      <c r="MLV2" s="1762"/>
      <c r="MLW2" s="1762"/>
      <c r="MLX2" s="1762"/>
      <c r="MLY2" s="1762"/>
      <c r="MLZ2" s="1762"/>
      <c r="MMA2" s="1762"/>
      <c r="MMB2" s="1762"/>
      <c r="MMC2" s="1762"/>
      <c r="MMD2" s="1762"/>
      <c r="MME2" s="1762"/>
      <c r="MMF2" s="1762"/>
      <c r="MMG2" s="1762"/>
      <c r="MMH2" s="1762"/>
      <c r="MMI2" s="1762"/>
      <c r="MMJ2" s="1762"/>
      <c r="MMK2" s="1762"/>
      <c r="MML2" s="1762"/>
      <c r="MMM2" s="1762"/>
      <c r="MMN2" s="1762"/>
      <c r="MMO2" s="1762"/>
      <c r="MMP2" s="1762"/>
      <c r="MMQ2" s="1762"/>
      <c r="MMR2" s="1762"/>
      <c r="MMS2" s="1762"/>
      <c r="MMT2" s="1762"/>
      <c r="MMU2" s="1762"/>
      <c r="MMV2" s="1762"/>
      <c r="MMW2" s="1762"/>
      <c r="MMX2" s="1762"/>
      <c r="MMY2" s="1762"/>
      <c r="MMZ2" s="1762"/>
      <c r="MNA2" s="1762"/>
      <c r="MNB2" s="1762"/>
      <c r="MNC2" s="1762"/>
      <c r="MND2" s="1762"/>
      <c r="MNE2" s="1762"/>
      <c r="MNF2" s="1762"/>
      <c r="MNG2" s="1762"/>
      <c r="MNH2" s="1762"/>
      <c r="MNI2" s="1762"/>
      <c r="MNJ2" s="1762"/>
      <c r="MNK2" s="1762"/>
      <c r="MNL2" s="1762"/>
      <c r="MNM2" s="1762"/>
      <c r="MNN2" s="1762"/>
      <c r="MNO2" s="1762"/>
      <c r="MNP2" s="1762"/>
      <c r="MNQ2" s="1762"/>
      <c r="MNR2" s="1762"/>
      <c r="MNS2" s="1762"/>
      <c r="MNT2" s="1762"/>
      <c r="MNU2" s="1762"/>
      <c r="MNV2" s="1762"/>
      <c r="MNW2" s="1762"/>
      <c r="MNX2" s="1762"/>
      <c r="MNY2" s="1762"/>
      <c r="MNZ2" s="1762"/>
      <c r="MOA2" s="1762"/>
      <c r="MOB2" s="1762"/>
      <c r="MOC2" s="1762"/>
      <c r="MOD2" s="1762"/>
      <c r="MOE2" s="1762"/>
      <c r="MOF2" s="1762"/>
      <c r="MOG2" s="1762"/>
      <c r="MOH2" s="1762"/>
      <c r="MOI2" s="1762"/>
      <c r="MOJ2" s="1762"/>
      <c r="MOK2" s="1762"/>
      <c r="MOL2" s="1762"/>
      <c r="MOM2" s="1762"/>
      <c r="MON2" s="1762"/>
      <c r="MOO2" s="1762"/>
      <c r="MOP2" s="1762"/>
      <c r="MOQ2" s="1762"/>
      <c r="MOR2" s="1762"/>
      <c r="MOS2" s="1762"/>
      <c r="MOT2" s="1762"/>
      <c r="MOU2" s="1762"/>
      <c r="MOV2" s="1762"/>
      <c r="MOW2" s="1762"/>
      <c r="MOX2" s="1762"/>
      <c r="MOY2" s="1762"/>
      <c r="MOZ2" s="1762"/>
      <c r="MPA2" s="1762"/>
      <c r="MPB2" s="1762"/>
      <c r="MPC2" s="1762"/>
      <c r="MPD2" s="1762"/>
      <c r="MPE2" s="1762"/>
      <c r="MPF2" s="1762"/>
      <c r="MPG2" s="1762"/>
      <c r="MPH2" s="1762"/>
      <c r="MPI2" s="1762"/>
      <c r="MPJ2" s="1762"/>
      <c r="MPK2" s="1762"/>
      <c r="MPL2" s="1762"/>
      <c r="MPM2" s="1762"/>
      <c r="MPN2" s="1762"/>
      <c r="MPO2" s="1762"/>
      <c r="MPP2" s="1762"/>
      <c r="MPQ2" s="1762"/>
      <c r="MPR2" s="1762"/>
      <c r="MPS2" s="1762"/>
      <c r="MPT2" s="1762"/>
      <c r="MPU2" s="1762"/>
      <c r="MPV2" s="1762"/>
      <c r="MPW2" s="1762"/>
      <c r="MPX2" s="1762"/>
      <c r="MPY2" s="1762"/>
      <c r="MPZ2" s="1762"/>
      <c r="MQA2" s="1762"/>
      <c r="MQB2" s="1762"/>
      <c r="MQC2" s="1762"/>
      <c r="MQD2" s="1762"/>
      <c r="MQE2" s="1762"/>
      <c r="MQF2" s="1762"/>
      <c r="MQG2" s="1762"/>
      <c r="MQH2" s="1762"/>
      <c r="MQI2" s="1762"/>
      <c r="MQJ2" s="1762"/>
      <c r="MQK2" s="1762"/>
      <c r="MQL2" s="1762"/>
      <c r="MQM2" s="1762"/>
      <c r="MQN2" s="1762"/>
      <c r="MQO2" s="1762"/>
      <c r="MQP2" s="1762"/>
      <c r="MQQ2" s="1762"/>
      <c r="MQR2" s="1762"/>
      <c r="MQS2" s="1762"/>
      <c r="MQT2" s="1762"/>
      <c r="MQU2" s="1762"/>
      <c r="MQV2" s="1762"/>
      <c r="MQW2" s="1762"/>
      <c r="MQX2" s="1762"/>
      <c r="MQY2" s="1762"/>
      <c r="MQZ2" s="1762"/>
      <c r="MRA2" s="1762"/>
      <c r="MRB2" s="1762"/>
      <c r="MRC2" s="1762"/>
      <c r="MRD2" s="1762"/>
      <c r="MRE2" s="1762"/>
      <c r="MRF2" s="1762"/>
      <c r="MRG2" s="1762"/>
      <c r="MRH2" s="1762"/>
      <c r="MRI2" s="1762"/>
      <c r="MRJ2" s="1762"/>
      <c r="MRK2" s="1762"/>
      <c r="MRL2" s="1762"/>
      <c r="MRM2" s="1762"/>
      <c r="MRN2" s="1762"/>
      <c r="MRO2" s="1762"/>
      <c r="MRP2" s="1762"/>
      <c r="MRQ2" s="1762"/>
      <c r="MRR2" s="1762"/>
      <c r="MRS2" s="1762"/>
      <c r="MRT2" s="1762"/>
      <c r="MRU2" s="1762"/>
      <c r="MRV2" s="1762"/>
      <c r="MRW2" s="1762"/>
      <c r="MRX2" s="1762"/>
      <c r="MRY2" s="1762"/>
      <c r="MRZ2" s="1762"/>
      <c r="MSA2" s="1762"/>
      <c r="MSB2" s="1762"/>
      <c r="MSC2" s="1762"/>
      <c r="MSD2" s="1762"/>
      <c r="MSE2" s="1762"/>
      <c r="MSF2" s="1762"/>
      <c r="MSG2" s="1762"/>
      <c r="MSH2" s="1762"/>
      <c r="MSI2" s="1762"/>
      <c r="MSJ2" s="1762"/>
      <c r="MSK2" s="1762"/>
      <c r="MSL2" s="1762"/>
      <c r="MSM2" s="1762"/>
      <c r="MSN2" s="1762"/>
      <c r="MSO2" s="1762"/>
      <c r="MSP2" s="1762"/>
      <c r="MSQ2" s="1762"/>
      <c r="MSR2" s="1762"/>
      <c r="MSS2" s="1762"/>
      <c r="MST2" s="1762"/>
      <c r="MSU2" s="1762"/>
      <c r="MSV2" s="1762"/>
      <c r="MSW2" s="1762"/>
      <c r="MSX2" s="1762"/>
      <c r="MSY2" s="1762"/>
      <c r="MSZ2" s="1762"/>
      <c r="MTA2" s="1762"/>
      <c r="MTB2" s="1762"/>
      <c r="MTC2" s="1762"/>
      <c r="MTD2" s="1762"/>
      <c r="MTE2" s="1762"/>
      <c r="MTF2" s="1762"/>
      <c r="MTG2" s="1762"/>
      <c r="MTH2" s="1762"/>
      <c r="MTI2" s="1762"/>
      <c r="MTJ2" s="1762"/>
      <c r="MTK2" s="1762"/>
      <c r="MTL2" s="1762"/>
      <c r="MTM2" s="1762"/>
      <c r="MTN2" s="1762"/>
      <c r="MTO2" s="1762"/>
      <c r="MTP2" s="1762"/>
      <c r="MTQ2" s="1762"/>
      <c r="MTR2" s="1762"/>
      <c r="MTS2" s="1762"/>
      <c r="MTT2" s="1762"/>
      <c r="MTU2" s="1762"/>
      <c r="MTV2" s="1762"/>
      <c r="MTW2" s="1762"/>
      <c r="MTX2" s="1762"/>
      <c r="MTY2" s="1762"/>
      <c r="MTZ2" s="1762"/>
      <c r="MUA2" s="1762"/>
      <c r="MUB2" s="1762"/>
      <c r="MUC2" s="1762"/>
      <c r="MUD2" s="1762"/>
      <c r="MUE2" s="1762"/>
      <c r="MUF2" s="1762"/>
      <c r="MUG2" s="1762"/>
      <c r="MUH2" s="1762"/>
      <c r="MUI2" s="1762"/>
      <c r="MUJ2" s="1762"/>
      <c r="MUK2" s="1762"/>
      <c r="MUL2" s="1762"/>
      <c r="MUM2" s="1762"/>
      <c r="MUN2" s="1762"/>
      <c r="MUO2" s="1762"/>
      <c r="MUP2" s="1762"/>
      <c r="MUQ2" s="1762"/>
      <c r="MUR2" s="1762"/>
      <c r="MUS2" s="1762"/>
      <c r="MUT2" s="1762"/>
      <c r="MUU2" s="1762"/>
      <c r="MUV2" s="1762"/>
      <c r="MUW2" s="1762"/>
      <c r="MUX2" s="1762"/>
      <c r="MUY2" s="1762"/>
      <c r="MUZ2" s="1762"/>
      <c r="MVA2" s="1762"/>
      <c r="MVB2" s="1762"/>
      <c r="MVC2" s="1762"/>
      <c r="MVD2" s="1762"/>
      <c r="MVE2" s="1762"/>
      <c r="MVF2" s="1762"/>
      <c r="MVG2" s="1762"/>
      <c r="MVH2" s="1762"/>
      <c r="MVI2" s="1762"/>
      <c r="MVJ2" s="1762"/>
      <c r="MVK2" s="1762"/>
      <c r="MVL2" s="1762"/>
      <c r="MVM2" s="1762"/>
      <c r="MVN2" s="1762"/>
      <c r="MVO2" s="1762"/>
      <c r="MVP2" s="1762"/>
      <c r="MVQ2" s="1762"/>
      <c r="MVR2" s="1762"/>
      <c r="MVS2" s="1762"/>
      <c r="MVT2" s="1762"/>
      <c r="MVU2" s="1762"/>
      <c r="MVV2" s="1762"/>
      <c r="MVW2" s="1762"/>
      <c r="MVX2" s="1762"/>
      <c r="MVY2" s="1762"/>
      <c r="MVZ2" s="1762"/>
      <c r="MWA2" s="1762"/>
      <c r="MWB2" s="1762"/>
      <c r="MWC2" s="1762"/>
      <c r="MWD2" s="1762"/>
      <c r="MWE2" s="1762"/>
      <c r="MWF2" s="1762"/>
      <c r="MWG2" s="1762"/>
      <c r="MWH2" s="1762"/>
      <c r="MWI2" s="1762"/>
      <c r="MWJ2" s="1762"/>
      <c r="MWK2" s="1762"/>
      <c r="MWL2" s="1762"/>
      <c r="MWM2" s="1762"/>
      <c r="MWN2" s="1762"/>
      <c r="MWO2" s="1762"/>
      <c r="MWP2" s="1762"/>
      <c r="MWQ2" s="1762"/>
      <c r="MWR2" s="1762"/>
      <c r="MWS2" s="1762"/>
      <c r="MWT2" s="1762"/>
      <c r="MWU2" s="1762"/>
      <c r="MWV2" s="1762"/>
      <c r="MWW2" s="1762"/>
      <c r="MWX2" s="1762"/>
      <c r="MWY2" s="1762"/>
      <c r="MWZ2" s="1762"/>
      <c r="MXA2" s="1762"/>
      <c r="MXB2" s="1762"/>
      <c r="MXC2" s="1762"/>
      <c r="MXD2" s="1762"/>
      <c r="MXE2" s="1762"/>
      <c r="MXF2" s="1762"/>
      <c r="MXG2" s="1762"/>
      <c r="MXH2" s="1762"/>
      <c r="MXI2" s="1762"/>
      <c r="MXJ2" s="1762"/>
      <c r="MXK2" s="1762"/>
      <c r="MXL2" s="1762"/>
      <c r="MXM2" s="1762"/>
      <c r="MXN2" s="1762"/>
      <c r="MXO2" s="1762"/>
      <c r="MXP2" s="1762"/>
      <c r="MXQ2" s="1762"/>
      <c r="MXR2" s="1762"/>
      <c r="MXS2" s="1762"/>
      <c r="MXT2" s="1762"/>
      <c r="MXU2" s="1762"/>
      <c r="MXV2" s="1762"/>
      <c r="MXW2" s="1762"/>
      <c r="MXX2" s="1762"/>
      <c r="MXY2" s="1762"/>
      <c r="MXZ2" s="1762"/>
      <c r="MYA2" s="1762"/>
      <c r="MYB2" s="1762"/>
      <c r="MYC2" s="1762"/>
      <c r="MYD2" s="1762"/>
      <c r="MYE2" s="1762"/>
      <c r="MYF2" s="1762"/>
      <c r="MYG2" s="1762"/>
      <c r="MYH2" s="1762"/>
      <c r="MYI2" s="1762"/>
      <c r="MYJ2" s="1762"/>
      <c r="MYK2" s="1762"/>
      <c r="MYL2" s="1762"/>
      <c r="MYM2" s="1762"/>
      <c r="MYN2" s="1762"/>
      <c r="MYO2" s="1762"/>
      <c r="MYP2" s="1762"/>
      <c r="MYQ2" s="1762"/>
      <c r="MYR2" s="1762"/>
      <c r="MYS2" s="1762"/>
      <c r="MYT2" s="1762"/>
      <c r="MYU2" s="1762"/>
      <c r="MYV2" s="1762"/>
      <c r="MYW2" s="1762"/>
      <c r="MYX2" s="1762"/>
      <c r="MYY2" s="1762"/>
      <c r="MYZ2" s="1762"/>
      <c r="MZA2" s="1762"/>
      <c r="MZB2" s="1762"/>
      <c r="MZC2" s="1762"/>
      <c r="MZD2" s="1762"/>
      <c r="MZE2" s="1762"/>
      <c r="MZF2" s="1762"/>
      <c r="MZG2" s="1762"/>
      <c r="MZH2" s="1762"/>
      <c r="MZI2" s="1762"/>
      <c r="MZJ2" s="1762"/>
      <c r="MZK2" s="1762"/>
      <c r="MZL2" s="1762"/>
      <c r="MZM2" s="1762"/>
      <c r="MZN2" s="1762"/>
      <c r="MZO2" s="1762"/>
      <c r="MZP2" s="1762"/>
      <c r="MZQ2" s="1762"/>
      <c r="MZR2" s="1762"/>
      <c r="MZS2" s="1762"/>
      <c r="MZT2" s="1762"/>
      <c r="MZU2" s="1762"/>
      <c r="MZV2" s="1762"/>
      <c r="MZW2" s="1762"/>
      <c r="MZX2" s="1762"/>
      <c r="MZY2" s="1762"/>
      <c r="MZZ2" s="1762"/>
      <c r="NAA2" s="1762"/>
      <c r="NAB2" s="1762"/>
      <c r="NAC2" s="1762"/>
      <c r="NAD2" s="1762"/>
      <c r="NAE2" s="1762"/>
      <c r="NAF2" s="1762"/>
      <c r="NAG2" s="1762"/>
      <c r="NAH2" s="1762"/>
      <c r="NAI2" s="1762"/>
      <c r="NAJ2" s="1762"/>
      <c r="NAK2" s="1762"/>
      <c r="NAL2" s="1762"/>
      <c r="NAM2" s="1762"/>
      <c r="NAN2" s="1762"/>
      <c r="NAO2" s="1762"/>
      <c r="NAP2" s="1762"/>
      <c r="NAQ2" s="1762"/>
      <c r="NAR2" s="1762"/>
      <c r="NAS2" s="1762"/>
      <c r="NAT2" s="1762"/>
      <c r="NAU2" s="1762"/>
      <c r="NAV2" s="1762"/>
      <c r="NAW2" s="1762"/>
      <c r="NAX2" s="1762"/>
      <c r="NAY2" s="1762"/>
      <c r="NAZ2" s="1762"/>
      <c r="NBA2" s="1762"/>
      <c r="NBB2" s="1762"/>
      <c r="NBC2" s="1762"/>
      <c r="NBD2" s="1762"/>
      <c r="NBE2" s="1762"/>
      <c r="NBF2" s="1762"/>
      <c r="NBG2" s="1762"/>
      <c r="NBH2" s="1762"/>
      <c r="NBI2" s="1762"/>
      <c r="NBJ2" s="1762"/>
      <c r="NBK2" s="1762"/>
      <c r="NBL2" s="1762"/>
      <c r="NBM2" s="1762"/>
      <c r="NBN2" s="1762"/>
      <c r="NBO2" s="1762"/>
      <c r="NBP2" s="1762"/>
      <c r="NBQ2" s="1762"/>
      <c r="NBR2" s="1762"/>
      <c r="NBS2" s="1762"/>
      <c r="NBT2" s="1762"/>
      <c r="NBU2" s="1762"/>
      <c r="NBV2" s="1762"/>
      <c r="NBW2" s="1762"/>
      <c r="NBX2" s="1762"/>
      <c r="NBY2" s="1762"/>
      <c r="NBZ2" s="1762"/>
      <c r="NCA2" s="1762"/>
      <c r="NCB2" s="1762"/>
      <c r="NCC2" s="1762"/>
      <c r="NCD2" s="1762"/>
      <c r="NCE2" s="1762"/>
      <c r="NCF2" s="1762"/>
      <c r="NCG2" s="1762"/>
      <c r="NCH2" s="1762"/>
      <c r="NCI2" s="1762"/>
      <c r="NCJ2" s="1762"/>
      <c r="NCK2" s="1762"/>
      <c r="NCL2" s="1762"/>
      <c r="NCM2" s="1762"/>
      <c r="NCN2" s="1762"/>
      <c r="NCO2" s="1762"/>
      <c r="NCP2" s="1762"/>
      <c r="NCQ2" s="1762"/>
      <c r="NCR2" s="1762"/>
      <c r="NCS2" s="1762"/>
      <c r="NCT2" s="1762"/>
      <c r="NCU2" s="1762"/>
      <c r="NCV2" s="1762"/>
      <c r="NCW2" s="1762"/>
      <c r="NCX2" s="1762"/>
      <c r="NCY2" s="1762"/>
      <c r="NCZ2" s="1762"/>
      <c r="NDA2" s="1762"/>
      <c r="NDB2" s="1762"/>
      <c r="NDC2" s="1762"/>
      <c r="NDD2" s="1762"/>
      <c r="NDE2" s="1762"/>
      <c r="NDF2" s="1762"/>
      <c r="NDG2" s="1762"/>
      <c r="NDH2" s="1762"/>
      <c r="NDI2" s="1762"/>
      <c r="NDJ2" s="1762"/>
      <c r="NDK2" s="1762"/>
      <c r="NDL2" s="1762"/>
      <c r="NDM2" s="1762"/>
      <c r="NDN2" s="1762"/>
      <c r="NDO2" s="1762"/>
      <c r="NDP2" s="1762"/>
      <c r="NDQ2" s="1762"/>
      <c r="NDR2" s="1762"/>
      <c r="NDS2" s="1762"/>
      <c r="NDT2" s="1762"/>
      <c r="NDU2" s="1762"/>
      <c r="NDV2" s="1762"/>
      <c r="NDW2" s="1762"/>
      <c r="NDX2" s="1762"/>
      <c r="NDY2" s="1762"/>
      <c r="NDZ2" s="1762"/>
      <c r="NEA2" s="1762"/>
      <c r="NEB2" s="1762"/>
      <c r="NEC2" s="1762"/>
      <c r="NED2" s="1762"/>
      <c r="NEE2" s="1762"/>
      <c r="NEF2" s="1762"/>
      <c r="NEG2" s="1762"/>
      <c r="NEH2" s="1762"/>
      <c r="NEI2" s="1762"/>
      <c r="NEJ2" s="1762"/>
      <c r="NEK2" s="1762"/>
      <c r="NEL2" s="1762"/>
      <c r="NEM2" s="1762"/>
      <c r="NEN2" s="1762"/>
      <c r="NEO2" s="1762"/>
      <c r="NEP2" s="1762"/>
      <c r="NEQ2" s="1762"/>
      <c r="NER2" s="1762"/>
      <c r="NES2" s="1762"/>
      <c r="NET2" s="1762"/>
      <c r="NEU2" s="1762"/>
      <c r="NEV2" s="1762"/>
      <c r="NEW2" s="1762"/>
      <c r="NEX2" s="1762"/>
      <c r="NEY2" s="1762"/>
      <c r="NEZ2" s="1762"/>
      <c r="NFA2" s="1762"/>
      <c r="NFB2" s="1762"/>
      <c r="NFC2" s="1762"/>
      <c r="NFD2" s="1762"/>
      <c r="NFE2" s="1762"/>
      <c r="NFF2" s="1762"/>
      <c r="NFG2" s="1762"/>
      <c r="NFH2" s="1762"/>
      <c r="NFI2" s="1762"/>
      <c r="NFJ2" s="1762"/>
      <c r="NFK2" s="1762"/>
      <c r="NFL2" s="1762"/>
      <c r="NFM2" s="1762"/>
      <c r="NFN2" s="1762"/>
      <c r="NFO2" s="1762"/>
      <c r="NFP2" s="1762"/>
      <c r="NFQ2" s="1762"/>
      <c r="NFR2" s="1762"/>
      <c r="NFS2" s="1762"/>
      <c r="NFT2" s="1762"/>
      <c r="NFU2" s="1762"/>
      <c r="NFV2" s="1762"/>
      <c r="NFW2" s="1762"/>
      <c r="NFX2" s="1762"/>
      <c r="NFY2" s="1762"/>
      <c r="NFZ2" s="1762"/>
      <c r="NGA2" s="1762"/>
      <c r="NGB2" s="1762"/>
      <c r="NGC2" s="1762"/>
      <c r="NGD2" s="1762"/>
      <c r="NGE2" s="1762"/>
      <c r="NGF2" s="1762"/>
      <c r="NGG2" s="1762"/>
      <c r="NGH2" s="1762"/>
      <c r="NGI2" s="1762"/>
      <c r="NGJ2" s="1762"/>
      <c r="NGK2" s="1762"/>
      <c r="NGL2" s="1762"/>
      <c r="NGM2" s="1762"/>
      <c r="NGN2" s="1762"/>
      <c r="NGO2" s="1762"/>
      <c r="NGP2" s="1762"/>
      <c r="NGQ2" s="1762"/>
      <c r="NGR2" s="1762"/>
      <c r="NGS2" s="1762"/>
      <c r="NGT2" s="1762"/>
      <c r="NGU2" s="1762"/>
      <c r="NGV2" s="1762"/>
      <c r="NGW2" s="1762"/>
      <c r="NGX2" s="1762"/>
      <c r="NGY2" s="1762"/>
      <c r="NGZ2" s="1762"/>
      <c r="NHA2" s="1762"/>
      <c r="NHB2" s="1762"/>
      <c r="NHC2" s="1762"/>
      <c r="NHD2" s="1762"/>
      <c r="NHE2" s="1762"/>
      <c r="NHF2" s="1762"/>
      <c r="NHG2" s="1762"/>
      <c r="NHH2" s="1762"/>
      <c r="NHI2" s="1762"/>
      <c r="NHJ2" s="1762"/>
      <c r="NHK2" s="1762"/>
      <c r="NHL2" s="1762"/>
      <c r="NHM2" s="1762"/>
      <c r="NHN2" s="1762"/>
      <c r="NHO2" s="1762"/>
      <c r="NHP2" s="1762"/>
      <c r="NHQ2" s="1762"/>
      <c r="NHR2" s="1762"/>
      <c r="NHS2" s="1762"/>
      <c r="NHT2" s="1762"/>
      <c r="NHU2" s="1762"/>
      <c r="NHV2" s="1762"/>
      <c r="NHW2" s="1762"/>
      <c r="NHX2" s="1762"/>
      <c r="NHY2" s="1762"/>
      <c r="NHZ2" s="1762"/>
      <c r="NIA2" s="1762"/>
      <c r="NIB2" s="1762"/>
      <c r="NIC2" s="1762"/>
      <c r="NID2" s="1762"/>
      <c r="NIE2" s="1762"/>
      <c r="NIF2" s="1762"/>
      <c r="NIG2" s="1762"/>
      <c r="NIH2" s="1762"/>
      <c r="NII2" s="1762"/>
      <c r="NIJ2" s="1762"/>
      <c r="NIK2" s="1762"/>
      <c r="NIL2" s="1762"/>
      <c r="NIM2" s="1762"/>
      <c r="NIN2" s="1762"/>
      <c r="NIO2" s="1762"/>
      <c r="NIP2" s="1762"/>
      <c r="NIQ2" s="1762"/>
      <c r="NIR2" s="1762"/>
      <c r="NIS2" s="1762"/>
      <c r="NIT2" s="1762"/>
      <c r="NIU2" s="1762"/>
      <c r="NIV2" s="1762"/>
      <c r="NIW2" s="1762"/>
      <c r="NIX2" s="1762"/>
      <c r="NIY2" s="1762"/>
      <c r="NIZ2" s="1762"/>
      <c r="NJA2" s="1762"/>
      <c r="NJB2" s="1762"/>
      <c r="NJC2" s="1762"/>
      <c r="NJD2" s="1762"/>
      <c r="NJE2" s="1762"/>
      <c r="NJF2" s="1762"/>
      <c r="NJG2" s="1762"/>
      <c r="NJH2" s="1762"/>
      <c r="NJI2" s="1762"/>
      <c r="NJJ2" s="1762"/>
      <c r="NJK2" s="1762"/>
      <c r="NJL2" s="1762"/>
      <c r="NJM2" s="1762"/>
      <c r="NJN2" s="1762"/>
      <c r="NJO2" s="1762"/>
      <c r="NJP2" s="1762"/>
      <c r="NJQ2" s="1762"/>
      <c r="NJR2" s="1762"/>
      <c r="NJS2" s="1762"/>
      <c r="NJT2" s="1762"/>
      <c r="NJU2" s="1762"/>
      <c r="NJV2" s="1762"/>
      <c r="NJW2" s="1762"/>
      <c r="NJX2" s="1762"/>
      <c r="NJY2" s="1762"/>
      <c r="NJZ2" s="1762"/>
      <c r="NKA2" s="1762"/>
      <c r="NKB2" s="1762"/>
      <c r="NKC2" s="1762"/>
      <c r="NKD2" s="1762"/>
      <c r="NKE2" s="1762"/>
      <c r="NKF2" s="1762"/>
      <c r="NKG2" s="1762"/>
      <c r="NKH2" s="1762"/>
      <c r="NKI2" s="1762"/>
      <c r="NKJ2" s="1762"/>
      <c r="NKK2" s="1762"/>
      <c r="NKL2" s="1762"/>
      <c r="NKM2" s="1762"/>
      <c r="NKN2" s="1762"/>
      <c r="NKO2" s="1762"/>
      <c r="NKP2" s="1762"/>
      <c r="NKQ2" s="1762"/>
      <c r="NKR2" s="1762"/>
      <c r="NKS2" s="1762"/>
      <c r="NKT2" s="1762"/>
      <c r="NKU2" s="1762"/>
      <c r="NKV2" s="1762"/>
      <c r="NKW2" s="1762"/>
      <c r="NKX2" s="1762"/>
      <c r="NKY2" s="1762"/>
      <c r="NKZ2" s="1762"/>
      <c r="NLA2" s="1762"/>
      <c r="NLB2" s="1762"/>
      <c r="NLC2" s="1762"/>
      <c r="NLD2" s="1762"/>
      <c r="NLE2" s="1762"/>
      <c r="NLF2" s="1762"/>
      <c r="NLG2" s="1762"/>
      <c r="NLH2" s="1762"/>
      <c r="NLI2" s="1762"/>
      <c r="NLJ2" s="1762"/>
      <c r="NLK2" s="1762"/>
      <c r="NLL2" s="1762"/>
      <c r="NLM2" s="1762"/>
      <c r="NLN2" s="1762"/>
      <c r="NLO2" s="1762"/>
      <c r="NLP2" s="1762"/>
      <c r="NLQ2" s="1762"/>
      <c r="NLR2" s="1762"/>
      <c r="NLS2" s="1762"/>
      <c r="NLT2" s="1762"/>
      <c r="NLU2" s="1762"/>
      <c r="NLV2" s="1762"/>
      <c r="NLW2" s="1762"/>
      <c r="NLX2" s="1762"/>
      <c r="NLY2" s="1762"/>
      <c r="NLZ2" s="1762"/>
      <c r="NMA2" s="1762"/>
      <c r="NMB2" s="1762"/>
      <c r="NMC2" s="1762"/>
      <c r="NMD2" s="1762"/>
      <c r="NME2" s="1762"/>
      <c r="NMF2" s="1762"/>
      <c r="NMG2" s="1762"/>
      <c r="NMH2" s="1762"/>
      <c r="NMI2" s="1762"/>
      <c r="NMJ2" s="1762"/>
      <c r="NMK2" s="1762"/>
      <c r="NML2" s="1762"/>
      <c r="NMM2" s="1762"/>
      <c r="NMN2" s="1762"/>
      <c r="NMO2" s="1762"/>
      <c r="NMP2" s="1762"/>
      <c r="NMQ2" s="1762"/>
      <c r="NMR2" s="1762"/>
      <c r="NMS2" s="1762"/>
      <c r="NMT2" s="1762"/>
      <c r="NMU2" s="1762"/>
      <c r="NMV2" s="1762"/>
      <c r="NMW2" s="1762"/>
      <c r="NMX2" s="1762"/>
      <c r="NMY2" s="1762"/>
      <c r="NMZ2" s="1762"/>
      <c r="NNA2" s="1762"/>
      <c r="NNB2" s="1762"/>
      <c r="NNC2" s="1762"/>
      <c r="NND2" s="1762"/>
      <c r="NNE2" s="1762"/>
      <c r="NNF2" s="1762"/>
      <c r="NNG2" s="1762"/>
      <c r="NNH2" s="1762"/>
      <c r="NNI2" s="1762"/>
      <c r="NNJ2" s="1762"/>
      <c r="NNK2" s="1762"/>
      <c r="NNL2" s="1762"/>
      <c r="NNM2" s="1762"/>
      <c r="NNN2" s="1762"/>
      <c r="NNO2" s="1762"/>
      <c r="NNP2" s="1762"/>
      <c r="NNQ2" s="1762"/>
      <c r="NNR2" s="1762"/>
      <c r="NNS2" s="1762"/>
      <c r="NNT2" s="1762"/>
      <c r="NNU2" s="1762"/>
      <c r="NNV2" s="1762"/>
      <c r="NNW2" s="1762"/>
      <c r="NNX2" s="1762"/>
      <c r="NNY2" s="1762"/>
      <c r="NNZ2" s="1762"/>
      <c r="NOA2" s="1762"/>
      <c r="NOB2" s="1762"/>
      <c r="NOC2" s="1762"/>
      <c r="NOD2" s="1762"/>
      <c r="NOE2" s="1762"/>
      <c r="NOF2" s="1762"/>
      <c r="NOG2" s="1762"/>
      <c r="NOH2" s="1762"/>
      <c r="NOI2" s="1762"/>
      <c r="NOJ2" s="1762"/>
      <c r="NOK2" s="1762"/>
      <c r="NOL2" s="1762"/>
      <c r="NOM2" s="1762"/>
      <c r="NON2" s="1762"/>
      <c r="NOO2" s="1762"/>
      <c r="NOP2" s="1762"/>
      <c r="NOQ2" s="1762"/>
      <c r="NOR2" s="1762"/>
      <c r="NOS2" s="1762"/>
      <c r="NOT2" s="1762"/>
      <c r="NOU2" s="1762"/>
      <c r="NOV2" s="1762"/>
      <c r="NOW2" s="1762"/>
      <c r="NOX2" s="1762"/>
      <c r="NOY2" s="1762"/>
      <c r="NOZ2" s="1762"/>
      <c r="NPA2" s="1762"/>
      <c r="NPB2" s="1762"/>
      <c r="NPC2" s="1762"/>
      <c r="NPD2" s="1762"/>
      <c r="NPE2" s="1762"/>
      <c r="NPF2" s="1762"/>
      <c r="NPG2" s="1762"/>
      <c r="NPH2" s="1762"/>
      <c r="NPI2" s="1762"/>
      <c r="NPJ2" s="1762"/>
      <c r="NPK2" s="1762"/>
      <c r="NPL2" s="1762"/>
      <c r="NPM2" s="1762"/>
      <c r="NPN2" s="1762"/>
      <c r="NPO2" s="1762"/>
      <c r="NPP2" s="1762"/>
      <c r="NPQ2" s="1762"/>
      <c r="NPR2" s="1762"/>
      <c r="NPS2" s="1762"/>
      <c r="NPT2" s="1762"/>
      <c r="NPU2" s="1762"/>
      <c r="NPV2" s="1762"/>
      <c r="NPW2" s="1762"/>
      <c r="NPX2" s="1762"/>
      <c r="NPY2" s="1762"/>
      <c r="NPZ2" s="1762"/>
      <c r="NQA2" s="1762"/>
      <c r="NQB2" s="1762"/>
      <c r="NQC2" s="1762"/>
      <c r="NQD2" s="1762"/>
      <c r="NQE2" s="1762"/>
      <c r="NQF2" s="1762"/>
      <c r="NQG2" s="1762"/>
      <c r="NQH2" s="1762"/>
      <c r="NQI2" s="1762"/>
      <c r="NQJ2" s="1762"/>
      <c r="NQK2" s="1762"/>
      <c r="NQL2" s="1762"/>
      <c r="NQM2" s="1762"/>
      <c r="NQN2" s="1762"/>
      <c r="NQO2" s="1762"/>
      <c r="NQP2" s="1762"/>
      <c r="NQQ2" s="1762"/>
      <c r="NQR2" s="1762"/>
      <c r="NQS2" s="1762"/>
      <c r="NQT2" s="1762"/>
      <c r="NQU2" s="1762"/>
      <c r="NQV2" s="1762"/>
      <c r="NQW2" s="1762"/>
      <c r="NQX2" s="1762"/>
      <c r="NQY2" s="1762"/>
      <c r="NQZ2" s="1762"/>
      <c r="NRA2" s="1762"/>
      <c r="NRB2" s="1762"/>
      <c r="NRC2" s="1762"/>
      <c r="NRD2" s="1762"/>
      <c r="NRE2" s="1762"/>
      <c r="NRF2" s="1762"/>
      <c r="NRG2" s="1762"/>
      <c r="NRH2" s="1762"/>
      <c r="NRI2" s="1762"/>
      <c r="NRJ2" s="1762"/>
      <c r="NRK2" s="1762"/>
      <c r="NRL2" s="1762"/>
      <c r="NRM2" s="1762"/>
      <c r="NRN2" s="1762"/>
      <c r="NRO2" s="1762"/>
      <c r="NRP2" s="1762"/>
      <c r="NRQ2" s="1762"/>
      <c r="NRR2" s="1762"/>
      <c r="NRS2" s="1762"/>
      <c r="NRT2" s="1762"/>
      <c r="NRU2" s="1762"/>
      <c r="NRV2" s="1762"/>
      <c r="NRW2" s="1762"/>
      <c r="NRX2" s="1762"/>
      <c r="NRY2" s="1762"/>
      <c r="NRZ2" s="1762"/>
      <c r="NSA2" s="1762"/>
      <c r="NSB2" s="1762"/>
      <c r="NSC2" s="1762"/>
      <c r="NSD2" s="1762"/>
      <c r="NSE2" s="1762"/>
      <c r="NSF2" s="1762"/>
      <c r="NSG2" s="1762"/>
      <c r="NSH2" s="1762"/>
      <c r="NSI2" s="1762"/>
      <c r="NSJ2" s="1762"/>
      <c r="NSK2" s="1762"/>
      <c r="NSL2" s="1762"/>
      <c r="NSM2" s="1762"/>
      <c r="NSN2" s="1762"/>
      <c r="NSO2" s="1762"/>
      <c r="NSP2" s="1762"/>
      <c r="NSQ2" s="1762"/>
      <c r="NSR2" s="1762"/>
      <c r="NSS2" s="1762"/>
      <c r="NST2" s="1762"/>
      <c r="NSU2" s="1762"/>
      <c r="NSV2" s="1762"/>
      <c r="NSW2" s="1762"/>
      <c r="NSX2" s="1762"/>
      <c r="NSY2" s="1762"/>
      <c r="NSZ2" s="1762"/>
      <c r="NTA2" s="1762"/>
      <c r="NTB2" s="1762"/>
      <c r="NTC2" s="1762"/>
      <c r="NTD2" s="1762"/>
      <c r="NTE2" s="1762"/>
      <c r="NTF2" s="1762"/>
      <c r="NTG2" s="1762"/>
      <c r="NTH2" s="1762"/>
      <c r="NTI2" s="1762"/>
      <c r="NTJ2" s="1762"/>
      <c r="NTK2" s="1762"/>
      <c r="NTL2" s="1762"/>
      <c r="NTM2" s="1762"/>
      <c r="NTN2" s="1762"/>
      <c r="NTO2" s="1762"/>
      <c r="NTP2" s="1762"/>
      <c r="NTQ2" s="1762"/>
      <c r="NTR2" s="1762"/>
      <c r="NTS2" s="1762"/>
      <c r="NTT2" s="1762"/>
      <c r="NTU2" s="1762"/>
      <c r="NTV2" s="1762"/>
      <c r="NTW2" s="1762"/>
      <c r="NTX2" s="1762"/>
      <c r="NTY2" s="1762"/>
      <c r="NTZ2" s="1762"/>
      <c r="NUA2" s="1762"/>
      <c r="NUB2" s="1762"/>
      <c r="NUC2" s="1762"/>
      <c r="NUD2" s="1762"/>
      <c r="NUE2" s="1762"/>
      <c r="NUF2" s="1762"/>
      <c r="NUG2" s="1762"/>
      <c r="NUH2" s="1762"/>
      <c r="NUI2" s="1762"/>
      <c r="NUJ2" s="1762"/>
      <c r="NUK2" s="1762"/>
      <c r="NUL2" s="1762"/>
      <c r="NUM2" s="1762"/>
      <c r="NUN2" s="1762"/>
      <c r="NUO2" s="1762"/>
      <c r="NUP2" s="1762"/>
      <c r="NUQ2" s="1762"/>
      <c r="NUR2" s="1762"/>
      <c r="NUS2" s="1762"/>
      <c r="NUT2" s="1762"/>
      <c r="NUU2" s="1762"/>
      <c r="NUV2" s="1762"/>
      <c r="NUW2" s="1762"/>
      <c r="NUX2" s="1762"/>
      <c r="NUY2" s="1762"/>
      <c r="NUZ2" s="1762"/>
      <c r="NVA2" s="1762"/>
      <c r="NVB2" s="1762"/>
      <c r="NVC2" s="1762"/>
      <c r="NVD2" s="1762"/>
      <c r="NVE2" s="1762"/>
      <c r="NVF2" s="1762"/>
      <c r="NVG2" s="1762"/>
      <c r="NVH2" s="1762"/>
      <c r="NVI2" s="1762"/>
      <c r="NVJ2" s="1762"/>
      <c r="NVK2" s="1762"/>
      <c r="NVL2" s="1762"/>
      <c r="NVM2" s="1762"/>
      <c r="NVN2" s="1762"/>
      <c r="NVO2" s="1762"/>
      <c r="NVP2" s="1762"/>
      <c r="NVQ2" s="1762"/>
      <c r="NVR2" s="1762"/>
      <c r="NVS2" s="1762"/>
      <c r="NVT2" s="1762"/>
      <c r="NVU2" s="1762"/>
      <c r="NVV2" s="1762"/>
      <c r="NVW2" s="1762"/>
      <c r="NVX2" s="1762"/>
      <c r="NVY2" s="1762"/>
      <c r="NVZ2" s="1762"/>
      <c r="NWA2" s="1762"/>
      <c r="NWB2" s="1762"/>
      <c r="NWC2" s="1762"/>
      <c r="NWD2" s="1762"/>
      <c r="NWE2" s="1762"/>
      <c r="NWF2" s="1762"/>
      <c r="NWG2" s="1762"/>
      <c r="NWH2" s="1762"/>
      <c r="NWI2" s="1762"/>
      <c r="NWJ2" s="1762"/>
      <c r="NWK2" s="1762"/>
      <c r="NWL2" s="1762"/>
      <c r="NWM2" s="1762"/>
      <c r="NWN2" s="1762"/>
      <c r="NWO2" s="1762"/>
      <c r="NWP2" s="1762"/>
      <c r="NWQ2" s="1762"/>
      <c r="NWR2" s="1762"/>
      <c r="NWS2" s="1762"/>
      <c r="NWT2" s="1762"/>
      <c r="NWU2" s="1762"/>
      <c r="NWV2" s="1762"/>
      <c r="NWW2" s="1762"/>
      <c r="NWX2" s="1762"/>
      <c r="NWY2" s="1762"/>
      <c r="NWZ2" s="1762"/>
      <c r="NXA2" s="1762"/>
      <c r="NXB2" s="1762"/>
      <c r="NXC2" s="1762"/>
      <c r="NXD2" s="1762"/>
      <c r="NXE2" s="1762"/>
      <c r="NXF2" s="1762"/>
      <c r="NXG2" s="1762"/>
      <c r="NXH2" s="1762"/>
      <c r="NXI2" s="1762"/>
      <c r="NXJ2" s="1762"/>
      <c r="NXK2" s="1762"/>
      <c r="NXL2" s="1762"/>
      <c r="NXM2" s="1762"/>
      <c r="NXN2" s="1762"/>
      <c r="NXO2" s="1762"/>
      <c r="NXP2" s="1762"/>
      <c r="NXQ2" s="1762"/>
      <c r="NXR2" s="1762"/>
      <c r="NXS2" s="1762"/>
      <c r="NXT2" s="1762"/>
      <c r="NXU2" s="1762"/>
      <c r="NXV2" s="1762"/>
      <c r="NXW2" s="1762"/>
      <c r="NXX2" s="1762"/>
      <c r="NXY2" s="1762"/>
      <c r="NXZ2" s="1762"/>
      <c r="NYA2" s="1762"/>
      <c r="NYB2" s="1762"/>
      <c r="NYC2" s="1762"/>
      <c r="NYD2" s="1762"/>
      <c r="NYE2" s="1762"/>
      <c r="NYF2" s="1762"/>
      <c r="NYG2" s="1762"/>
      <c r="NYH2" s="1762"/>
      <c r="NYI2" s="1762"/>
      <c r="NYJ2" s="1762"/>
      <c r="NYK2" s="1762"/>
      <c r="NYL2" s="1762"/>
      <c r="NYM2" s="1762"/>
      <c r="NYN2" s="1762"/>
      <c r="NYO2" s="1762"/>
      <c r="NYP2" s="1762"/>
      <c r="NYQ2" s="1762"/>
      <c r="NYR2" s="1762"/>
      <c r="NYS2" s="1762"/>
      <c r="NYT2" s="1762"/>
      <c r="NYU2" s="1762"/>
      <c r="NYV2" s="1762"/>
      <c r="NYW2" s="1762"/>
      <c r="NYX2" s="1762"/>
      <c r="NYY2" s="1762"/>
      <c r="NYZ2" s="1762"/>
      <c r="NZA2" s="1762"/>
      <c r="NZB2" s="1762"/>
      <c r="NZC2" s="1762"/>
      <c r="NZD2" s="1762"/>
      <c r="NZE2" s="1762"/>
      <c r="NZF2" s="1762"/>
      <c r="NZG2" s="1762"/>
      <c r="NZH2" s="1762"/>
      <c r="NZI2" s="1762"/>
      <c r="NZJ2" s="1762"/>
      <c r="NZK2" s="1762"/>
      <c r="NZL2" s="1762"/>
      <c r="NZM2" s="1762"/>
      <c r="NZN2" s="1762"/>
      <c r="NZO2" s="1762"/>
      <c r="NZP2" s="1762"/>
      <c r="NZQ2" s="1762"/>
      <c r="NZR2" s="1762"/>
      <c r="NZS2" s="1762"/>
      <c r="NZT2" s="1762"/>
      <c r="NZU2" s="1762"/>
      <c r="NZV2" s="1762"/>
      <c r="NZW2" s="1762"/>
      <c r="NZX2" s="1762"/>
      <c r="NZY2" s="1762"/>
      <c r="NZZ2" s="1762"/>
      <c r="OAA2" s="1762"/>
      <c r="OAB2" s="1762"/>
      <c r="OAC2" s="1762"/>
      <c r="OAD2" s="1762"/>
      <c r="OAE2" s="1762"/>
      <c r="OAF2" s="1762"/>
      <c r="OAG2" s="1762"/>
      <c r="OAH2" s="1762"/>
      <c r="OAI2" s="1762"/>
      <c r="OAJ2" s="1762"/>
      <c r="OAK2" s="1762"/>
      <c r="OAL2" s="1762"/>
      <c r="OAM2" s="1762"/>
      <c r="OAN2" s="1762"/>
      <c r="OAO2" s="1762"/>
      <c r="OAP2" s="1762"/>
      <c r="OAQ2" s="1762"/>
      <c r="OAR2" s="1762"/>
      <c r="OAS2" s="1762"/>
      <c r="OAT2" s="1762"/>
      <c r="OAU2" s="1762"/>
      <c r="OAV2" s="1762"/>
      <c r="OAW2" s="1762"/>
      <c r="OAX2" s="1762"/>
      <c r="OAY2" s="1762"/>
      <c r="OAZ2" s="1762"/>
      <c r="OBA2" s="1762"/>
      <c r="OBB2" s="1762"/>
      <c r="OBC2" s="1762"/>
      <c r="OBD2" s="1762"/>
      <c r="OBE2" s="1762"/>
      <c r="OBF2" s="1762"/>
      <c r="OBG2" s="1762"/>
      <c r="OBH2" s="1762"/>
      <c r="OBI2" s="1762"/>
      <c r="OBJ2" s="1762"/>
      <c r="OBK2" s="1762"/>
      <c r="OBL2" s="1762"/>
      <c r="OBM2" s="1762"/>
      <c r="OBN2" s="1762"/>
      <c r="OBO2" s="1762"/>
      <c r="OBP2" s="1762"/>
      <c r="OBQ2" s="1762"/>
      <c r="OBR2" s="1762"/>
      <c r="OBS2" s="1762"/>
      <c r="OBT2" s="1762"/>
      <c r="OBU2" s="1762"/>
      <c r="OBV2" s="1762"/>
      <c r="OBW2" s="1762"/>
      <c r="OBX2" s="1762"/>
      <c r="OBY2" s="1762"/>
      <c r="OBZ2" s="1762"/>
      <c r="OCA2" s="1762"/>
      <c r="OCB2" s="1762"/>
      <c r="OCC2" s="1762"/>
      <c r="OCD2" s="1762"/>
      <c r="OCE2" s="1762"/>
      <c r="OCF2" s="1762"/>
      <c r="OCG2" s="1762"/>
      <c r="OCH2" s="1762"/>
      <c r="OCI2" s="1762"/>
      <c r="OCJ2" s="1762"/>
      <c r="OCK2" s="1762"/>
      <c r="OCL2" s="1762"/>
      <c r="OCM2" s="1762"/>
      <c r="OCN2" s="1762"/>
      <c r="OCO2" s="1762"/>
      <c r="OCP2" s="1762"/>
      <c r="OCQ2" s="1762"/>
      <c r="OCR2" s="1762"/>
      <c r="OCS2" s="1762"/>
      <c r="OCT2" s="1762"/>
      <c r="OCU2" s="1762"/>
      <c r="OCV2" s="1762"/>
      <c r="OCW2" s="1762"/>
      <c r="OCX2" s="1762"/>
      <c r="OCY2" s="1762"/>
      <c r="OCZ2" s="1762"/>
      <c r="ODA2" s="1762"/>
      <c r="ODB2" s="1762"/>
      <c r="ODC2" s="1762"/>
      <c r="ODD2" s="1762"/>
      <c r="ODE2" s="1762"/>
      <c r="ODF2" s="1762"/>
      <c r="ODG2" s="1762"/>
      <c r="ODH2" s="1762"/>
      <c r="ODI2" s="1762"/>
      <c r="ODJ2" s="1762"/>
      <c r="ODK2" s="1762"/>
      <c r="ODL2" s="1762"/>
      <c r="ODM2" s="1762"/>
      <c r="ODN2" s="1762"/>
      <c r="ODO2" s="1762"/>
      <c r="ODP2" s="1762"/>
      <c r="ODQ2" s="1762"/>
      <c r="ODR2" s="1762"/>
      <c r="ODS2" s="1762"/>
      <c r="ODT2" s="1762"/>
      <c r="ODU2" s="1762"/>
      <c r="ODV2" s="1762"/>
      <c r="ODW2" s="1762"/>
      <c r="ODX2" s="1762"/>
      <c r="ODY2" s="1762"/>
      <c r="ODZ2" s="1762"/>
      <c r="OEA2" s="1762"/>
      <c r="OEB2" s="1762"/>
      <c r="OEC2" s="1762"/>
      <c r="OED2" s="1762"/>
      <c r="OEE2" s="1762"/>
      <c r="OEF2" s="1762"/>
      <c r="OEG2" s="1762"/>
      <c r="OEH2" s="1762"/>
      <c r="OEI2" s="1762"/>
      <c r="OEJ2" s="1762"/>
      <c r="OEK2" s="1762"/>
      <c r="OEL2" s="1762"/>
      <c r="OEM2" s="1762"/>
      <c r="OEN2" s="1762"/>
      <c r="OEO2" s="1762"/>
      <c r="OEP2" s="1762"/>
      <c r="OEQ2" s="1762"/>
      <c r="OER2" s="1762"/>
      <c r="OES2" s="1762"/>
      <c r="OET2" s="1762"/>
      <c r="OEU2" s="1762"/>
      <c r="OEV2" s="1762"/>
      <c r="OEW2" s="1762"/>
      <c r="OEX2" s="1762"/>
      <c r="OEY2" s="1762"/>
      <c r="OEZ2" s="1762"/>
      <c r="OFA2" s="1762"/>
      <c r="OFB2" s="1762"/>
      <c r="OFC2" s="1762"/>
      <c r="OFD2" s="1762"/>
      <c r="OFE2" s="1762"/>
      <c r="OFF2" s="1762"/>
      <c r="OFG2" s="1762"/>
      <c r="OFH2" s="1762"/>
      <c r="OFI2" s="1762"/>
      <c r="OFJ2" s="1762"/>
      <c r="OFK2" s="1762"/>
      <c r="OFL2" s="1762"/>
      <c r="OFM2" s="1762"/>
      <c r="OFN2" s="1762"/>
      <c r="OFO2" s="1762"/>
      <c r="OFP2" s="1762"/>
      <c r="OFQ2" s="1762"/>
      <c r="OFR2" s="1762"/>
      <c r="OFS2" s="1762"/>
      <c r="OFT2" s="1762"/>
      <c r="OFU2" s="1762"/>
      <c r="OFV2" s="1762"/>
      <c r="OFW2" s="1762"/>
      <c r="OFX2" s="1762"/>
      <c r="OFY2" s="1762"/>
      <c r="OFZ2" s="1762"/>
      <c r="OGA2" s="1762"/>
      <c r="OGB2" s="1762"/>
      <c r="OGC2" s="1762"/>
      <c r="OGD2" s="1762"/>
      <c r="OGE2" s="1762"/>
      <c r="OGF2" s="1762"/>
      <c r="OGG2" s="1762"/>
      <c r="OGH2" s="1762"/>
      <c r="OGI2" s="1762"/>
      <c r="OGJ2" s="1762"/>
      <c r="OGK2" s="1762"/>
      <c r="OGL2" s="1762"/>
      <c r="OGM2" s="1762"/>
      <c r="OGN2" s="1762"/>
      <c r="OGO2" s="1762"/>
      <c r="OGP2" s="1762"/>
      <c r="OGQ2" s="1762"/>
      <c r="OGR2" s="1762"/>
      <c r="OGS2" s="1762"/>
      <c r="OGT2" s="1762"/>
      <c r="OGU2" s="1762"/>
      <c r="OGV2" s="1762"/>
      <c r="OGW2" s="1762"/>
      <c r="OGX2" s="1762"/>
      <c r="OGY2" s="1762"/>
      <c r="OGZ2" s="1762"/>
      <c r="OHA2" s="1762"/>
      <c r="OHB2" s="1762"/>
      <c r="OHC2" s="1762"/>
      <c r="OHD2" s="1762"/>
      <c r="OHE2" s="1762"/>
      <c r="OHF2" s="1762"/>
      <c r="OHG2" s="1762"/>
      <c r="OHH2" s="1762"/>
      <c r="OHI2" s="1762"/>
      <c r="OHJ2" s="1762"/>
      <c r="OHK2" s="1762"/>
      <c r="OHL2" s="1762"/>
      <c r="OHM2" s="1762"/>
      <c r="OHN2" s="1762"/>
      <c r="OHO2" s="1762"/>
      <c r="OHP2" s="1762"/>
      <c r="OHQ2" s="1762"/>
      <c r="OHR2" s="1762"/>
      <c r="OHS2" s="1762"/>
      <c r="OHT2" s="1762"/>
      <c r="OHU2" s="1762"/>
      <c r="OHV2" s="1762"/>
      <c r="OHW2" s="1762"/>
      <c r="OHX2" s="1762"/>
      <c r="OHY2" s="1762"/>
      <c r="OHZ2" s="1762"/>
      <c r="OIA2" s="1762"/>
      <c r="OIB2" s="1762"/>
      <c r="OIC2" s="1762"/>
      <c r="OID2" s="1762"/>
      <c r="OIE2" s="1762"/>
      <c r="OIF2" s="1762"/>
      <c r="OIG2" s="1762"/>
      <c r="OIH2" s="1762"/>
      <c r="OII2" s="1762"/>
      <c r="OIJ2" s="1762"/>
      <c r="OIK2" s="1762"/>
      <c r="OIL2" s="1762"/>
      <c r="OIM2" s="1762"/>
      <c r="OIN2" s="1762"/>
      <c r="OIO2" s="1762"/>
      <c r="OIP2" s="1762"/>
      <c r="OIQ2" s="1762"/>
      <c r="OIR2" s="1762"/>
      <c r="OIS2" s="1762"/>
      <c r="OIT2" s="1762"/>
      <c r="OIU2" s="1762"/>
      <c r="OIV2" s="1762"/>
      <c r="OIW2" s="1762"/>
      <c r="OIX2" s="1762"/>
      <c r="OIY2" s="1762"/>
      <c r="OIZ2" s="1762"/>
      <c r="OJA2" s="1762"/>
      <c r="OJB2" s="1762"/>
      <c r="OJC2" s="1762"/>
      <c r="OJD2" s="1762"/>
      <c r="OJE2" s="1762"/>
      <c r="OJF2" s="1762"/>
      <c r="OJG2" s="1762"/>
      <c r="OJH2" s="1762"/>
      <c r="OJI2" s="1762"/>
      <c r="OJJ2" s="1762"/>
      <c r="OJK2" s="1762"/>
      <c r="OJL2" s="1762"/>
      <c r="OJM2" s="1762"/>
      <c r="OJN2" s="1762"/>
      <c r="OJO2" s="1762"/>
      <c r="OJP2" s="1762"/>
      <c r="OJQ2" s="1762"/>
      <c r="OJR2" s="1762"/>
      <c r="OJS2" s="1762"/>
      <c r="OJT2" s="1762"/>
      <c r="OJU2" s="1762"/>
      <c r="OJV2" s="1762"/>
      <c r="OJW2" s="1762"/>
      <c r="OJX2" s="1762"/>
      <c r="OJY2" s="1762"/>
      <c r="OJZ2" s="1762"/>
      <c r="OKA2" s="1762"/>
      <c r="OKB2" s="1762"/>
      <c r="OKC2" s="1762"/>
      <c r="OKD2" s="1762"/>
      <c r="OKE2" s="1762"/>
      <c r="OKF2" s="1762"/>
      <c r="OKG2" s="1762"/>
      <c r="OKH2" s="1762"/>
      <c r="OKI2" s="1762"/>
      <c r="OKJ2" s="1762"/>
      <c r="OKK2" s="1762"/>
      <c r="OKL2" s="1762"/>
      <c r="OKM2" s="1762"/>
      <c r="OKN2" s="1762"/>
      <c r="OKO2" s="1762"/>
      <c r="OKP2" s="1762"/>
      <c r="OKQ2" s="1762"/>
      <c r="OKR2" s="1762"/>
      <c r="OKS2" s="1762"/>
      <c r="OKT2" s="1762"/>
      <c r="OKU2" s="1762"/>
      <c r="OKV2" s="1762"/>
      <c r="OKW2" s="1762"/>
      <c r="OKX2" s="1762"/>
      <c r="OKY2" s="1762"/>
      <c r="OKZ2" s="1762"/>
      <c r="OLA2" s="1762"/>
      <c r="OLB2" s="1762"/>
      <c r="OLC2" s="1762"/>
      <c r="OLD2" s="1762"/>
      <c r="OLE2" s="1762"/>
      <c r="OLF2" s="1762"/>
      <c r="OLG2" s="1762"/>
      <c r="OLH2" s="1762"/>
      <c r="OLI2" s="1762"/>
      <c r="OLJ2" s="1762"/>
      <c r="OLK2" s="1762"/>
      <c r="OLL2" s="1762"/>
      <c r="OLM2" s="1762"/>
      <c r="OLN2" s="1762"/>
      <c r="OLO2" s="1762"/>
      <c r="OLP2" s="1762"/>
      <c r="OLQ2" s="1762"/>
      <c r="OLR2" s="1762"/>
      <c r="OLS2" s="1762"/>
      <c r="OLT2" s="1762"/>
      <c r="OLU2" s="1762"/>
      <c r="OLV2" s="1762"/>
      <c r="OLW2" s="1762"/>
      <c r="OLX2" s="1762"/>
      <c r="OLY2" s="1762"/>
      <c r="OLZ2" s="1762"/>
      <c r="OMA2" s="1762"/>
      <c r="OMB2" s="1762"/>
      <c r="OMC2" s="1762"/>
      <c r="OMD2" s="1762"/>
      <c r="OME2" s="1762"/>
      <c r="OMF2" s="1762"/>
      <c r="OMG2" s="1762"/>
      <c r="OMH2" s="1762"/>
      <c r="OMI2" s="1762"/>
      <c r="OMJ2" s="1762"/>
      <c r="OMK2" s="1762"/>
      <c r="OML2" s="1762"/>
      <c r="OMM2" s="1762"/>
      <c r="OMN2" s="1762"/>
      <c r="OMO2" s="1762"/>
      <c r="OMP2" s="1762"/>
      <c r="OMQ2" s="1762"/>
      <c r="OMR2" s="1762"/>
      <c r="OMS2" s="1762"/>
      <c r="OMT2" s="1762"/>
      <c r="OMU2" s="1762"/>
      <c r="OMV2" s="1762"/>
      <c r="OMW2" s="1762"/>
      <c r="OMX2" s="1762"/>
      <c r="OMY2" s="1762"/>
      <c r="OMZ2" s="1762"/>
      <c r="ONA2" s="1762"/>
      <c r="ONB2" s="1762"/>
      <c r="ONC2" s="1762"/>
      <c r="OND2" s="1762"/>
      <c r="ONE2" s="1762"/>
      <c r="ONF2" s="1762"/>
      <c r="ONG2" s="1762"/>
      <c r="ONH2" s="1762"/>
      <c r="ONI2" s="1762"/>
      <c r="ONJ2" s="1762"/>
      <c r="ONK2" s="1762"/>
      <c r="ONL2" s="1762"/>
      <c r="ONM2" s="1762"/>
      <c r="ONN2" s="1762"/>
      <c r="ONO2" s="1762"/>
      <c r="ONP2" s="1762"/>
      <c r="ONQ2" s="1762"/>
      <c r="ONR2" s="1762"/>
      <c r="ONS2" s="1762"/>
      <c r="ONT2" s="1762"/>
      <c r="ONU2" s="1762"/>
      <c r="ONV2" s="1762"/>
      <c r="ONW2" s="1762"/>
      <c r="ONX2" s="1762"/>
      <c r="ONY2" s="1762"/>
      <c r="ONZ2" s="1762"/>
      <c r="OOA2" s="1762"/>
      <c r="OOB2" s="1762"/>
      <c r="OOC2" s="1762"/>
      <c r="OOD2" s="1762"/>
      <c r="OOE2" s="1762"/>
      <c r="OOF2" s="1762"/>
      <c r="OOG2" s="1762"/>
      <c r="OOH2" s="1762"/>
      <c r="OOI2" s="1762"/>
      <c r="OOJ2" s="1762"/>
      <c r="OOK2" s="1762"/>
      <c r="OOL2" s="1762"/>
      <c r="OOM2" s="1762"/>
      <c r="OON2" s="1762"/>
      <c r="OOO2" s="1762"/>
      <c r="OOP2" s="1762"/>
      <c r="OOQ2" s="1762"/>
      <c r="OOR2" s="1762"/>
      <c r="OOS2" s="1762"/>
      <c r="OOT2" s="1762"/>
      <c r="OOU2" s="1762"/>
      <c r="OOV2" s="1762"/>
      <c r="OOW2" s="1762"/>
      <c r="OOX2" s="1762"/>
      <c r="OOY2" s="1762"/>
      <c r="OOZ2" s="1762"/>
      <c r="OPA2" s="1762"/>
      <c r="OPB2" s="1762"/>
      <c r="OPC2" s="1762"/>
      <c r="OPD2" s="1762"/>
      <c r="OPE2" s="1762"/>
      <c r="OPF2" s="1762"/>
      <c r="OPG2" s="1762"/>
      <c r="OPH2" s="1762"/>
      <c r="OPI2" s="1762"/>
      <c r="OPJ2" s="1762"/>
      <c r="OPK2" s="1762"/>
      <c r="OPL2" s="1762"/>
      <c r="OPM2" s="1762"/>
      <c r="OPN2" s="1762"/>
      <c r="OPO2" s="1762"/>
      <c r="OPP2" s="1762"/>
      <c r="OPQ2" s="1762"/>
      <c r="OPR2" s="1762"/>
      <c r="OPS2" s="1762"/>
      <c r="OPT2" s="1762"/>
      <c r="OPU2" s="1762"/>
      <c r="OPV2" s="1762"/>
      <c r="OPW2" s="1762"/>
      <c r="OPX2" s="1762"/>
      <c r="OPY2" s="1762"/>
      <c r="OPZ2" s="1762"/>
      <c r="OQA2" s="1762"/>
      <c r="OQB2" s="1762"/>
      <c r="OQC2" s="1762"/>
      <c r="OQD2" s="1762"/>
      <c r="OQE2" s="1762"/>
      <c r="OQF2" s="1762"/>
      <c r="OQG2" s="1762"/>
      <c r="OQH2" s="1762"/>
      <c r="OQI2" s="1762"/>
      <c r="OQJ2" s="1762"/>
      <c r="OQK2" s="1762"/>
      <c r="OQL2" s="1762"/>
      <c r="OQM2" s="1762"/>
      <c r="OQN2" s="1762"/>
      <c r="OQO2" s="1762"/>
      <c r="OQP2" s="1762"/>
      <c r="OQQ2" s="1762"/>
      <c r="OQR2" s="1762"/>
      <c r="OQS2" s="1762"/>
      <c r="OQT2" s="1762"/>
      <c r="OQU2" s="1762"/>
      <c r="OQV2" s="1762"/>
      <c r="OQW2" s="1762"/>
      <c r="OQX2" s="1762"/>
      <c r="OQY2" s="1762"/>
      <c r="OQZ2" s="1762"/>
      <c r="ORA2" s="1762"/>
      <c r="ORB2" s="1762"/>
      <c r="ORC2" s="1762"/>
      <c r="ORD2" s="1762"/>
      <c r="ORE2" s="1762"/>
      <c r="ORF2" s="1762"/>
      <c r="ORG2" s="1762"/>
      <c r="ORH2" s="1762"/>
      <c r="ORI2" s="1762"/>
      <c r="ORJ2" s="1762"/>
      <c r="ORK2" s="1762"/>
      <c r="ORL2" s="1762"/>
      <c r="ORM2" s="1762"/>
      <c r="ORN2" s="1762"/>
      <c r="ORO2" s="1762"/>
      <c r="ORP2" s="1762"/>
      <c r="ORQ2" s="1762"/>
      <c r="ORR2" s="1762"/>
      <c r="ORS2" s="1762"/>
      <c r="ORT2" s="1762"/>
      <c r="ORU2" s="1762"/>
      <c r="ORV2" s="1762"/>
      <c r="ORW2" s="1762"/>
      <c r="ORX2" s="1762"/>
      <c r="ORY2" s="1762"/>
      <c r="ORZ2" s="1762"/>
      <c r="OSA2" s="1762"/>
      <c r="OSB2" s="1762"/>
      <c r="OSC2" s="1762"/>
      <c r="OSD2" s="1762"/>
      <c r="OSE2" s="1762"/>
      <c r="OSF2" s="1762"/>
      <c r="OSG2" s="1762"/>
      <c r="OSH2" s="1762"/>
      <c r="OSI2" s="1762"/>
      <c r="OSJ2" s="1762"/>
      <c r="OSK2" s="1762"/>
      <c r="OSL2" s="1762"/>
      <c r="OSM2" s="1762"/>
      <c r="OSN2" s="1762"/>
      <c r="OSO2" s="1762"/>
      <c r="OSP2" s="1762"/>
      <c r="OSQ2" s="1762"/>
      <c r="OSR2" s="1762"/>
      <c r="OSS2" s="1762"/>
      <c r="OST2" s="1762"/>
      <c r="OSU2" s="1762"/>
      <c r="OSV2" s="1762"/>
      <c r="OSW2" s="1762"/>
      <c r="OSX2" s="1762"/>
      <c r="OSY2" s="1762"/>
      <c r="OSZ2" s="1762"/>
      <c r="OTA2" s="1762"/>
      <c r="OTB2" s="1762"/>
      <c r="OTC2" s="1762"/>
      <c r="OTD2" s="1762"/>
      <c r="OTE2" s="1762"/>
      <c r="OTF2" s="1762"/>
      <c r="OTG2" s="1762"/>
      <c r="OTH2" s="1762"/>
      <c r="OTI2" s="1762"/>
      <c r="OTJ2" s="1762"/>
      <c r="OTK2" s="1762"/>
      <c r="OTL2" s="1762"/>
      <c r="OTM2" s="1762"/>
      <c r="OTN2" s="1762"/>
      <c r="OTO2" s="1762"/>
      <c r="OTP2" s="1762"/>
      <c r="OTQ2" s="1762"/>
      <c r="OTR2" s="1762"/>
      <c r="OTS2" s="1762"/>
      <c r="OTT2" s="1762"/>
      <c r="OTU2" s="1762"/>
      <c r="OTV2" s="1762"/>
      <c r="OTW2" s="1762"/>
      <c r="OTX2" s="1762"/>
      <c r="OTY2" s="1762"/>
      <c r="OTZ2" s="1762"/>
      <c r="OUA2" s="1762"/>
      <c r="OUB2" s="1762"/>
      <c r="OUC2" s="1762"/>
      <c r="OUD2" s="1762"/>
      <c r="OUE2" s="1762"/>
      <c r="OUF2" s="1762"/>
      <c r="OUG2" s="1762"/>
      <c r="OUH2" s="1762"/>
      <c r="OUI2" s="1762"/>
      <c r="OUJ2" s="1762"/>
      <c r="OUK2" s="1762"/>
      <c r="OUL2" s="1762"/>
      <c r="OUM2" s="1762"/>
      <c r="OUN2" s="1762"/>
      <c r="OUO2" s="1762"/>
      <c r="OUP2" s="1762"/>
      <c r="OUQ2" s="1762"/>
      <c r="OUR2" s="1762"/>
      <c r="OUS2" s="1762"/>
      <c r="OUT2" s="1762"/>
      <c r="OUU2" s="1762"/>
      <c r="OUV2" s="1762"/>
      <c r="OUW2" s="1762"/>
      <c r="OUX2" s="1762"/>
      <c r="OUY2" s="1762"/>
      <c r="OUZ2" s="1762"/>
      <c r="OVA2" s="1762"/>
      <c r="OVB2" s="1762"/>
      <c r="OVC2" s="1762"/>
      <c r="OVD2" s="1762"/>
      <c r="OVE2" s="1762"/>
      <c r="OVF2" s="1762"/>
      <c r="OVG2" s="1762"/>
      <c r="OVH2" s="1762"/>
      <c r="OVI2" s="1762"/>
      <c r="OVJ2" s="1762"/>
      <c r="OVK2" s="1762"/>
      <c r="OVL2" s="1762"/>
      <c r="OVM2" s="1762"/>
      <c r="OVN2" s="1762"/>
      <c r="OVO2" s="1762"/>
      <c r="OVP2" s="1762"/>
      <c r="OVQ2" s="1762"/>
      <c r="OVR2" s="1762"/>
      <c r="OVS2" s="1762"/>
      <c r="OVT2" s="1762"/>
      <c r="OVU2" s="1762"/>
      <c r="OVV2" s="1762"/>
      <c r="OVW2" s="1762"/>
      <c r="OVX2" s="1762"/>
      <c r="OVY2" s="1762"/>
      <c r="OVZ2" s="1762"/>
      <c r="OWA2" s="1762"/>
      <c r="OWB2" s="1762"/>
      <c r="OWC2" s="1762"/>
      <c r="OWD2" s="1762"/>
      <c r="OWE2" s="1762"/>
      <c r="OWF2" s="1762"/>
      <c r="OWG2" s="1762"/>
      <c r="OWH2" s="1762"/>
      <c r="OWI2" s="1762"/>
      <c r="OWJ2" s="1762"/>
      <c r="OWK2" s="1762"/>
      <c r="OWL2" s="1762"/>
      <c r="OWM2" s="1762"/>
      <c r="OWN2" s="1762"/>
      <c r="OWO2" s="1762"/>
      <c r="OWP2" s="1762"/>
      <c r="OWQ2" s="1762"/>
      <c r="OWR2" s="1762"/>
      <c r="OWS2" s="1762"/>
      <c r="OWT2" s="1762"/>
      <c r="OWU2" s="1762"/>
      <c r="OWV2" s="1762"/>
      <c r="OWW2" s="1762"/>
      <c r="OWX2" s="1762"/>
      <c r="OWY2" s="1762"/>
      <c r="OWZ2" s="1762"/>
      <c r="OXA2" s="1762"/>
      <c r="OXB2" s="1762"/>
      <c r="OXC2" s="1762"/>
      <c r="OXD2" s="1762"/>
      <c r="OXE2" s="1762"/>
      <c r="OXF2" s="1762"/>
      <c r="OXG2" s="1762"/>
      <c r="OXH2" s="1762"/>
      <c r="OXI2" s="1762"/>
      <c r="OXJ2" s="1762"/>
      <c r="OXK2" s="1762"/>
      <c r="OXL2" s="1762"/>
      <c r="OXM2" s="1762"/>
      <c r="OXN2" s="1762"/>
      <c r="OXO2" s="1762"/>
      <c r="OXP2" s="1762"/>
      <c r="OXQ2" s="1762"/>
      <c r="OXR2" s="1762"/>
      <c r="OXS2" s="1762"/>
      <c r="OXT2" s="1762"/>
      <c r="OXU2" s="1762"/>
      <c r="OXV2" s="1762"/>
      <c r="OXW2" s="1762"/>
      <c r="OXX2" s="1762"/>
      <c r="OXY2" s="1762"/>
      <c r="OXZ2" s="1762"/>
      <c r="OYA2" s="1762"/>
      <c r="OYB2" s="1762"/>
      <c r="OYC2" s="1762"/>
      <c r="OYD2" s="1762"/>
      <c r="OYE2" s="1762"/>
      <c r="OYF2" s="1762"/>
      <c r="OYG2" s="1762"/>
      <c r="OYH2" s="1762"/>
      <c r="OYI2" s="1762"/>
      <c r="OYJ2" s="1762"/>
      <c r="OYK2" s="1762"/>
      <c r="OYL2" s="1762"/>
      <c r="OYM2" s="1762"/>
      <c r="OYN2" s="1762"/>
      <c r="OYO2" s="1762"/>
      <c r="OYP2" s="1762"/>
      <c r="OYQ2" s="1762"/>
      <c r="OYR2" s="1762"/>
      <c r="OYS2" s="1762"/>
      <c r="OYT2" s="1762"/>
      <c r="OYU2" s="1762"/>
      <c r="OYV2" s="1762"/>
      <c r="OYW2" s="1762"/>
      <c r="OYX2" s="1762"/>
      <c r="OYY2" s="1762"/>
      <c r="OYZ2" s="1762"/>
      <c r="OZA2" s="1762"/>
      <c r="OZB2" s="1762"/>
      <c r="OZC2" s="1762"/>
      <c r="OZD2" s="1762"/>
      <c r="OZE2" s="1762"/>
      <c r="OZF2" s="1762"/>
      <c r="OZG2" s="1762"/>
      <c r="OZH2" s="1762"/>
      <c r="OZI2" s="1762"/>
      <c r="OZJ2" s="1762"/>
      <c r="OZK2" s="1762"/>
      <c r="OZL2" s="1762"/>
      <c r="OZM2" s="1762"/>
      <c r="OZN2" s="1762"/>
      <c r="OZO2" s="1762"/>
      <c r="OZP2" s="1762"/>
      <c r="OZQ2" s="1762"/>
      <c r="OZR2" s="1762"/>
      <c r="OZS2" s="1762"/>
      <c r="OZT2" s="1762"/>
      <c r="OZU2" s="1762"/>
      <c r="OZV2" s="1762"/>
      <c r="OZW2" s="1762"/>
      <c r="OZX2" s="1762"/>
      <c r="OZY2" s="1762"/>
      <c r="OZZ2" s="1762"/>
      <c r="PAA2" s="1762"/>
      <c r="PAB2" s="1762"/>
      <c r="PAC2" s="1762"/>
      <c r="PAD2" s="1762"/>
      <c r="PAE2" s="1762"/>
      <c r="PAF2" s="1762"/>
      <c r="PAG2" s="1762"/>
      <c r="PAH2" s="1762"/>
      <c r="PAI2" s="1762"/>
      <c r="PAJ2" s="1762"/>
      <c r="PAK2" s="1762"/>
      <c r="PAL2" s="1762"/>
      <c r="PAM2" s="1762"/>
      <c r="PAN2" s="1762"/>
      <c r="PAO2" s="1762"/>
      <c r="PAP2" s="1762"/>
      <c r="PAQ2" s="1762"/>
      <c r="PAR2" s="1762"/>
      <c r="PAS2" s="1762"/>
      <c r="PAT2" s="1762"/>
      <c r="PAU2" s="1762"/>
      <c r="PAV2" s="1762"/>
      <c r="PAW2" s="1762"/>
      <c r="PAX2" s="1762"/>
      <c r="PAY2" s="1762"/>
      <c r="PAZ2" s="1762"/>
      <c r="PBA2" s="1762"/>
      <c r="PBB2" s="1762"/>
      <c r="PBC2" s="1762"/>
      <c r="PBD2" s="1762"/>
      <c r="PBE2" s="1762"/>
      <c r="PBF2" s="1762"/>
      <c r="PBG2" s="1762"/>
      <c r="PBH2" s="1762"/>
      <c r="PBI2" s="1762"/>
      <c r="PBJ2" s="1762"/>
      <c r="PBK2" s="1762"/>
      <c r="PBL2" s="1762"/>
      <c r="PBM2" s="1762"/>
      <c r="PBN2" s="1762"/>
      <c r="PBO2" s="1762"/>
      <c r="PBP2" s="1762"/>
      <c r="PBQ2" s="1762"/>
      <c r="PBR2" s="1762"/>
      <c r="PBS2" s="1762"/>
      <c r="PBT2" s="1762"/>
      <c r="PBU2" s="1762"/>
      <c r="PBV2" s="1762"/>
      <c r="PBW2" s="1762"/>
      <c r="PBX2" s="1762"/>
      <c r="PBY2" s="1762"/>
      <c r="PBZ2" s="1762"/>
      <c r="PCA2" s="1762"/>
      <c r="PCB2" s="1762"/>
      <c r="PCC2" s="1762"/>
      <c r="PCD2" s="1762"/>
      <c r="PCE2" s="1762"/>
      <c r="PCF2" s="1762"/>
      <c r="PCG2" s="1762"/>
      <c r="PCH2" s="1762"/>
      <c r="PCI2" s="1762"/>
      <c r="PCJ2" s="1762"/>
      <c r="PCK2" s="1762"/>
      <c r="PCL2" s="1762"/>
      <c r="PCM2" s="1762"/>
      <c r="PCN2" s="1762"/>
      <c r="PCO2" s="1762"/>
      <c r="PCP2" s="1762"/>
      <c r="PCQ2" s="1762"/>
      <c r="PCR2" s="1762"/>
      <c r="PCS2" s="1762"/>
      <c r="PCT2" s="1762"/>
      <c r="PCU2" s="1762"/>
      <c r="PCV2" s="1762"/>
      <c r="PCW2" s="1762"/>
      <c r="PCX2" s="1762"/>
      <c r="PCY2" s="1762"/>
      <c r="PCZ2" s="1762"/>
      <c r="PDA2" s="1762"/>
      <c r="PDB2" s="1762"/>
      <c r="PDC2" s="1762"/>
      <c r="PDD2" s="1762"/>
      <c r="PDE2" s="1762"/>
      <c r="PDF2" s="1762"/>
      <c r="PDG2" s="1762"/>
      <c r="PDH2" s="1762"/>
      <c r="PDI2" s="1762"/>
      <c r="PDJ2" s="1762"/>
      <c r="PDK2" s="1762"/>
      <c r="PDL2" s="1762"/>
      <c r="PDM2" s="1762"/>
      <c r="PDN2" s="1762"/>
      <c r="PDO2" s="1762"/>
      <c r="PDP2" s="1762"/>
      <c r="PDQ2" s="1762"/>
      <c r="PDR2" s="1762"/>
      <c r="PDS2" s="1762"/>
      <c r="PDT2" s="1762"/>
      <c r="PDU2" s="1762"/>
      <c r="PDV2" s="1762"/>
      <c r="PDW2" s="1762"/>
      <c r="PDX2" s="1762"/>
      <c r="PDY2" s="1762"/>
      <c r="PDZ2" s="1762"/>
      <c r="PEA2" s="1762"/>
      <c r="PEB2" s="1762"/>
      <c r="PEC2" s="1762"/>
      <c r="PED2" s="1762"/>
      <c r="PEE2" s="1762"/>
      <c r="PEF2" s="1762"/>
      <c r="PEG2" s="1762"/>
      <c r="PEH2" s="1762"/>
      <c r="PEI2" s="1762"/>
      <c r="PEJ2" s="1762"/>
      <c r="PEK2" s="1762"/>
      <c r="PEL2" s="1762"/>
      <c r="PEM2" s="1762"/>
      <c r="PEN2" s="1762"/>
      <c r="PEO2" s="1762"/>
      <c r="PEP2" s="1762"/>
      <c r="PEQ2" s="1762"/>
      <c r="PER2" s="1762"/>
      <c r="PES2" s="1762"/>
      <c r="PET2" s="1762"/>
      <c r="PEU2" s="1762"/>
      <c r="PEV2" s="1762"/>
      <c r="PEW2" s="1762"/>
      <c r="PEX2" s="1762"/>
      <c r="PEY2" s="1762"/>
      <c r="PEZ2" s="1762"/>
      <c r="PFA2" s="1762"/>
      <c r="PFB2" s="1762"/>
      <c r="PFC2" s="1762"/>
      <c r="PFD2" s="1762"/>
      <c r="PFE2" s="1762"/>
      <c r="PFF2" s="1762"/>
      <c r="PFG2" s="1762"/>
      <c r="PFH2" s="1762"/>
      <c r="PFI2" s="1762"/>
      <c r="PFJ2" s="1762"/>
      <c r="PFK2" s="1762"/>
      <c r="PFL2" s="1762"/>
      <c r="PFM2" s="1762"/>
      <c r="PFN2" s="1762"/>
      <c r="PFO2" s="1762"/>
      <c r="PFP2" s="1762"/>
      <c r="PFQ2" s="1762"/>
      <c r="PFR2" s="1762"/>
      <c r="PFS2" s="1762"/>
      <c r="PFT2" s="1762"/>
      <c r="PFU2" s="1762"/>
      <c r="PFV2" s="1762"/>
      <c r="PFW2" s="1762"/>
      <c r="PFX2" s="1762"/>
      <c r="PFY2" s="1762"/>
      <c r="PFZ2" s="1762"/>
      <c r="PGA2" s="1762"/>
      <c r="PGB2" s="1762"/>
      <c r="PGC2" s="1762"/>
      <c r="PGD2" s="1762"/>
      <c r="PGE2" s="1762"/>
      <c r="PGF2" s="1762"/>
      <c r="PGG2" s="1762"/>
      <c r="PGH2" s="1762"/>
      <c r="PGI2" s="1762"/>
      <c r="PGJ2" s="1762"/>
      <c r="PGK2" s="1762"/>
      <c r="PGL2" s="1762"/>
      <c r="PGM2" s="1762"/>
      <c r="PGN2" s="1762"/>
      <c r="PGO2" s="1762"/>
      <c r="PGP2" s="1762"/>
      <c r="PGQ2" s="1762"/>
      <c r="PGR2" s="1762"/>
      <c r="PGS2" s="1762"/>
      <c r="PGT2" s="1762"/>
      <c r="PGU2" s="1762"/>
      <c r="PGV2" s="1762"/>
      <c r="PGW2" s="1762"/>
      <c r="PGX2" s="1762"/>
      <c r="PGY2" s="1762"/>
      <c r="PGZ2" s="1762"/>
      <c r="PHA2" s="1762"/>
      <c r="PHB2" s="1762"/>
      <c r="PHC2" s="1762"/>
      <c r="PHD2" s="1762"/>
      <c r="PHE2" s="1762"/>
      <c r="PHF2" s="1762"/>
      <c r="PHG2" s="1762"/>
      <c r="PHH2" s="1762"/>
      <c r="PHI2" s="1762"/>
      <c r="PHJ2" s="1762"/>
      <c r="PHK2" s="1762"/>
      <c r="PHL2" s="1762"/>
      <c r="PHM2" s="1762"/>
      <c r="PHN2" s="1762"/>
      <c r="PHO2" s="1762"/>
      <c r="PHP2" s="1762"/>
      <c r="PHQ2" s="1762"/>
      <c r="PHR2" s="1762"/>
      <c r="PHS2" s="1762"/>
      <c r="PHT2" s="1762"/>
      <c r="PHU2" s="1762"/>
      <c r="PHV2" s="1762"/>
      <c r="PHW2" s="1762"/>
      <c r="PHX2" s="1762"/>
      <c r="PHY2" s="1762"/>
      <c r="PHZ2" s="1762"/>
      <c r="PIA2" s="1762"/>
      <c r="PIB2" s="1762"/>
      <c r="PIC2" s="1762"/>
      <c r="PID2" s="1762"/>
      <c r="PIE2" s="1762"/>
      <c r="PIF2" s="1762"/>
      <c r="PIG2" s="1762"/>
      <c r="PIH2" s="1762"/>
      <c r="PII2" s="1762"/>
      <c r="PIJ2" s="1762"/>
      <c r="PIK2" s="1762"/>
      <c r="PIL2" s="1762"/>
      <c r="PIM2" s="1762"/>
      <c r="PIN2" s="1762"/>
      <c r="PIO2" s="1762"/>
      <c r="PIP2" s="1762"/>
      <c r="PIQ2" s="1762"/>
      <c r="PIR2" s="1762"/>
      <c r="PIS2" s="1762"/>
      <c r="PIT2" s="1762"/>
      <c r="PIU2" s="1762"/>
      <c r="PIV2" s="1762"/>
      <c r="PIW2" s="1762"/>
      <c r="PIX2" s="1762"/>
      <c r="PIY2" s="1762"/>
      <c r="PIZ2" s="1762"/>
      <c r="PJA2" s="1762"/>
      <c r="PJB2" s="1762"/>
      <c r="PJC2" s="1762"/>
      <c r="PJD2" s="1762"/>
      <c r="PJE2" s="1762"/>
      <c r="PJF2" s="1762"/>
      <c r="PJG2" s="1762"/>
      <c r="PJH2" s="1762"/>
      <c r="PJI2" s="1762"/>
      <c r="PJJ2" s="1762"/>
      <c r="PJK2" s="1762"/>
      <c r="PJL2" s="1762"/>
      <c r="PJM2" s="1762"/>
      <c r="PJN2" s="1762"/>
      <c r="PJO2" s="1762"/>
      <c r="PJP2" s="1762"/>
      <c r="PJQ2" s="1762"/>
      <c r="PJR2" s="1762"/>
      <c r="PJS2" s="1762"/>
      <c r="PJT2" s="1762"/>
      <c r="PJU2" s="1762"/>
      <c r="PJV2" s="1762"/>
      <c r="PJW2" s="1762"/>
      <c r="PJX2" s="1762"/>
      <c r="PJY2" s="1762"/>
      <c r="PJZ2" s="1762"/>
      <c r="PKA2" s="1762"/>
      <c r="PKB2" s="1762"/>
      <c r="PKC2" s="1762"/>
      <c r="PKD2" s="1762"/>
      <c r="PKE2" s="1762"/>
      <c r="PKF2" s="1762"/>
      <c r="PKG2" s="1762"/>
      <c r="PKH2" s="1762"/>
      <c r="PKI2" s="1762"/>
      <c r="PKJ2" s="1762"/>
      <c r="PKK2" s="1762"/>
      <c r="PKL2" s="1762"/>
      <c r="PKM2" s="1762"/>
      <c r="PKN2" s="1762"/>
      <c r="PKO2" s="1762"/>
      <c r="PKP2" s="1762"/>
      <c r="PKQ2" s="1762"/>
      <c r="PKR2" s="1762"/>
      <c r="PKS2" s="1762"/>
      <c r="PKT2" s="1762"/>
      <c r="PKU2" s="1762"/>
      <c r="PKV2" s="1762"/>
      <c r="PKW2" s="1762"/>
      <c r="PKX2" s="1762"/>
      <c r="PKY2" s="1762"/>
      <c r="PKZ2" s="1762"/>
      <c r="PLA2" s="1762"/>
      <c r="PLB2" s="1762"/>
      <c r="PLC2" s="1762"/>
      <c r="PLD2" s="1762"/>
      <c r="PLE2" s="1762"/>
      <c r="PLF2" s="1762"/>
      <c r="PLG2" s="1762"/>
      <c r="PLH2" s="1762"/>
      <c r="PLI2" s="1762"/>
      <c r="PLJ2" s="1762"/>
      <c r="PLK2" s="1762"/>
      <c r="PLL2" s="1762"/>
      <c r="PLM2" s="1762"/>
      <c r="PLN2" s="1762"/>
      <c r="PLO2" s="1762"/>
      <c r="PLP2" s="1762"/>
      <c r="PLQ2" s="1762"/>
      <c r="PLR2" s="1762"/>
      <c r="PLS2" s="1762"/>
      <c r="PLT2" s="1762"/>
      <c r="PLU2" s="1762"/>
      <c r="PLV2" s="1762"/>
      <c r="PLW2" s="1762"/>
      <c r="PLX2" s="1762"/>
      <c r="PLY2" s="1762"/>
      <c r="PLZ2" s="1762"/>
      <c r="PMA2" s="1762"/>
      <c r="PMB2" s="1762"/>
      <c r="PMC2" s="1762"/>
      <c r="PMD2" s="1762"/>
      <c r="PME2" s="1762"/>
      <c r="PMF2" s="1762"/>
      <c r="PMG2" s="1762"/>
      <c r="PMH2" s="1762"/>
      <c r="PMI2" s="1762"/>
      <c r="PMJ2" s="1762"/>
      <c r="PMK2" s="1762"/>
      <c r="PML2" s="1762"/>
      <c r="PMM2" s="1762"/>
      <c r="PMN2" s="1762"/>
      <c r="PMO2" s="1762"/>
      <c r="PMP2" s="1762"/>
      <c r="PMQ2" s="1762"/>
      <c r="PMR2" s="1762"/>
      <c r="PMS2" s="1762"/>
      <c r="PMT2" s="1762"/>
      <c r="PMU2" s="1762"/>
      <c r="PMV2" s="1762"/>
      <c r="PMW2" s="1762"/>
      <c r="PMX2" s="1762"/>
      <c r="PMY2" s="1762"/>
      <c r="PMZ2" s="1762"/>
      <c r="PNA2" s="1762"/>
      <c r="PNB2" s="1762"/>
      <c r="PNC2" s="1762"/>
      <c r="PND2" s="1762"/>
      <c r="PNE2" s="1762"/>
      <c r="PNF2" s="1762"/>
      <c r="PNG2" s="1762"/>
      <c r="PNH2" s="1762"/>
      <c r="PNI2" s="1762"/>
      <c r="PNJ2" s="1762"/>
      <c r="PNK2" s="1762"/>
      <c r="PNL2" s="1762"/>
      <c r="PNM2" s="1762"/>
      <c r="PNN2" s="1762"/>
      <c r="PNO2" s="1762"/>
      <c r="PNP2" s="1762"/>
      <c r="PNQ2" s="1762"/>
      <c r="PNR2" s="1762"/>
      <c r="PNS2" s="1762"/>
      <c r="PNT2" s="1762"/>
      <c r="PNU2" s="1762"/>
      <c r="PNV2" s="1762"/>
      <c r="PNW2" s="1762"/>
      <c r="PNX2" s="1762"/>
      <c r="PNY2" s="1762"/>
      <c r="PNZ2" s="1762"/>
      <c r="POA2" s="1762"/>
      <c r="POB2" s="1762"/>
      <c r="POC2" s="1762"/>
      <c r="POD2" s="1762"/>
      <c r="POE2" s="1762"/>
      <c r="POF2" s="1762"/>
      <c r="POG2" s="1762"/>
      <c r="POH2" s="1762"/>
      <c r="POI2" s="1762"/>
      <c r="POJ2" s="1762"/>
      <c r="POK2" s="1762"/>
      <c r="POL2" s="1762"/>
      <c r="POM2" s="1762"/>
      <c r="PON2" s="1762"/>
      <c r="POO2" s="1762"/>
      <c r="POP2" s="1762"/>
      <c r="POQ2" s="1762"/>
      <c r="POR2" s="1762"/>
      <c r="POS2" s="1762"/>
      <c r="POT2" s="1762"/>
      <c r="POU2" s="1762"/>
      <c r="POV2" s="1762"/>
      <c r="POW2" s="1762"/>
      <c r="POX2" s="1762"/>
      <c r="POY2" s="1762"/>
      <c r="POZ2" s="1762"/>
      <c r="PPA2" s="1762"/>
      <c r="PPB2" s="1762"/>
      <c r="PPC2" s="1762"/>
      <c r="PPD2" s="1762"/>
      <c r="PPE2" s="1762"/>
      <c r="PPF2" s="1762"/>
      <c r="PPG2" s="1762"/>
      <c r="PPH2" s="1762"/>
      <c r="PPI2" s="1762"/>
      <c r="PPJ2" s="1762"/>
      <c r="PPK2" s="1762"/>
      <c r="PPL2" s="1762"/>
      <c r="PPM2" s="1762"/>
      <c r="PPN2" s="1762"/>
      <c r="PPO2" s="1762"/>
      <c r="PPP2" s="1762"/>
      <c r="PPQ2" s="1762"/>
      <c r="PPR2" s="1762"/>
      <c r="PPS2" s="1762"/>
      <c r="PPT2" s="1762"/>
      <c r="PPU2" s="1762"/>
      <c r="PPV2" s="1762"/>
      <c r="PPW2" s="1762"/>
      <c r="PPX2" s="1762"/>
      <c r="PPY2" s="1762"/>
      <c r="PPZ2" s="1762"/>
      <c r="PQA2" s="1762"/>
      <c r="PQB2" s="1762"/>
      <c r="PQC2" s="1762"/>
      <c r="PQD2" s="1762"/>
      <c r="PQE2" s="1762"/>
      <c r="PQF2" s="1762"/>
      <c r="PQG2" s="1762"/>
      <c r="PQH2" s="1762"/>
      <c r="PQI2" s="1762"/>
      <c r="PQJ2" s="1762"/>
      <c r="PQK2" s="1762"/>
      <c r="PQL2" s="1762"/>
      <c r="PQM2" s="1762"/>
      <c r="PQN2" s="1762"/>
      <c r="PQO2" s="1762"/>
      <c r="PQP2" s="1762"/>
      <c r="PQQ2" s="1762"/>
      <c r="PQR2" s="1762"/>
      <c r="PQS2" s="1762"/>
      <c r="PQT2" s="1762"/>
      <c r="PQU2" s="1762"/>
      <c r="PQV2" s="1762"/>
      <c r="PQW2" s="1762"/>
      <c r="PQX2" s="1762"/>
      <c r="PQY2" s="1762"/>
      <c r="PQZ2" s="1762"/>
      <c r="PRA2" s="1762"/>
      <c r="PRB2" s="1762"/>
      <c r="PRC2" s="1762"/>
      <c r="PRD2" s="1762"/>
      <c r="PRE2" s="1762"/>
      <c r="PRF2" s="1762"/>
      <c r="PRG2" s="1762"/>
      <c r="PRH2" s="1762"/>
      <c r="PRI2" s="1762"/>
      <c r="PRJ2" s="1762"/>
      <c r="PRK2" s="1762"/>
      <c r="PRL2" s="1762"/>
      <c r="PRM2" s="1762"/>
      <c r="PRN2" s="1762"/>
      <c r="PRO2" s="1762"/>
      <c r="PRP2" s="1762"/>
      <c r="PRQ2" s="1762"/>
      <c r="PRR2" s="1762"/>
      <c r="PRS2" s="1762"/>
      <c r="PRT2" s="1762"/>
      <c r="PRU2" s="1762"/>
      <c r="PRV2" s="1762"/>
      <c r="PRW2" s="1762"/>
      <c r="PRX2" s="1762"/>
      <c r="PRY2" s="1762"/>
      <c r="PRZ2" s="1762"/>
      <c r="PSA2" s="1762"/>
      <c r="PSB2" s="1762"/>
      <c r="PSC2" s="1762"/>
      <c r="PSD2" s="1762"/>
      <c r="PSE2" s="1762"/>
      <c r="PSF2" s="1762"/>
      <c r="PSG2" s="1762"/>
      <c r="PSH2" s="1762"/>
      <c r="PSI2" s="1762"/>
      <c r="PSJ2" s="1762"/>
      <c r="PSK2" s="1762"/>
      <c r="PSL2" s="1762"/>
      <c r="PSM2" s="1762"/>
      <c r="PSN2" s="1762"/>
      <c r="PSO2" s="1762"/>
      <c r="PSP2" s="1762"/>
      <c r="PSQ2" s="1762"/>
      <c r="PSR2" s="1762"/>
      <c r="PSS2" s="1762"/>
      <c r="PST2" s="1762"/>
      <c r="PSU2" s="1762"/>
      <c r="PSV2" s="1762"/>
      <c r="PSW2" s="1762"/>
      <c r="PSX2" s="1762"/>
      <c r="PSY2" s="1762"/>
      <c r="PSZ2" s="1762"/>
      <c r="PTA2" s="1762"/>
      <c r="PTB2" s="1762"/>
      <c r="PTC2" s="1762"/>
      <c r="PTD2" s="1762"/>
      <c r="PTE2" s="1762"/>
      <c r="PTF2" s="1762"/>
      <c r="PTG2" s="1762"/>
      <c r="PTH2" s="1762"/>
      <c r="PTI2" s="1762"/>
      <c r="PTJ2" s="1762"/>
      <c r="PTK2" s="1762"/>
      <c r="PTL2" s="1762"/>
      <c r="PTM2" s="1762"/>
      <c r="PTN2" s="1762"/>
      <c r="PTO2" s="1762"/>
      <c r="PTP2" s="1762"/>
      <c r="PTQ2" s="1762"/>
      <c r="PTR2" s="1762"/>
      <c r="PTS2" s="1762"/>
      <c r="PTT2" s="1762"/>
      <c r="PTU2" s="1762"/>
      <c r="PTV2" s="1762"/>
      <c r="PTW2" s="1762"/>
      <c r="PTX2" s="1762"/>
      <c r="PTY2" s="1762"/>
      <c r="PTZ2" s="1762"/>
      <c r="PUA2" s="1762"/>
      <c r="PUB2" s="1762"/>
      <c r="PUC2" s="1762"/>
      <c r="PUD2" s="1762"/>
      <c r="PUE2" s="1762"/>
      <c r="PUF2" s="1762"/>
      <c r="PUG2" s="1762"/>
      <c r="PUH2" s="1762"/>
      <c r="PUI2" s="1762"/>
      <c r="PUJ2" s="1762"/>
      <c r="PUK2" s="1762"/>
      <c r="PUL2" s="1762"/>
      <c r="PUM2" s="1762"/>
      <c r="PUN2" s="1762"/>
      <c r="PUO2" s="1762"/>
      <c r="PUP2" s="1762"/>
      <c r="PUQ2" s="1762"/>
      <c r="PUR2" s="1762"/>
      <c r="PUS2" s="1762"/>
      <c r="PUT2" s="1762"/>
      <c r="PUU2" s="1762"/>
      <c r="PUV2" s="1762"/>
      <c r="PUW2" s="1762"/>
      <c r="PUX2" s="1762"/>
      <c r="PUY2" s="1762"/>
      <c r="PUZ2" s="1762"/>
      <c r="PVA2" s="1762"/>
      <c r="PVB2" s="1762"/>
      <c r="PVC2" s="1762"/>
      <c r="PVD2" s="1762"/>
      <c r="PVE2" s="1762"/>
      <c r="PVF2" s="1762"/>
      <c r="PVG2" s="1762"/>
      <c r="PVH2" s="1762"/>
      <c r="PVI2" s="1762"/>
      <c r="PVJ2" s="1762"/>
      <c r="PVK2" s="1762"/>
      <c r="PVL2" s="1762"/>
      <c r="PVM2" s="1762"/>
      <c r="PVN2" s="1762"/>
      <c r="PVO2" s="1762"/>
      <c r="PVP2" s="1762"/>
      <c r="PVQ2" s="1762"/>
      <c r="PVR2" s="1762"/>
      <c r="PVS2" s="1762"/>
      <c r="PVT2" s="1762"/>
      <c r="PVU2" s="1762"/>
      <c r="PVV2" s="1762"/>
      <c r="PVW2" s="1762"/>
      <c r="PVX2" s="1762"/>
      <c r="PVY2" s="1762"/>
      <c r="PVZ2" s="1762"/>
      <c r="PWA2" s="1762"/>
      <c r="PWB2" s="1762"/>
      <c r="PWC2" s="1762"/>
      <c r="PWD2" s="1762"/>
      <c r="PWE2" s="1762"/>
      <c r="PWF2" s="1762"/>
      <c r="PWG2" s="1762"/>
      <c r="PWH2" s="1762"/>
      <c r="PWI2" s="1762"/>
      <c r="PWJ2" s="1762"/>
      <c r="PWK2" s="1762"/>
      <c r="PWL2" s="1762"/>
      <c r="PWM2" s="1762"/>
      <c r="PWN2" s="1762"/>
      <c r="PWO2" s="1762"/>
      <c r="PWP2" s="1762"/>
      <c r="PWQ2" s="1762"/>
      <c r="PWR2" s="1762"/>
      <c r="PWS2" s="1762"/>
      <c r="PWT2" s="1762"/>
      <c r="PWU2" s="1762"/>
      <c r="PWV2" s="1762"/>
      <c r="PWW2" s="1762"/>
      <c r="PWX2" s="1762"/>
      <c r="PWY2" s="1762"/>
      <c r="PWZ2" s="1762"/>
      <c r="PXA2" s="1762"/>
      <c r="PXB2" s="1762"/>
      <c r="PXC2" s="1762"/>
      <c r="PXD2" s="1762"/>
      <c r="PXE2" s="1762"/>
      <c r="PXF2" s="1762"/>
      <c r="PXG2" s="1762"/>
      <c r="PXH2" s="1762"/>
      <c r="PXI2" s="1762"/>
      <c r="PXJ2" s="1762"/>
      <c r="PXK2" s="1762"/>
      <c r="PXL2" s="1762"/>
      <c r="PXM2" s="1762"/>
      <c r="PXN2" s="1762"/>
      <c r="PXO2" s="1762"/>
      <c r="PXP2" s="1762"/>
      <c r="PXQ2" s="1762"/>
      <c r="PXR2" s="1762"/>
      <c r="PXS2" s="1762"/>
      <c r="PXT2" s="1762"/>
      <c r="PXU2" s="1762"/>
      <c r="PXV2" s="1762"/>
      <c r="PXW2" s="1762"/>
      <c r="PXX2" s="1762"/>
      <c r="PXY2" s="1762"/>
      <c r="PXZ2" s="1762"/>
      <c r="PYA2" s="1762"/>
      <c r="PYB2" s="1762"/>
      <c r="PYC2" s="1762"/>
      <c r="PYD2" s="1762"/>
      <c r="PYE2" s="1762"/>
      <c r="PYF2" s="1762"/>
      <c r="PYG2" s="1762"/>
      <c r="PYH2" s="1762"/>
      <c r="PYI2" s="1762"/>
      <c r="PYJ2" s="1762"/>
      <c r="PYK2" s="1762"/>
      <c r="PYL2" s="1762"/>
      <c r="PYM2" s="1762"/>
      <c r="PYN2" s="1762"/>
      <c r="PYO2" s="1762"/>
      <c r="PYP2" s="1762"/>
      <c r="PYQ2" s="1762"/>
      <c r="PYR2" s="1762"/>
      <c r="PYS2" s="1762"/>
      <c r="PYT2" s="1762"/>
      <c r="PYU2" s="1762"/>
      <c r="PYV2" s="1762"/>
      <c r="PYW2" s="1762"/>
      <c r="PYX2" s="1762"/>
      <c r="PYY2" s="1762"/>
      <c r="PYZ2" s="1762"/>
      <c r="PZA2" s="1762"/>
      <c r="PZB2" s="1762"/>
      <c r="PZC2" s="1762"/>
      <c r="PZD2" s="1762"/>
      <c r="PZE2" s="1762"/>
      <c r="PZF2" s="1762"/>
      <c r="PZG2" s="1762"/>
      <c r="PZH2" s="1762"/>
      <c r="PZI2" s="1762"/>
      <c r="PZJ2" s="1762"/>
      <c r="PZK2" s="1762"/>
      <c r="PZL2" s="1762"/>
      <c r="PZM2" s="1762"/>
      <c r="PZN2" s="1762"/>
      <c r="PZO2" s="1762"/>
      <c r="PZP2" s="1762"/>
      <c r="PZQ2" s="1762"/>
      <c r="PZR2" s="1762"/>
      <c r="PZS2" s="1762"/>
      <c r="PZT2" s="1762"/>
      <c r="PZU2" s="1762"/>
      <c r="PZV2" s="1762"/>
      <c r="PZW2" s="1762"/>
      <c r="PZX2" s="1762"/>
      <c r="PZY2" s="1762"/>
      <c r="PZZ2" s="1762"/>
      <c r="QAA2" s="1762"/>
      <c r="QAB2" s="1762"/>
      <c r="QAC2" s="1762"/>
      <c r="QAD2" s="1762"/>
      <c r="QAE2" s="1762"/>
      <c r="QAF2" s="1762"/>
      <c r="QAG2" s="1762"/>
      <c r="QAH2" s="1762"/>
      <c r="QAI2" s="1762"/>
      <c r="QAJ2" s="1762"/>
      <c r="QAK2" s="1762"/>
      <c r="QAL2" s="1762"/>
      <c r="QAM2" s="1762"/>
      <c r="QAN2" s="1762"/>
      <c r="QAO2" s="1762"/>
      <c r="QAP2" s="1762"/>
      <c r="QAQ2" s="1762"/>
      <c r="QAR2" s="1762"/>
      <c r="QAS2" s="1762"/>
      <c r="QAT2" s="1762"/>
      <c r="QAU2" s="1762"/>
      <c r="QAV2" s="1762"/>
      <c r="QAW2" s="1762"/>
      <c r="QAX2" s="1762"/>
      <c r="QAY2" s="1762"/>
      <c r="QAZ2" s="1762"/>
      <c r="QBA2" s="1762"/>
      <c r="QBB2" s="1762"/>
      <c r="QBC2" s="1762"/>
      <c r="QBD2" s="1762"/>
      <c r="QBE2" s="1762"/>
      <c r="QBF2" s="1762"/>
      <c r="QBG2" s="1762"/>
      <c r="QBH2" s="1762"/>
      <c r="QBI2" s="1762"/>
      <c r="QBJ2" s="1762"/>
      <c r="QBK2" s="1762"/>
      <c r="QBL2" s="1762"/>
      <c r="QBM2" s="1762"/>
      <c r="QBN2" s="1762"/>
      <c r="QBO2" s="1762"/>
      <c r="QBP2" s="1762"/>
      <c r="QBQ2" s="1762"/>
      <c r="QBR2" s="1762"/>
      <c r="QBS2" s="1762"/>
      <c r="QBT2" s="1762"/>
      <c r="QBU2" s="1762"/>
      <c r="QBV2" s="1762"/>
      <c r="QBW2" s="1762"/>
      <c r="QBX2" s="1762"/>
      <c r="QBY2" s="1762"/>
      <c r="QBZ2" s="1762"/>
      <c r="QCA2" s="1762"/>
      <c r="QCB2" s="1762"/>
      <c r="QCC2" s="1762"/>
      <c r="QCD2" s="1762"/>
      <c r="QCE2" s="1762"/>
      <c r="QCF2" s="1762"/>
      <c r="QCG2" s="1762"/>
      <c r="QCH2" s="1762"/>
      <c r="QCI2" s="1762"/>
      <c r="QCJ2" s="1762"/>
      <c r="QCK2" s="1762"/>
      <c r="QCL2" s="1762"/>
      <c r="QCM2" s="1762"/>
      <c r="QCN2" s="1762"/>
      <c r="QCO2" s="1762"/>
      <c r="QCP2" s="1762"/>
      <c r="QCQ2" s="1762"/>
      <c r="QCR2" s="1762"/>
      <c r="QCS2" s="1762"/>
      <c r="QCT2" s="1762"/>
      <c r="QCU2" s="1762"/>
      <c r="QCV2" s="1762"/>
      <c r="QCW2" s="1762"/>
      <c r="QCX2" s="1762"/>
      <c r="QCY2" s="1762"/>
      <c r="QCZ2" s="1762"/>
      <c r="QDA2" s="1762"/>
      <c r="QDB2" s="1762"/>
      <c r="QDC2" s="1762"/>
      <c r="QDD2" s="1762"/>
      <c r="QDE2" s="1762"/>
      <c r="QDF2" s="1762"/>
      <c r="QDG2" s="1762"/>
      <c r="QDH2" s="1762"/>
      <c r="QDI2" s="1762"/>
      <c r="QDJ2" s="1762"/>
      <c r="QDK2" s="1762"/>
      <c r="QDL2" s="1762"/>
      <c r="QDM2" s="1762"/>
      <c r="QDN2" s="1762"/>
      <c r="QDO2" s="1762"/>
      <c r="QDP2" s="1762"/>
      <c r="QDQ2" s="1762"/>
      <c r="QDR2" s="1762"/>
      <c r="QDS2" s="1762"/>
      <c r="QDT2" s="1762"/>
      <c r="QDU2" s="1762"/>
      <c r="QDV2" s="1762"/>
      <c r="QDW2" s="1762"/>
      <c r="QDX2" s="1762"/>
      <c r="QDY2" s="1762"/>
      <c r="QDZ2" s="1762"/>
      <c r="QEA2" s="1762"/>
      <c r="QEB2" s="1762"/>
      <c r="QEC2" s="1762"/>
      <c r="QED2" s="1762"/>
      <c r="QEE2" s="1762"/>
      <c r="QEF2" s="1762"/>
      <c r="QEG2" s="1762"/>
      <c r="QEH2" s="1762"/>
      <c r="QEI2" s="1762"/>
      <c r="QEJ2" s="1762"/>
      <c r="QEK2" s="1762"/>
      <c r="QEL2" s="1762"/>
      <c r="QEM2" s="1762"/>
      <c r="QEN2" s="1762"/>
      <c r="QEO2" s="1762"/>
      <c r="QEP2" s="1762"/>
      <c r="QEQ2" s="1762"/>
      <c r="QER2" s="1762"/>
      <c r="QES2" s="1762"/>
      <c r="QET2" s="1762"/>
      <c r="QEU2" s="1762"/>
      <c r="QEV2" s="1762"/>
      <c r="QEW2" s="1762"/>
      <c r="QEX2" s="1762"/>
      <c r="QEY2" s="1762"/>
      <c r="QEZ2" s="1762"/>
      <c r="QFA2" s="1762"/>
      <c r="QFB2" s="1762"/>
      <c r="QFC2" s="1762"/>
      <c r="QFD2" s="1762"/>
      <c r="QFE2" s="1762"/>
      <c r="QFF2" s="1762"/>
      <c r="QFG2" s="1762"/>
      <c r="QFH2" s="1762"/>
      <c r="QFI2" s="1762"/>
      <c r="QFJ2" s="1762"/>
      <c r="QFK2" s="1762"/>
      <c r="QFL2" s="1762"/>
      <c r="QFM2" s="1762"/>
      <c r="QFN2" s="1762"/>
      <c r="QFO2" s="1762"/>
      <c r="QFP2" s="1762"/>
      <c r="QFQ2" s="1762"/>
      <c r="QFR2" s="1762"/>
      <c r="QFS2" s="1762"/>
      <c r="QFT2" s="1762"/>
      <c r="QFU2" s="1762"/>
      <c r="QFV2" s="1762"/>
      <c r="QFW2" s="1762"/>
      <c r="QFX2" s="1762"/>
      <c r="QFY2" s="1762"/>
      <c r="QFZ2" s="1762"/>
      <c r="QGA2" s="1762"/>
      <c r="QGB2" s="1762"/>
      <c r="QGC2" s="1762"/>
      <c r="QGD2" s="1762"/>
      <c r="QGE2" s="1762"/>
      <c r="QGF2" s="1762"/>
      <c r="QGG2" s="1762"/>
      <c r="QGH2" s="1762"/>
      <c r="QGI2" s="1762"/>
      <c r="QGJ2" s="1762"/>
      <c r="QGK2" s="1762"/>
      <c r="QGL2" s="1762"/>
      <c r="QGM2" s="1762"/>
      <c r="QGN2" s="1762"/>
      <c r="QGO2" s="1762"/>
      <c r="QGP2" s="1762"/>
      <c r="QGQ2" s="1762"/>
      <c r="QGR2" s="1762"/>
      <c r="QGS2" s="1762"/>
      <c r="QGT2" s="1762"/>
      <c r="QGU2" s="1762"/>
      <c r="QGV2" s="1762"/>
      <c r="QGW2" s="1762"/>
      <c r="QGX2" s="1762"/>
      <c r="QGY2" s="1762"/>
      <c r="QGZ2" s="1762"/>
      <c r="QHA2" s="1762"/>
      <c r="QHB2" s="1762"/>
      <c r="QHC2" s="1762"/>
      <c r="QHD2" s="1762"/>
      <c r="QHE2" s="1762"/>
      <c r="QHF2" s="1762"/>
      <c r="QHG2" s="1762"/>
      <c r="QHH2" s="1762"/>
      <c r="QHI2" s="1762"/>
      <c r="QHJ2" s="1762"/>
      <c r="QHK2" s="1762"/>
      <c r="QHL2" s="1762"/>
      <c r="QHM2" s="1762"/>
      <c r="QHN2" s="1762"/>
      <c r="QHO2" s="1762"/>
      <c r="QHP2" s="1762"/>
      <c r="QHQ2" s="1762"/>
      <c r="QHR2" s="1762"/>
      <c r="QHS2" s="1762"/>
      <c r="QHT2" s="1762"/>
      <c r="QHU2" s="1762"/>
      <c r="QHV2" s="1762"/>
      <c r="QHW2" s="1762"/>
      <c r="QHX2" s="1762"/>
      <c r="QHY2" s="1762"/>
      <c r="QHZ2" s="1762"/>
      <c r="QIA2" s="1762"/>
      <c r="QIB2" s="1762"/>
      <c r="QIC2" s="1762"/>
      <c r="QID2" s="1762"/>
      <c r="QIE2" s="1762"/>
      <c r="QIF2" s="1762"/>
      <c r="QIG2" s="1762"/>
      <c r="QIH2" s="1762"/>
      <c r="QII2" s="1762"/>
      <c r="QIJ2" s="1762"/>
      <c r="QIK2" s="1762"/>
      <c r="QIL2" s="1762"/>
      <c r="QIM2" s="1762"/>
      <c r="QIN2" s="1762"/>
      <c r="QIO2" s="1762"/>
      <c r="QIP2" s="1762"/>
      <c r="QIQ2" s="1762"/>
      <c r="QIR2" s="1762"/>
      <c r="QIS2" s="1762"/>
      <c r="QIT2" s="1762"/>
      <c r="QIU2" s="1762"/>
      <c r="QIV2" s="1762"/>
      <c r="QIW2" s="1762"/>
      <c r="QIX2" s="1762"/>
      <c r="QIY2" s="1762"/>
      <c r="QIZ2" s="1762"/>
      <c r="QJA2" s="1762"/>
      <c r="QJB2" s="1762"/>
      <c r="QJC2" s="1762"/>
      <c r="QJD2" s="1762"/>
      <c r="QJE2" s="1762"/>
      <c r="QJF2" s="1762"/>
      <c r="QJG2" s="1762"/>
      <c r="QJH2" s="1762"/>
      <c r="QJI2" s="1762"/>
      <c r="QJJ2" s="1762"/>
      <c r="QJK2" s="1762"/>
      <c r="QJL2" s="1762"/>
      <c r="QJM2" s="1762"/>
      <c r="QJN2" s="1762"/>
      <c r="QJO2" s="1762"/>
      <c r="QJP2" s="1762"/>
      <c r="QJQ2" s="1762"/>
      <c r="QJR2" s="1762"/>
      <c r="QJS2" s="1762"/>
      <c r="QJT2" s="1762"/>
      <c r="QJU2" s="1762"/>
      <c r="QJV2" s="1762"/>
      <c r="QJW2" s="1762"/>
      <c r="QJX2" s="1762"/>
      <c r="QJY2" s="1762"/>
      <c r="QJZ2" s="1762"/>
      <c r="QKA2" s="1762"/>
      <c r="QKB2" s="1762"/>
      <c r="QKC2" s="1762"/>
      <c r="QKD2" s="1762"/>
      <c r="QKE2" s="1762"/>
      <c r="QKF2" s="1762"/>
      <c r="QKG2" s="1762"/>
      <c r="QKH2" s="1762"/>
      <c r="QKI2" s="1762"/>
      <c r="QKJ2" s="1762"/>
      <c r="QKK2" s="1762"/>
      <c r="QKL2" s="1762"/>
      <c r="QKM2" s="1762"/>
      <c r="QKN2" s="1762"/>
      <c r="QKO2" s="1762"/>
      <c r="QKP2" s="1762"/>
      <c r="QKQ2" s="1762"/>
      <c r="QKR2" s="1762"/>
      <c r="QKS2" s="1762"/>
      <c r="QKT2" s="1762"/>
      <c r="QKU2" s="1762"/>
      <c r="QKV2" s="1762"/>
      <c r="QKW2" s="1762"/>
      <c r="QKX2" s="1762"/>
      <c r="QKY2" s="1762"/>
      <c r="QKZ2" s="1762"/>
      <c r="QLA2" s="1762"/>
      <c r="QLB2" s="1762"/>
      <c r="QLC2" s="1762"/>
      <c r="QLD2" s="1762"/>
      <c r="QLE2" s="1762"/>
      <c r="QLF2" s="1762"/>
      <c r="QLG2" s="1762"/>
      <c r="QLH2" s="1762"/>
      <c r="QLI2" s="1762"/>
      <c r="QLJ2" s="1762"/>
      <c r="QLK2" s="1762"/>
      <c r="QLL2" s="1762"/>
      <c r="QLM2" s="1762"/>
      <c r="QLN2" s="1762"/>
      <c r="QLO2" s="1762"/>
      <c r="QLP2" s="1762"/>
      <c r="QLQ2" s="1762"/>
      <c r="QLR2" s="1762"/>
      <c r="QLS2" s="1762"/>
      <c r="QLT2" s="1762"/>
      <c r="QLU2" s="1762"/>
      <c r="QLV2" s="1762"/>
      <c r="QLW2" s="1762"/>
      <c r="QLX2" s="1762"/>
      <c r="QLY2" s="1762"/>
      <c r="QLZ2" s="1762"/>
      <c r="QMA2" s="1762"/>
      <c r="QMB2" s="1762"/>
      <c r="QMC2" s="1762"/>
      <c r="QMD2" s="1762"/>
      <c r="QME2" s="1762"/>
      <c r="QMF2" s="1762"/>
      <c r="QMG2" s="1762"/>
      <c r="QMH2" s="1762"/>
      <c r="QMI2" s="1762"/>
      <c r="QMJ2" s="1762"/>
      <c r="QMK2" s="1762"/>
      <c r="QML2" s="1762"/>
      <c r="QMM2" s="1762"/>
      <c r="QMN2" s="1762"/>
      <c r="QMO2" s="1762"/>
      <c r="QMP2" s="1762"/>
      <c r="QMQ2" s="1762"/>
      <c r="QMR2" s="1762"/>
      <c r="QMS2" s="1762"/>
      <c r="QMT2" s="1762"/>
      <c r="QMU2" s="1762"/>
      <c r="QMV2" s="1762"/>
      <c r="QMW2" s="1762"/>
      <c r="QMX2" s="1762"/>
      <c r="QMY2" s="1762"/>
      <c r="QMZ2" s="1762"/>
      <c r="QNA2" s="1762"/>
      <c r="QNB2" s="1762"/>
      <c r="QNC2" s="1762"/>
      <c r="QND2" s="1762"/>
      <c r="QNE2" s="1762"/>
      <c r="QNF2" s="1762"/>
      <c r="QNG2" s="1762"/>
      <c r="QNH2" s="1762"/>
      <c r="QNI2" s="1762"/>
      <c r="QNJ2" s="1762"/>
      <c r="QNK2" s="1762"/>
      <c r="QNL2" s="1762"/>
      <c r="QNM2" s="1762"/>
      <c r="QNN2" s="1762"/>
      <c r="QNO2" s="1762"/>
      <c r="QNP2" s="1762"/>
      <c r="QNQ2" s="1762"/>
      <c r="QNR2" s="1762"/>
      <c r="QNS2" s="1762"/>
      <c r="QNT2" s="1762"/>
      <c r="QNU2" s="1762"/>
      <c r="QNV2" s="1762"/>
      <c r="QNW2" s="1762"/>
      <c r="QNX2" s="1762"/>
      <c r="QNY2" s="1762"/>
      <c r="QNZ2" s="1762"/>
      <c r="QOA2" s="1762"/>
      <c r="QOB2" s="1762"/>
      <c r="QOC2" s="1762"/>
      <c r="QOD2" s="1762"/>
      <c r="QOE2" s="1762"/>
      <c r="QOF2" s="1762"/>
      <c r="QOG2" s="1762"/>
      <c r="QOH2" s="1762"/>
      <c r="QOI2" s="1762"/>
      <c r="QOJ2" s="1762"/>
      <c r="QOK2" s="1762"/>
      <c r="QOL2" s="1762"/>
      <c r="QOM2" s="1762"/>
      <c r="QON2" s="1762"/>
      <c r="QOO2" s="1762"/>
      <c r="QOP2" s="1762"/>
      <c r="QOQ2" s="1762"/>
      <c r="QOR2" s="1762"/>
      <c r="QOS2" s="1762"/>
      <c r="QOT2" s="1762"/>
      <c r="QOU2" s="1762"/>
      <c r="QOV2" s="1762"/>
      <c r="QOW2" s="1762"/>
      <c r="QOX2" s="1762"/>
      <c r="QOY2" s="1762"/>
      <c r="QOZ2" s="1762"/>
      <c r="QPA2" s="1762"/>
      <c r="QPB2" s="1762"/>
      <c r="QPC2" s="1762"/>
      <c r="QPD2" s="1762"/>
      <c r="QPE2" s="1762"/>
      <c r="QPF2" s="1762"/>
      <c r="QPG2" s="1762"/>
      <c r="QPH2" s="1762"/>
      <c r="QPI2" s="1762"/>
      <c r="QPJ2" s="1762"/>
      <c r="QPK2" s="1762"/>
      <c r="QPL2" s="1762"/>
      <c r="QPM2" s="1762"/>
      <c r="QPN2" s="1762"/>
      <c r="QPO2" s="1762"/>
      <c r="QPP2" s="1762"/>
      <c r="QPQ2" s="1762"/>
      <c r="QPR2" s="1762"/>
      <c r="QPS2" s="1762"/>
      <c r="QPT2" s="1762"/>
      <c r="QPU2" s="1762"/>
      <c r="QPV2" s="1762"/>
      <c r="QPW2" s="1762"/>
      <c r="QPX2" s="1762"/>
      <c r="QPY2" s="1762"/>
      <c r="QPZ2" s="1762"/>
      <c r="QQA2" s="1762"/>
      <c r="QQB2" s="1762"/>
      <c r="QQC2" s="1762"/>
      <c r="QQD2" s="1762"/>
      <c r="QQE2" s="1762"/>
      <c r="QQF2" s="1762"/>
      <c r="QQG2" s="1762"/>
      <c r="QQH2" s="1762"/>
      <c r="QQI2" s="1762"/>
      <c r="QQJ2" s="1762"/>
      <c r="QQK2" s="1762"/>
      <c r="QQL2" s="1762"/>
      <c r="QQM2" s="1762"/>
      <c r="QQN2" s="1762"/>
      <c r="QQO2" s="1762"/>
      <c r="QQP2" s="1762"/>
      <c r="QQQ2" s="1762"/>
      <c r="QQR2" s="1762"/>
      <c r="QQS2" s="1762"/>
      <c r="QQT2" s="1762"/>
      <c r="QQU2" s="1762"/>
      <c r="QQV2" s="1762"/>
      <c r="QQW2" s="1762"/>
      <c r="QQX2" s="1762"/>
      <c r="QQY2" s="1762"/>
      <c r="QQZ2" s="1762"/>
      <c r="QRA2" s="1762"/>
      <c r="QRB2" s="1762"/>
      <c r="QRC2" s="1762"/>
      <c r="QRD2" s="1762"/>
      <c r="QRE2" s="1762"/>
      <c r="QRF2" s="1762"/>
      <c r="QRG2" s="1762"/>
      <c r="QRH2" s="1762"/>
      <c r="QRI2" s="1762"/>
      <c r="QRJ2" s="1762"/>
      <c r="QRK2" s="1762"/>
      <c r="QRL2" s="1762"/>
      <c r="QRM2" s="1762"/>
      <c r="QRN2" s="1762"/>
      <c r="QRO2" s="1762"/>
      <c r="QRP2" s="1762"/>
      <c r="QRQ2" s="1762"/>
      <c r="QRR2" s="1762"/>
      <c r="QRS2" s="1762"/>
      <c r="QRT2" s="1762"/>
      <c r="QRU2" s="1762"/>
      <c r="QRV2" s="1762"/>
      <c r="QRW2" s="1762"/>
      <c r="QRX2" s="1762"/>
      <c r="QRY2" s="1762"/>
      <c r="QRZ2" s="1762"/>
      <c r="QSA2" s="1762"/>
      <c r="QSB2" s="1762"/>
      <c r="QSC2" s="1762"/>
      <c r="QSD2" s="1762"/>
      <c r="QSE2" s="1762"/>
      <c r="QSF2" s="1762"/>
      <c r="QSG2" s="1762"/>
      <c r="QSH2" s="1762"/>
      <c r="QSI2" s="1762"/>
      <c r="QSJ2" s="1762"/>
      <c r="QSK2" s="1762"/>
      <c r="QSL2" s="1762"/>
      <c r="QSM2" s="1762"/>
      <c r="QSN2" s="1762"/>
      <c r="QSO2" s="1762"/>
      <c r="QSP2" s="1762"/>
      <c r="QSQ2" s="1762"/>
      <c r="QSR2" s="1762"/>
      <c r="QSS2" s="1762"/>
      <c r="QST2" s="1762"/>
      <c r="QSU2" s="1762"/>
      <c r="QSV2" s="1762"/>
      <c r="QSW2" s="1762"/>
      <c r="QSX2" s="1762"/>
      <c r="QSY2" s="1762"/>
      <c r="QSZ2" s="1762"/>
      <c r="QTA2" s="1762"/>
      <c r="QTB2" s="1762"/>
      <c r="QTC2" s="1762"/>
      <c r="QTD2" s="1762"/>
      <c r="QTE2" s="1762"/>
      <c r="QTF2" s="1762"/>
      <c r="QTG2" s="1762"/>
      <c r="QTH2" s="1762"/>
      <c r="QTI2" s="1762"/>
      <c r="QTJ2" s="1762"/>
      <c r="QTK2" s="1762"/>
      <c r="QTL2" s="1762"/>
      <c r="QTM2" s="1762"/>
      <c r="QTN2" s="1762"/>
      <c r="QTO2" s="1762"/>
      <c r="QTP2" s="1762"/>
      <c r="QTQ2" s="1762"/>
      <c r="QTR2" s="1762"/>
      <c r="QTS2" s="1762"/>
      <c r="QTT2" s="1762"/>
      <c r="QTU2" s="1762"/>
      <c r="QTV2" s="1762"/>
      <c r="QTW2" s="1762"/>
      <c r="QTX2" s="1762"/>
      <c r="QTY2" s="1762"/>
      <c r="QTZ2" s="1762"/>
      <c r="QUA2" s="1762"/>
      <c r="QUB2" s="1762"/>
      <c r="QUC2" s="1762"/>
      <c r="QUD2" s="1762"/>
      <c r="QUE2" s="1762"/>
      <c r="QUF2" s="1762"/>
      <c r="QUG2" s="1762"/>
      <c r="QUH2" s="1762"/>
      <c r="QUI2" s="1762"/>
      <c r="QUJ2" s="1762"/>
      <c r="QUK2" s="1762"/>
      <c r="QUL2" s="1762"/>
      <c r="QUM2" s="1762"/>
      <c r="QUN2" s="1762"/>
      <c r="QUO2" s="1762"/>
      <c r="QUP2" s="1762"/>
      <c r="QUQ2" s="1762"/>
      <c r="QUR2" s="1762"/>
      <c r="QUS2" s="1762"/>
      <c r="QUT2" s="1762"/>
      <c r="QUU2" s="1762"/>
      <c r="QUV2" s="1762"/>
      <c r="QUW2" s="1762"/>
      <c r="QUX2" s="1762"/>
      <c r="QUY2" s="1762"/>
      <c r="QUZ2" s="1762"/>
      <c r="QVA2" s="1762"/>
      <c r="QVB2" s="1762"/>
      <c r="QVC2" s="1762"/>
      <c r="QVD2" s="1762"/>
      <c r="QVE2" s="1762"/>
      <c r="QVF2" s="1762"/>
      <c r="QVG2" s="1762"/>
      <c r="QVH2" s="1762"/>
      <c r="QVI2" s="1762"/>
      <c r="QVJ2" s="1762"/>
      <c r="QVK2" s="1762"/>
      <c r="QVL2" s="1762"/>
      <c r="QVM2" s="1762"/>
      <c r="QVN2" s="1762"/>
      <c r="QVO2" s="1762"/>
      <c r="QVP2" s="1762"/>
      <c r="QVQ2" s="1762"/>
      <c r="QVR2" s="1762"/>
      <c r="QVS2" s="1762"/>
      <c r="QVT2" s="1762"/>
      <c r="QVU2" s="1762"/>
      <c r="QVV2" s="1762"/>
      <c r="QVW2" s="1762"/>
      <c r="QVX2" s="1762"/>
      <c r="QVY2" s="1762"/>
      <c r="QVZ2" s="1762"/>
      <c r="QWA2" s="1762"/>
      <c r="QWB2" s="1762"/>
      <c r="QWC2" s="1762"/>
      <c r="QWD2" s="1762"/>
      <c r="QWE2" s="1762"/>
      <c r="QWF2" s="1762"/>
      <c r="QWG2" s="1762"/>
      <c r="QWH2" s="1762"/>
      <c r="QWI2" s="1762"/>
      <c r="QWJ2" s="1762"/>
      <c r="QWK2" s="1762"/>
      <c r="QWL2" s="1762"/>
      <c r="QWM2" s="1762"/>
      <c r="QWN2" s="1762"/>
      <c r="QWO2" s="1762"/>
      <c r="QWP2" s="1762"/>
      <c r="QWQ2" s="1762"/>
      <c r="QWR2" s="1762"/>
      <c r="QWS2" s="1762"/>
      <c r="QWT2" s="1762"/>
      <c r="QWU2" s="1762"/>
      <c r="QWV2" s="1762"/>
      <c r="QWW2" s="1762"/>
      <c r="QWX2" s="1762"/>
      <c r="QWY2" s="1762"/>
      <c r="QWZ2" s="1762"/>
      <c r="QXA2" s="1762"/>
      <c r="QXB2" s="1762"/>
      <c r="QXC2" s="1762"/>
      <c r="QXD2" s="1762"/>
      <c r="QXE2" s="1762"/>
      <c r="QXF2" s="1762"/>
      <c r="QXG2" s="1762"/>
      <c r="QXH2" s="1762"/>
      <c r="QXI2" s="1762"/>
      <c r="QXJ2" s="1762"/>
      <c r="QXK2" s="1762"/>
      <c r="QXL2" s="1762"/>
      <c r="QXM2" s="1762"/>
      <c r="QXN2" s="1762"/>
      <c r="QXO2" s="1762"/>
      <c r="QXP2" s="1762"/>
      <c r="QXQ2" s="1762"/>
      <c r="QXR2" s="1762"/>
      <c r="QXS2" s="1762"/>
      <c r="QXT2" s="1762"/>
      <c r="QXU2" s="1762"/>
      <c r="QXV2" s="1762"/>
      <c r="QXW2" s="1762"/>
      <c r="QXX2" s="1762"/>
      <c r="QXY2" s="1762"/>
      <c r="QXZ2" s="1762"/>
      <c r="QYA2" s="1762"/>
      <c r="QYB2" s="1762"/>
      <c r="QYC2" s="1762"/>
      <c r="QYD2" s="1762"/>
      <c r="QYE2" s="1762"/>
      <c r="QYF2" s="1762"/>
      <c r="QYG2" s="1762"/>
      <c r="QYH2" s="1762"/>
      <c r="QYI2" s="1762"/>
      <c r="QYJ2" s="1762"/>
      <c r="QYK2" s="1762"/>
      <c r="QYL2" s="1762"/>
      <c r="QYM2" s="1762"/>
      <c r="QYN2" s="1762"/>
      <c r="QYO2" s="1762"/>
      <c r="QYP2" s="1762"/>
      <c r="QYQ2" s="1762"/>
      <c r="QYR2" s="1762"/>
      <c r="QYS2" s="1762"/>
      <c r="QYT2" s="1762"/>
      <c r="QYU2" s="1762"/>
      <c r="QYV2" s="1762"/>
      <c r="QYW2" s="1762"/>
      <c r="QYX2" s="1762"/>
      <c r="QYY2" s="1762"/>
      <c r="QYZ2" s="1762"/>
      <c r="QZA2" s="1762"/>
      <c r="QZB2" s="1762"/>
      <c r="QZC2" s="1762"/>
      <c r="QZD2" s="1762"/>
      <c r="QZE2" s="1762"/>
      <c r="QZF2" s="1762"/>
      <c r="QZG2" s="1762"/>
      <c r="QZH2" s="1762"/>
      <c r="QZI2" s="1762"/>
      <c r="QZJ2" s="1762"/>
      <c r="QZK2" s="1762"/>
      <c r="QZL2" s="1762"/>
      <c r="QZM2" s="1762"/>
      <c r="QZN2" s="1762"/>
      <c r="QZO2" s="1762"/>
      <c r="QZP2" s="1762"/>
      <c r="QZQ2" s="1762"/>
      <c r="QZR2" s="1762"/>
      <c r="QZS2" s="1762"/>
      <c r="QZT2" s="1762"/>
      <c r="QZU2" s="1762"/>
      <c r="QZV2" s="1762"/>
      <c r="QZW2" s="1762"/>
      <c r="QZX2" s="1762"/>
      <c r="QZY2" s="1762"/>
      <c r="QZZ2" s="1762"/>
      <c r="RAA2" s="1762"/>
      <c r="RAB2" s="1762"/>
      <c r="RAC2" s="1762"/>
      <c r="RAD2" s="1762"/>
      <c r="RAE2" s="1762"/>
      <c r="RAF2" s="1762"/>
      <c r="RAG2" s="1762"/>
      <c r="RAH2" s="1762"/>
      <c r="RAI2" s="1762"/>
      <c r="RAJ2" s="1762"/>
      <c r="RAK2" s="1762"/>
      <c r="RAL2" s="1762"/>
      <c r="RAM2" s="1762"/>
      <c r="RAN2" s="1762"/>
      <c r="RAO2" s="1762"/>
      <c r="RAP2" s="1762"/>
      <c r="RAQ2" s="1762"/>
      <c r="RAR2" s="1762"/>
      <c r="RAS2" s="1762"/>
      <c r="RAT2" s="1762"/>
      <c r="RAU2" s="1762"/>
      <c r="RAV2" s="1762"/>
      <c r="RAW2" s="1762"/>
      <c r="RAX2" s="1762"/>
      <c r="RAY2" s="1762"/>
      <c r="RAZ2" s="1762"/>
      <c r="RBA2" s="1762"/>
      <c r="RBB2" s="1762"/>
      <c r="RBC2" s="1762"/>
      <c r="RBD2" s="1762"/>
      <c r="RBE2" s="1762"/>
      <c r="RBF2" s="1762"/>
      <c r="RBG2" s="1762"/>
      <c r="RBH2" s="1762"/>
      <c r="RBI2" s="1762"/>
      <c r="RBJ2" s="1762"/>
      <c r="RBK2" s="1762"/>
      <c r="RBL2" s="1762"/>
      <c r="RBM2" s="1762"/>
      <c r="RBN2" s="1762"/>
      <c r="RBO2" s="1762"/>
      <c r="RBP2" s="1762"/>
      <c r="RBQ2" s="1762"/>
      <c r="RBR2" s="1762"/>
      <c r="RBS2" s="1762"/>
      <c r="RBT2" s="1762"/>
      <c r="RBU2" s="1762"/>
      <c r="RBV2" s="1762"/>
      <c r="RBW2" s="1762"/>
      <c r="RBX2" s="1762"/>
      <c r="RBY2" s="1762"/>
      <c r="RBZ2" s="1762"/>
      <c r="RCA2" s="1762"/>
      <c r="RCB2" s="1762"/>
      <c r="RCC2" s="1762"/>
      <c r="RCD2" s="1762"/>
      <c r="RCE2" s="1762"/>
      <c r="RCF2" s="1762"/>
      <c r="RCG2" s="1762"/>
      <c r="RCH2" s="1762"/>
      <c r="RCI2" s="1762"/>
      <c r="RCJ2" s="1762"/>
      <c r="RCK2" s="1762"/>
      <c r="RCL2" s="1762"/>
      <c r="RCM2" s="1762"/>
      <c r="RCN2" s="1762"/>
      <c r="RCO2" s="1762"/>
      <c r="RCP2" s="1762"/>
      <c r="RCQ2" s="1762"/>
      <c r="RCR2" s="1762"/>
      <c r="RCS2" s="1762"/>
      <c r="RCT2" s="1762"/>
      <c r="RCU2" s="1762"/>
      <c r="RCV2" s="1762"/>
      <c r="RCW2" s="1762"/>
      <c r="RCX2" s="1762"/>
      <c r="RCY2" s="1762"/>
      <c r="RCZ2" s="1762"/>
      <c r="RDA2" s="1762"/>
      <c r="RDB2" s="1762"/>
      <c r="RDC2" s="1762"/>
      <c r="RDD2" s="1762"/>
      <c r="RDE2" s="1762"/>
      <c r="RDF2" s="1762"/>
      <c r="RDG2" s="1762"/>
      <c r="RDH2" s="1762"/>
      <c r="RDI2" s="1762"/>
      <c r="RDJ2" s="1762"/>
      <c r="RDK2" s="1762"/>
      <c r="RDL2" s="1762"/>
      <c r="RDM2" s="1762"/>
      <c r="RDN2" s="1762"/>
      <c r="RDO2" s="1762"/>
      <c r="RDP2" s="1762"/>
      <c r="RDQ2" s="1762"/>
      <c r="RDR2" s="1762"/>
      <c r="RDS2" s="1762"/>
      <c r="RDT2" s="1762"/>
      <c r="RDU2" s="1762"/>
      <c r="RDV2" s="1762"/>
      <c r="RDW2" s="1762"/>
      <c r="RDX2" s="1762"/>
      <c r="RDY2" s="1762"/>
      <c r="RDZ2" s="1762"/>
      <c r="REA2" s="1762"/>
      <c r="REB2" s="1762"/>
      <c r="REC2" s="1762"/>
      <c r="RED2" s="1762"/>
      <c r="REE2" s="1762"/>
      <c r="REF2" s="1762"/>
      <c r="REG2" s="1762"/>
      <c r="REH2" s="1762"/>
      <c r="REI2" s="1762"/>
      <c r="REJ2" s="1762"/>
      <c r="REK2" s="1762"/>
      <c r="REL2" s="1762"/>
      <c r="REM2" s="1762"/>
      <c r="REN2" s="1762"/>
      <c r="REO2" s="1762"/>
      <c r="REP2" s="1762"/>
      <c r="REQ2" s="1762"/>
      <c r="RER2" s="1762"/>
      <c r="RES2" s="1762"/>
      <c r="RET2" s="1762"/>
      <c r="REU2" s="1762"/>
      <c r="REV2" s="1762"/>
      <c r="REW2" s="1762"/>
      <c r="REX2" s="1762"/>
      <c r="REY2" s="1762"/>
      <c r="REZ2" s="1762"/>
      <c r="RFA2" s="1762"/>
      <c r="RFB2" s="1762"/>
      <c r="RFC2" s="1762"/>
      <c r="RFD2" s="1762"/>
      <c r="RFE2" s="1762"/>
      <c r="RFF2" s="1762"/>
      <c r="RFG2" s="1762"/>
      <c r="RFH2" s="1762"/>
      <c r="RFI2" s="1762"/>
      <c r="RFJ2" s="1762"/>
      <c r="RFK2" s="1762"/>
      <c r="RFL2" s="1762"/>
      <c r="RFM2" s="1762"/>
      <c r="RFN2" s="1762"/>
      <c r="RFO2" s="1762"/>
      <c r="RFP2" s="1762"/>
      <c r="RFQ2" s="1762"/>
      <c r="RFR2" s="1762"/>
      <c r="RFS2" s="1762"/>
      <c r="RFT2" s="1762"/>
      <c r="RFU2" s="1762"/>
      <c r="RFV2" s="1762"/>
      <c r="RFW2" s="1762"/>
      <c r="RFX2" s="1762"/>
      <c r="RFY2" s="1762"/>
      <c r="RFZ2" s="1762"/>
      <c r="RGA2" s="1762"/>
      <c r="RGB2" s="1762"/>
      <c r="RGC2" s="1762"/>
      <c r="RGD2" s="1762"/>
      <c r="RGE2" s="1762"/>
      <c r="RGF2" s="1762"/>
      <c r="RGG2" s="1762"/>
      <c r="RGH2" s="1762"/>
      <c r="RGI2" s="1762"/>
      <c r="RGJ2" s="1762"/>
      <c r="RGK2" s="1762"/>
      <c r="RGL2" s="1762"/>
      <c r="RGM2" s="1762"/>
      <c r="RGN2" s="1762"/>
      <c r="RGO2" s="1762"/>
      <c r="RGP2" s="1762"/>
      <c r="RGQ2" s="1762"/>
      <c r="RGR2" s="1762"/>
      <c r="RGS2" s="1762"/>
      <c r="RGT2" s="1762"/>
      <c r="RGU2" s="1762"/>
      <c r="RGV2" s="1762"/>
      <c r="RGW2" s="1762"/>
      <c r="RGX2" s="1762"/>
      <c r="RGY2" s="1762"/>
      <c r="RGZ2" s="1762"/>
      <c r="RHA2" s="1762"/>
      <c r="RHB2" s="1762"/>
      <c r="RHC2" s="1762"/>
      <c r="RHD2" s="1762"/>
      <c r="RHE2" s="1762"/>
      <c r="RHF2" s="1762"/>
      <c r="RHG2" s="1762"/>
      <c r="RHH2" s="1762"/>
      <c r="RHI2" s="1762"/>
      <c r="RHJ2" s="1762"/>
      <c r="RHK2" s="1762"/>
      <c r="RHL2" s="1762"/>
      <c r="RHM2" s="1762"/>
      <c r="RHN2" s="1762"/>
      <c r="RHO2" s="1762"/>
      <c r="RHP2" s="1762"/>
      <c r="RHQ2" s="1762"/>
      <c r="RHR2" s="1762"/>
      <c r="RHS2" s="1762"/>
      <c r="RHT2" s="1762"/>
      <c r="RHU2" s="1762"/>
      <c r="RHV2" s="1762"/>
      <c r="RHW2" s="1762"/>
      <c r="RHX2" s="1762"/>
      <c r="RHY2" s="1762"/>
      <c r="RHZ2" s="1762"/>
      <c r="RIA2" s="1762"/>
      <c r="RIB2" s="1762"/>
      <c r="RIC2" s="1762"/>
      <c r="RID2" s="1762"/>
      <c r="RIE2" s="1762"/>
      <c r="RIF2" s="1762"/>
      <c r="RIG2" s="1762"/>
      <c r="RIH2" s="1762"/>
      <c r="RII2" s="1762"/>
      <c r="RIJ2" s="1762"/>
      <c r="RIK2" s="1762"/>
      <c r="RIL2" s="1762"/>
      <c r="RIM2" s="1762"/>
      <c r="RIN2" s="1762"/>
      <c r="RIO2" s="1762"/>
      <c r="RIP2" s="1762"/>
      <c r="RIQ2" s="1762"/>
      <c r="RIR2" s="1762"/>
      <c r="RIS2" s="1762"/>
      <c r="RIT2" s="1762"/>
      <c r="RIU2" s="1762"/>
      <c r="RIV2" s="1762"/>
      <c r="RIW2" s="1762"/>
      <c r="RIX2" s="1762"/>
      <c r="RIY2" s="1762"/>
      <c r="RIZ2" s="1762"/>
      <c r="RJA2" s="1762"/>
      <c r="RJB2" s="1762"/>
      <c r="RJC2" s="1762"/>
      <c r="RJD2" s="1762"/>
      <c r="RJE2" s="1762"/>
      <c r="RJF2" s="1762"/>
      <c r="RJG2" s="1762"/>
      <c r="RJH2" s="1762"/>
      <c r="RJI2" s="1762"/>
      <c r="RJJ2" s="1762"/>
      <c r="RJK2" s="1762"/>
      <c r="RJL2" s="1762"/>
      <c r="RJM2" s="1762"/>
      <c r="RJN2" s="1762"/>
      <c r="RJO2" s="1762"/>
      <c r="RJP2" s="1762"/>
      <c r="RJQ2" s="1762"/>
      <c r="RJR2" s="1762"/>
      <c r="RJS2" s="1762"/>
      <c r="RJT2" s="1762"/>
      <c r="RJU2" s="1762"/>
      <c r="RJV2" s="1762"/>
      <c r="RJW2" s="1762"/>
      <c r="RJX2" s="1762"/>
      <c r="RJY2" s="1762"/>
      <c r="RJZ2" s="1762"/>
      <c r="RKA2" s="1762"/>
      <c r="RKB2" s="1762"/>
      <c r="RKC2" s="1762"/>
      <c r="RKD2" s="1762"/>
      <c r="RKE2" s="1762"/>
      <c r="RKF2" s="1762"/>
      <c r="RKG2" s="1762"/>
      <c r="RKH2" s="1762"/>
      <c r="RKI2" s="1762"/>
      <c r="RKJ2" s="1762"/>
      <c r="RKK2" s="1762"/>
      <c r="RKL2" s="1762"/>
      <c r="RKM2" s="1762"/>
      <c r="RKN2" s="1762"/>
      <c r="RKO2" s="1762"/>
      <c r="RKP2" s="1762"/>
      <c r="RKQ2" s="1762"/>
      <c r="RKR2" s="1762"/>
      <c r="RKS2" s="1762"/>
      <c r="RKT2" s="1762"/>
      <c r="RKU2" s="1762"/>
      <c r="RKV2" s="1762"/>
      <c r="RKW2" s="1762"/>
      <c r="RKX2" s="1762"/>
      <c r="RKY2" s="1762"/>
      <c r="RKZ2" s="1762"/>
      <c r="RLA2" s="1762"/>
      <c r="RLB2" s="1762"/>
      <c r="RLC2" s="1762"/>
      <c r="RLD2" s="1762"/>
      <c r="RLE2" s="1762"/>
      <c r="RLF2" s="1762"/>
      <c r="RLG2" s="1762"/>
      <c r="RLH2" s="1762"/>
      <c r="RLI2" s="1762"/>
      <c r="RLJ2" s="1762"/>
      <c r="RLK2" s="1762"/>
      <c r="RLL2" s="1762"/>
      <c r="RLM2" s="1762"/>
      <c r="RLN2" s="1762"/>
      <c r="RLO2" s="1762"/>
      <c r="RLP2" s="1762"/>
      <c r="RLQ2" s="1762"/>
      <c r="RLR2" s="1762"/>
      <c r="RLS2" s="1762"/>
      <c r="RLT2" s="1762"/>
      <c r="RLU2" s="1762"/>
      <c r="RLV2" s="1762"/>
      <c r="RLW2" s="1762"/>
      <c r="RLX2" s="1762"/>
      <c r="RLY2" s="1762"/>
      <c r="RLZ2" s="1762"/>
      <c r="RMA2" s="1762"/>
      <c r="RMB2" s="1762"/>
      <c r="RMC2" s="1762"/>
      <c r="RMD2" s="1762"/>
      <c r="RME2" s="1762"/>
      <c r="RMF2" s="1762"/>
      <c r="RMG2" s="1762"/>
      <c r="RMH2" s="1762"/>
      <c r="RMI2" s="1762"/>
      <c r="RMJ2" s="1762"/>
      <c r="RMK2" s="1762"/>
      <c r="RML2" s="1762"/>
      <c r="RMM2" s="1762"/>
      <c r="RMN2" s="1762"/>
      <c r="RMO2" s="1762"/>
      <c r="RMP2" s="1762"/>
      <c r="RMQ2" s="1762"/>
      <c r="RMR2" s="1762"/>
      <c r="RMS2" s="1762"/>
      <c r="RMT2" s="1762"/>
      <c r="RMU2" s="1762"/>
      <c r="RMV2" s="1762"/>
      <c r="RMW2" s="1762"/>
      <c r="RMX2" s="1762"/>
      <c r="RMY2" s="1762"/>
      <c r="RMZ2" s="1762"/>
      <c r="RNA2" s="1762"/>
      <c r="RNB2" s="1762"/>
      <c r="RNC2" s="1762"/>
      <c r="RND2" s="1762"/>
      <c r="RNE2" s="1762"/>
      <c r="RNF2" s="1762"/>
      <c r="RNG2" s="1762"/>
      <c r="RNH2" s="1762"/>
      <c r="RNI2" s="1762"/>
      <c r="RNJ2" s="1762"/>
      <c r="RNK2" s="1762"/>
      <c r="RNL2" s="1762"/>
      <c r="RNM2" s="1762"/>
      <c r="RNN2" s="1762"/>
      <c r="RNO2" s="1762"/>
      <c r="RNP2" s="1762"/>
      <c r="RNQ2" s="1762"/>
      <c r="RNR2" s="1762"/>
      <c r="RNS2" s="1762"/>
      <c r="RNT2" s="1762"/>
      <c r="RNU2" s="1762"/>
      <c r="RNV2" s="1762"/>
      <c r="RNW2" s="1762"/>
      <c r="RNX2" s="1762"/>
      <c r="RNY2" s="1762"/>
      <c r="RNZ2" s="1762"/>
      <c r="ROA2" s="1762"/>
      <c r="ROB2" s="1762"/>
      <c r="ROC2" s="1762"/>
      <c r="ROD2" s="1762"/>
      <c r="ROE2" s="1762"/>
      <c r="ROF2" s="1762"/>
      <c r="ROG2" s="1762"/>
      <c r="ROH2" s="1762"/>
      <c r="ROI2" s="1762"/>
      <c r="ROJ2" s="1762"/>
      <c r="ROK2" s="1762"/>
      <c r="ROL2" s="1762"/>
      <c r="ROM2" s="1762"/>
      <c r="RON2" s="1762"/>
      <c r="ROO2" s="1762"/>
      <c r="ROP2" s="1762"/>
      <c r="ROQ2" s="1762"/>
      <c r="ROR2" s="1762"/>
      <c r="ROS2" s="1762"/>
      <c r="ROT2" s="1762"/>
      <c r="ROU2" s="1762"/>
      <c r="ROV2" s="1762"/>
      <c r="ROW2" s="1762"/>
      <c r="ROX2" s="1762"/>
      <c r="ROY2" s="1762"/>
      <c r="ROZ2" s="1762"/>
      <c r="RPA2" s="1762"/>
      <c r="RPB2" s="1762"/>
      <c r="RPC2" s="1762"/>
      <c r="RPD2" s="1762"/>
      <c r="RPE2" s="1762"/>
      <c r="RPF2" s="1762"/>
      <c r="RPG2" s="1762"/>
      <c r="RPH2" s="1762"/>
      <c r="RPI2" s="1762"/>
      <c r="RPJ2" s="1762"/>
      <c r="RPK2" s="1762"/>
      <c r="RPL2" s="1762"/>
      <c r="RPM2" s="1762"/>
      <c r="RPN2" s="1762"/>
      <c r="RPO2" s="1762"/>
      <c r="RPP2" s="1762"/>
      <c r="RPQ2" s="1762"/>
      <c r="RPR2" s="1762"/>
      <c r="RPS2" s="1762"/>
      <c r="RPT2" s="1762"/>
      <c r="RPU2" s="1762"/>
      <c r="RPV2" s="1762"/>
      <c r="RPW2" s="1762"/>
      <c r="RPX2" s="1762"/>
      <c r="RPY2" s="1762"/>
      <c r="RPZ2" s="1762"/>
      <c r="RQA2" s="1762"/>
      <c r="RQB2" s="1762"/>
      <c r="RQC2" s="1762"/>
      <c r="RQD2" s="1762"/>
      <c r="RQE2" s="1762"/>
      <c r="RQF2" s="1762"/>
      <c r="RQG2" s="1762"/>
      <c r="RQH2" s="1762"/>
      <c r="RQI2" s="1762"/>
      <c r="RQJ2" s="1762"/>
      <c r="RQK2" s="1762"/>
      <c r="RQL2" s="1762"/>
      <c r="RQM2" s="1762"/>
      <c r="RQN2" s="1762"/>
      <c r="RQO2" s="1762"/>
      <c r="RQP2" s="1762"/>
      <c r="RQQ2" s="1762"/>
      <c r="RQR2" s="1762"/>
      <c r="RQS2" s="1762"/>
      <c r="RQT2" s="1762"/>
      <c r="RQU2" s="1762"/>
      <c r="RQV2" s="1762"/>
      <c r="RQW2" s="1762"/>
      <c r="RQX2" s="1762"/>
      <c r="RQY2" s="1762"/>
      <c r="RQZ2" s="1762"/>
      <c r="RRA2" s="1762"/>
      <c r="RRB2" s="1762"/>
      <c r="RRC2" s="1762"/>
      <c r="RRD2" s="1762"/>
      <c r="RRE2" s="1762"/>
      <c r="RRF2" s="1762"/>
      <c r="RRG2" s="1762"/>
      <c r="RRH2" s="1762"/>
      <c r="RRI2" s="1762"/>
      <c r="RRJ2" s="1762"/>
      <c r="RRK2" s="1762"/>
      <c r="RRL2" s="1762"/>
      <c r="RRM2" s="1762"/>
      <c r="RRN2" s="1762"/>
      <c r="RRO2" s="1762"/>
      <c r="RRP2" s="1762"/>
      <c r="RRQ2" s="1762"/>
      <c r="RRR2" s="1762"/>
      <c r="RRS2" s="1762"/>
      <c r="RRT2" s="1762"/>
      <c r="RRU2" s="1762"/>
      <c r="RRV2" s="1762"/>
      <c r="RRW2" s="1762"/>
      <c r="RRX2" s="1762"/>
      <c r="RRY2" s="1762"/>
      <c r="RRZ2" s="1762"/>
      <c r="RSA2" s="1762"/>
      <c r="RSB2" s="1762"/>
      <c r="RSC2" s="1762"/>
      <c r="RSD2" s="1762"/>
      <c r="RSE2" s="1762"/>
      <c r="RSF2" s="1762"/>
      <c r="RSG2" s="1762"/>
      <c r="RSH2" s="1762"/>
      <c r="RSI2" s="1762"/>
      <c r="RSJ2" s="1762"/>
      <c r="RSK2" s="1762"/>
      <c r="RSL2" s="1762"/>
      <c r="RSM2" s="1762"/>
      <c r="RSN2" s="1762"/>
      <c r="RSO2" s="1762"/>
      <c r="RSP2" s="1762"/>
      <c r="RSQ2" s="1762"/>
      <c r="RSR2" s="1762"/>
      <c r="RSS2" s="1762"/>
      <c r="RST2" s="1762"/>
      <c r="RSU2" s="1762"/>
      <c r="RSV2" s="1762"/>
      <c r="RSW2" s="1762"/>
      <c r="RSX2" s="1762"/>
      <c r="RSY2" s="1762"/>
      <c r="RSZ2" s="1762"/>
      <c r="RTA2" s="1762"/>
      <c r="RTB2" s="1762"/>
      <c r="RTC2" s="1762"/>
      <c r="RTD2" s="1762"/>
      <c r="RTE2" s="1762"/>
      <c r="RTF2" s="1762"/>
      <c r="RTG2" s="1762"/>
      <c r="RTH2" s="1762"/>
      <c r="RTI2" s="1762"/>
      <c r="RTJ2" s="1762"/>
      <c r="RTK2" s="1762"/>
      <c r="RTL2" s="1762"/>
      <c r="RTM2" s="1762"/>
      <c r="RTN2" s="1762"/>
      <c r="RTO2" s="1762"/>
      <c r="RTP2" s="1762"/>
      <c r="RTQ2" s="1762"/>
      <c r="RTR2" s="1762"/>
      <c r="RTS2" s="1762"/>
      <c r="RTT2" s="1762"/>
      <c r="RTU2" s="1762"/>
      <c r="RTV2" s="1762"/>
      <c r="RTW2" s="1762"/>
      <c r="RTX2" s="1762"/>
      <c r="RTY2" s="1762"/>
      <c r="RTZ2" s="1762"/>
      <c r="RUA2" s="1762"/>
      <c r="RUB2" s="1762"/>
      <c r="RUC2" s="1762"/>
      <c r="RUD2" s="1762"/>
      <c r="RUE2" s="1762"/>
      <c r="RUF2" s="1762"/>
      <c r="RUG2" s="1762"/>
      <c r="RUH2" s="1762"/>
      <c r="RUI2" s="1762"/>
      <c r="RUJ2" s="1762"/>
      <c r="RUK2" s="1762"/>
      <c r="RUL2" s="1762"/>
      <c r="RUM2" s="1762"/>
      <c r="RUN2" s="1762"/>
      <c r="RUO2" s="1762"/>
      <c r="RUP2" s="1762"/>
      <c r="RUQ2" s="1762"/>
      <c r="RUR2" s="1762"/>
      <c r="RUS2" s="1762"/>
      <c r="RUT2" s="1762"/>
      <c r="RUU2" s="1762"/>
      <c r="RUV2" s="1762"/>
      <c r="RUW2" s="1762"/>
      <c r="RUX2" s="1762"/>
      <c r="RUY2" s="1762"/>
      <c r="RUZ2" s="1762"/>
      <c r="RVA2" s="1762"/>
      <c r="RVB2" s="1762"/>
      <c r="RVC2" s="1762"/>
      <c r="RVD2" s="1762"/>
      <c r="RVE2" s="1762"/>
      <c r="RVF2" s="1762"/>
      <c r="RVG2" s="1762"/>
      <c r="RVH2" s="1762"/>
      <c r="RVI2" s="1762"/>
      <c r="RVJ2" s="1762"/>
      <c r="RVK2" s="1762"/>
      <c r="RVL2" s="1762"/>
      <c r="RVM2" s="1762"/>
      <c r="RVN2" s="1762"/>
      <c r="RVO2" s="1762"/>
      <c r="RVP2" s="1762"/>
      <c r="RVQ2" s="1762"/>
      <c r="RVR2" s="1762"/>
      <c r="RVS2" s="1762"/>
      <c r="RVT2" s="1762"/>
      <c r="RVU2" s="1762"/>
      <c r="RVV2" s="1762"/>
      <c r="RVW2" s="1762"/>
      <c r="RVX2" s="1762"/>
      <c r="RVY2" s="1762"/>
      <c r="RVZ2" s="1762"/>
      <c r="RWA2" s="1762"/>
      <c r="RWB2" s="1762"/>
      <c r="RWC2" s="1762"/>
      <c r="RWD2" s="1762"/>
      <c r="RWE2" s="1762"/>
      <c r="RWF2" s="1762"/>
      <c r="RWG2" s="1762"/>
      <c r="RWH2" s="1762"/>
      <c r="RWI2" s="1762"/>
      <c r="RWJ2" s="1762"/>
      <c r="RWK2" s="1762"/>
      <c r="RWL2" s="1762"/>
      <c r="RWM2" s="1762"/>
      <c r="RWN2" s="1762"/>
      <c r="RWO2" s="1762"/>
      <c r="RWP2" s="1762"/>
      <c r="RWQ2" s="1762"/>
      <c r="RWR2" s="1762"/>
      <c r="RWS2" s="1762"/>
      <c r="RWT2" s="1762"/>
      <c r="RWU2" s="1762"/>
      <c r="RWV2" s="1762"/>
      <c r="RWW2" s="1762"/>
      <c r="RWX2" s="1762"/>
      <c r="RWY2" s="1762"/>
      <c r="RWZ2" s="1762"/>
      <c r="RXA2" s="1762"/>
      <c r="RXB2" s="1762"/>
      <c r="RXC2" s="1762"/>
      <c r="RXD2" s="1762"/>
      <c r="RXE2" s="1762"/>
      <c r="RXF2" s="1762"/>
      <c r="RXG2" s="1762"/>
      <c r="RXH2" s="1762"/>
      <c r="RXI2" s="1762"/>
      <c r="RXJ2" s="1762"/>
      <c r="RXK2" s="1762"/>
      <c r="RXL2" s="1762"/>
      <c r="RXM2" s="1762"/>
      <c r="RXN2" s="1762"/>
      <c r="RXO2" s="1762"/>
      <c r="RXP2" s="1762"/>
      <c r="RXQ2" s="1762"/>
      <c r="RXR2" s="1762"/>
      <c r="RXS2" s="1762"/>
      <c r="RXT2" s="1762"/>
      <c r="RXU2" s="1762"/>
      <c r="RXV2" s="1762"/>
      <c r="RXW2" s="1762"/>
      <c r="RXX2" s="1762"/>
      <c r="RXY2" s="1762"/>
      <c r="RXZ2" s="1762"/>
      <c r="RYA2" s="1762"/>
      <c r="RYB2" s="1762"/>
      <c r="RYC2" s="1762"/>
      <c r="RYD2" s="1762"/>
      <c r="RYE2" s="1762"/>
      <c r="RYF2" s="1762"/>
      <c r="RYG2" s="1762"/>
      <c r="RYH2" s="1762"/>
      <c r="RYI2" s="1762"/>
      <c r="RYJ2" s="1762"/>
      <c r="RYK2" s="1762"/>
      <c r="RYL2" s="1762"/>
      <c r="RYM2" s="1762"/>
      <c r="RYN2" s="1762"/>
      <c r="RYO2" s="1762"/>
      <c r="RYP2" s="1762"/>
      <c r="RYQ2" s="1762"/>
      <c r="RYR2" s="1762"/>
      <c r="RYS2" s="1762"/>
      <c r="RYT2" s="1762"/>
      <c r="RYU2" s="1762"/>
      <c r="RYV2" s="1762"/>
      <c r="RYW2" s="1762"/>
      <c r="RYX2" s="1762"/>
      <c r="RYY2" s="1762"/>
      <c r="RYZ2" s="1762"/>
      <c r="RZA2" s="1762"/>
      <c r="RZB2" s="1762"/>
      <c r="RZC2" s="1762"/>
      <c r="RZD2" s="1762"/>
      <c r="RZE2" s="1762"/>
      <c r="RZF2" s="1762"/>
      <c r="RZG2" s="1762"/>
      <c r="RZH2" s="1762"/>
      <c r="RZI2" s="1762"/>
      <c r="RZJ2" s="1762"/>
      <c r="RZK2" s="1762"/>
      <c r="RZL2" s="1762"/>
      <c r="RZM2" s="1762"/>
      <c r="RZN2" s="1762"/>
      <c r="RZO2" s="1762"/>
      <c r="RZP2" s="1762"/>
      <c r="RZQ2" s="1762"/>
      <c r="RZR2" s="1762"/>
      <c r="RZS2" s="1762"/>
      <c r="RZT2" s="1762"/>
      <c r="RZU2" s="1762"/>
      <c r="RZV2" s="1762"/>
      <c r="RZW2" s="1762"/>
      <c r="RZX2" s="1762"/>
      <c r="RZY2" s="1762"/>
      <c r="RZZ2" s="1762"/>
      <c r="SAA2" s="1762"/>
      <c r="SAB2" s="1762"/>
      <c r="SAC2" s="1762"/>
      <c r="SAD2" s="1762"/>
      <c r="SAE2" s="1762"/>
      <c r="SAF2" s="1762"/>
      <c r="SAG2" s="1762"/>
      <c r="SAH2" s="1762"/>
      <c r="SAI2" s="1762"/>
      <c r="SAJ2" s="1762"/>
      <c r="SAK2" s="1762"/>
      <c r="SAL2" s="1762"/>
      <c r="SAM2" s="1762"/>
      <c r="SAN2" s="1762"/>
      <c r="SAO2" s="1762"/>
      <c r="SAP2" s="1762"/>
      <c r="SAQ2" s="1762"/>
      <c r="SAR2" s="1762"/>
      <c r="SAS2" s="1762"/>
      <c r="SAT2" s="1762"/>
      <c r="SAU2" s="1762"/>
      <c r="SAV2" s="1762"/>
      <c r="SAW2" s="1762"/>
      <c r="SAX2" s="1762"/>
      <c r="SAY2" s="1762"/>
      <c r="SAZ2" s="1762"/>
      <c r="SBA2" s="1762"/>
      <c r="SBB2" s="1762"/>
      <c r="SBC2" s="1762"/>
      <c r="SBD2" s="1762"/>
      <c r="SBE2" s="1762"/>
      <c r="SBF2" s="1762"/>
      <c r="SBG2" s="1762"/>
      <c r="SBH2" s="1762"/>
      <c r="SBI2" s="1762"/>
      <c r="SBJ2" s="1762"/>
      <c r="SBK2" s="1762"/>
      <c r="SBL2" s="1762"/>
      <c r="SBM2" s="1762"/>
      <c r="SBN2" s="1762"/>
      <c r="SBO2" s="1762"/>
      <c r="SBP2" s="1762"/>
      <c r="SBQ2" s="1762"/>
      <c r="SBR2" s="1762"/>
      <c r="SBS2" s="1762"/>
      <c r="SBT2" s="1762"/>
      <c r="SBU2" s="1762"/>
      <c r="SBV2" s="1762"/>
      <c r="SBW2" s="1762"/>
      <c r="SBX2" s="1762"/>
      <c r="SBY2" s="1762"/>
      <c r="SBZ2" s="1762"/>
      <c r="SCA2" s="1762"/>
      <c r="SCB2" s="1762"/>
      <c r="SCC2" s="1762"/>
      <c r="SCD2" s="1762"/>
      <c r="SCE2" s="1762"/>
      <c r="SCF2" s="1762"/>
      <c r="SCG2" s="1762"/>
      <c r="SCH2" s="1762"/>
      <c r="SCI2" s="1762"/>
      <c r="SCJ2" s="1762"/>
      <c r="SCK2" s="1762"/>
      <c r="SCL2" s="1762"/>
      <c r="SCM2" s="1762"/>
      <c r="SCN2" s="1762"/>
      <c r="SCO2" s="1762"/>
      <c r="SCP2" s="1762"/>
      <c r="SCQ2" s="1762"/>
      <c r="SCR2" s="1762"/>
      <c r="SCS2" s="1762"/>
      <c r="SCT2" s="1762"/>
      <c r="SCU2" s="1762"/>
      <c r="SCV2" s="1762"/>
      <c r="SCW2" s="1762"/>
      <c r="SCX2" s="1762"/>
      <c r="SCY2" s="1762"/>
      <c r="SCZ2" s="1762"/>
      <c r="SDA2" s="1762"/>
      <c r="SDB2" s="1762"/>
      <c r="SDC2" s="1762"/>
      <c r="SDD2" s="1762"/>
      <c r="SDE2" s="1762"/>
      <c r="SDF2" s="1762"/>
      <c r="SDG2" s="1762"/>
      <c r="SDH2" s="1762"/>
      <c r="SDI2" s="1762"/>
      <c r="SDJ2" s="1762"/>
      <c r="SDK2" s="1762"/>
      <c r="SDL2" s="1762"/>
      <c r="SDM2" s="1762"/>
      <c r="SDN2" s="1762"/>
      <c r="SDO2" s="1762"/>
      <c r="SDP2" s="1762"/>
      <c r="SDQ2" s="1762"/>
      <c r="SDR2" s="1762"/>
      <c r="SDS2" s="1762"/>
      <c r="SDT2" s="1762"/>
      <c r="SDU2" s="1762"/>
      <c r="SDV2" s="1762"/>
      <c r="SDW2" s="1762"/>
      <c r="SDX2" s="1762"/>
      <c r="SDY2" s="1762"/>
      <c r="SDZ2" s="1762"/>
      <c r="SEA2" s="1762"/>
      <c r="SEB2" s="1762"/>
      <c r="SEC2" s="1762"/>
      <c r="SED2" s="1762"/>
      <c r="SEE2" s="1762"/>
      <c r="SEF2" s="1762"/>
      <c r="SEG2" s="1762"/>
      <c r="SEH2" s="1762"/>
      <c r="SEI2" s="1762"/>
      <c r="SEJ2" s="1762"/>
      <c r="SEK2" s="1762"/>
      <c r="SEL2" s="1762"/>
      <c r="SEM2" s="1762"/>
      <c r="SEN2" s="1762"/>
      <c r="SEO2" s="1762"/>
      <c r="SEP2" s="1762"/>
      <c r="SEQ2" s="1762"/>
      <c r="SER2" s="1762"/>
      <c r="SES2" s="1762"/>
      <c r="SET2" s="1762"/>
      <c r="SEU2" s="1762"/>
      <c r="SEV2" s="1762"/>
      <c r="SEW2" s="1762"/>
      <c r="SEX2" s="1762"/>
      <c r="SEY2" s="1762"/>
      <c r="SEZ2" s="1762"/>
      <c r="SFA2" s="1762"/>
      <c r="SFB2" s="1762"/>
      <c r="SFC2" s="1762"/>
      <c r="SFD2" s="1762"/>
      <c r="SFE2" s="1762"/>
      <c r="SFF2" s="1762"/>
      <c r="SFG2" s="1762"/>
      <c r="SFH2" s="1762"/>
      <c r="SFI2" s="1762"/>
      <c r="SFJ2" s="1762"/>
      <c r="SFK2" s="1762"/>
      <c r="SFL2" s="1762"/>
      <c r="SFM2" s="1762"/>
      <c r="SFN2" s="1762"/>
      <c r="SFO2" s="1762"/>
      <c r="SFP2" s="1762"/>
      <c r="SFQ2" s="1762"/>
      <c r="SFR2" s="1762"/>
      <c r="SFS2" s="1762"/>
      <c r="SFT2" s="1762"/>
      <c r="SFU2" s="1762"/>
      <c r="SFV2" s="1762"/>
      <c r="SFW2" s="1762"/>
      <c r="SFX2" s="1762"/>
      <c r="SFY2" s="1762"/>
      <c r="SFZ2" s="1762"/>
      <c r="SGA2" s="1762"/>
      <c r="SGB2" s="1762"/>
      <c r="SGC2" s="1762"/>
      <c r="SGD2" s="1762"/>
      <c r="SGE2" s="1762"/>
      <c r="SGF2" s="1762"/>
      <c r="SGG2" s="1762"/>
      <c r="SGH2" s="1762"/>
      <c r="SGI2" s="1762"/>
      <c r="SGJ2" s="1762"/>
      <c r="SGK2" s="1762"/>
      <c r="SGL2" s="1762"/>
      <c r="SGM2" s="1762"/>
      <c r="SGN2" s="1762"/>
      <c r="SGO2" s="1762"/>
      <c r="SGP2" s="1762"/>
      <c r="SGQ2" s="1762"/>
      <c r="SGR2" s="1762"/>
      <c r="SGS2" s="1762"/>
      <c r="SGT2" s="1762"/>
      <c r="SGU2" s="1762"/>
      <c r="SGV2" s="1762"/>
      <c r="SGW2" s="1762"/>
      <c r="SGX2" s="1762"/>
      <c r="SGY2" s="1762"/>
      <c r="SGZ2" s="1762"/>
      <c r="SHA2" s="1762"/>
      <c r="SHB2" s="1762"/>
      <c r="SHC2" s="1762"/>
      <c r="SHD2" s="1762"/>
      <c r="SHE2" s="1762"/>
      <c r="SHF2" s="1762"/>
      <c r="SHG2" s="1762"/>
      <c r="SHH2" s="1762"/>
      <c r="SHI2" s="1762"/>
      <c r="SHJ2" s="1762"/>
      <c r="SHK2" s="1762"/>
      <c r="SHL2" s="1762"/>
      <c r="SHM2" s="1762"/>
      <c r="SHN2" s="1762"/>
      <c r="SHO2" s="1762"/>
      <c r="SHP2" s="1762"/>
      <c r="SHQ2" s="1762"/>
      <c r="SHR2" s="1762"/>
      <c r="SHS2" s="1762"/>
      <c r="SHT2" s="1762"/>
      <c r="SHU2" s="1762"/>
      <c r="SHV2" s="1762"/>
      <c r="SHW2" s="1762"/>
      <c r="SHX2" s="1762"/>
      <c r="SHY2" s="1762"/>
      <c r="SHZ2" s="1762"/>
      <c r="SIA2" s="1762"/>
      <c r="SIB2" s="1762"/>
      <c r="SIC2" s="1762"/>
      <c r="SID2" s="1762"/>
      <c r="SIE2" s="1762"/>
      <c r="SIF2" s="1762"/>
      <c r="SIG2" s="1762"/>
      <c r="SIH2" s="1762"/>
      <c r="SII2" s="1762"/>
      <c r="SIJ2" s="1762"/>
      <c r="SIK2" s="1762"/>
      <c r="SIL2" s="1762"/>
      <c r="SIM2" s="1762"/>
      <c r="SIN2" s="1762"/>
      <c r="SIO2" s="1762"/>
      <c r="SIP2" s="1762"/>
      <c r="SIQ2" s="1762"/>
      <c r="SIR2" s="1762"/>
      <c r="SIS2" s="1762"/>
      <c r="SIT2" s="1762"/>
      <c r="SIU2" s="1762"/>
      <c r="SIV2" s="1762"/>
      <c r="SIW2" s="1762"/>
      <c r="SIX2" s="1762"/>
      <c r="SIY2" s="1762"/>
      <c r="SIZ2" s="1762"/>
      <c r="SJA2" s="1762"/>
      <c r="SJB2" s="1762"/>
      <c r="SJC2" s="1762"/>
      <c r="SJD2" s="1762"/>
      <c r="SJE2" s="1762"/>
      <c r="SJF2" s="1762"/>
      <c r="SJG2" s="1762"/>
      <c r="SJH2" s="1762"/>
      <c r="SJI2" s="1762"/>
      <c r="SJJ2" s="1762"/>
      <c r="SJK2" s="1762"/>
      <c r="SJL2" s="1762"/>
      <c r="SJM2" s="1762"/>
      <c r="SJN2" s="1762"/>
      <c r="SJO2" s="1762"/>
      <c r="SJP2" s="1762"/>
      <c r="SJQ2" s="1762"/>
      <c r="SJR2" s="1762"/>
      <c r="SJS2" s="1762"/>
      <c r="SJT2" s="1762"/>
      <c r="SJU2" s="1762"/>
      <c r="SJV2" s="1762"/>
      <c r="SJW2" s="1762"/>
      <c r="SJX2" s="1762"/>
      <c r="SJY2" s="1762"/>
      <c r="SJZ2" s="1762"/>
      <c r="SKA2" s="1762"/>
      <c r="SKB2" s="1762"/>
      <c r="SKC2" s="1762"/>
      <c r="SKD2" s="1762"/>
      <c r="SKE2" s="1762"/>
      <c r="SKF2" s="1762"/>
      <c r="SKG2" s="1762"/>
      <c r="SKH2" s="1762"/>
      <c r="SKI2" s="1762"/>
      <c r="SKJ2" s="1762"/>
      <c r="SKK2" s="1762"/>
      <c r="SKL2" s="1762"/>
      <c r="SKM2" s="1762"/>
      <c r="SKN2" s="1762"/>
      <c r="SKO2" s="1762"/>
      <c r="SKP2" s="1762"/>
      <c r="SKQ2" s="1762"/>
      <c r="SKR2" s="1762"/>
      <c r="SKS2" s="1762"/>
      <c r="SKT2" s="1762"/>
      <c r="SKU2" s="1762"/>
      <c r="SKV2" s="1762"/>
      <c r="SKW2" s="1762"/>
      <c r="SKX2" s="1762"/>
      <c r="SKY2" s="1762"/>
      <c r="SKZ2" s="1762"/>
      <c r="SLA2" s="1762"/>
      <c r="SLB2" s="1762"/>
      <c r="SLC2" s="1762"/>
      <c r="SLD2" s="1762"/>
      <c r="SLE2" s="1762"/>
      <c r="SLF2" s="1762"/>
      <c r="SLG2" s="1762"/>
      <c r="SLH2" s="1762"/>
      <c r="SLI2" s="1762"/>
      <c r="SLJ2" s="1762"/>
      <c r="SLK2" s="1762"/>
      <c r="SLL2" s="1762"/>
      <c r="SLM2" s="1762"/>
      <c r="SLN2" s="1762"/>
      <c r="SLO2" s="1762"/>
      <c r="SLP2" s="1762"/>
      <c r="SLQ2" s="1762"/>
      <c r="SLR2" s="1762"/>
      <c r="SLS2" s="1762"/>
      <c r="SLT2" s="1762"/>
      <c r="SLU2" s="1762"/>
      <c r="SLV2" s="1762"/>
      <c r="SLW2" s="1762"/>
      <c r="SLX2" s="1762"/>
      <c r="SLY2" s="1762"/>
      <c r="SLZ2" s="1762"/>
      <c r="SMA2" s="1762"/>
      <c r="SMB2" s="1762"/>
      <c r="SMC2" s="1762"/>
      <c r="SMD2" s="1762"/>
      <c r="SME2" s="1762"/>
      <c r="SMF2" s="1762"/>
      <c r="SMG2" s="1762"/>
      <c r="SMH2" s="1762"/>
      <c r="SMI2" s="1762"/>
      <c r="SMJ2" s="1762"/>
      <c r="SMK2" s="1762"/>
      <c r="SML2" s="1762"/>
      <c r="SMM2" s="1762"/>
      <c r="SMN2" s="1762"/>
      <c r="SMO2" s="1762"/>
      <c r="SMP2" s="1762"/>
      <c r="SMQ2" s="1762"/>
      <c r="SMR2" s="1762"/>
      <c r="SMS2" s="1762"/>
      <c r="SMT2" s="1762"/>
      <c r="SMU2" s="1762"/>
      <c r="SMV2" s="1762"/>
      <c r="SMW2" s="1762"/>
      <c r="SMX2" s="1762"/>
      <c r="SMY2" s="1762"/>
      <c r="SMZ2" s="1762"/>
      <c r="SNA2" s="1762"/>
      <c r="SNB2" s="1762"/>
      <c r="SNC2" s="1762"/>
      <c r="SND2" s="1762"/>
      <c r="SNE2" s="1762"/>
      <c r="SNF2" s="1762"/>
      <c r="SNG2" s="1762"/>
      <c r="SNH2" s="1762"/>
      <c r="SNI2" s="1762"/>
      <c r="SNJ2" s="1762"/>
      <c r="SNK2" s="1762"/>
      <c r="SNL2" s="1762"/>
      <c r="SNM2" s="1762"/>
      <c r="SNN2" s="1762"/>
      <c r="SNO2" s="1762"/>
      <c r="SNP2" s="1762"/>
      <c r="SNQ2" s="1762"/>
      <c r="SNR2" s="1762"/>
      <c r="SNS2" s="1762"/>
      <c r="SNT2" s="1762"/>
      <c r="SNU2" s="1762"/>
      <c r="SNV2" s="1762"/>
      <c r="SNW2" s="1762"/>
      <c r="SNX2" s="1762"/>
      <c r="SNY2" s="1762"/>
      <c r="SNZ2" s="1762"/>
      <c r="SOA2" s="1762"/>
      <c r="SOB2" s="1762"/>
      <c r="SOC2" s="1762"/>
      <c r="SOD2" s="1762"/>
      <c r="SOE2" s="1762"/>
      <c r="SOF2" s="1762"/>
      <c r="SOG2" s="1762"/>
      <c r="SOH2" s="1762"/>
      <c r="SOI2" s="1762"/>
      <c r="SOJ2" s="1762"/>
      <c r="SOK2" s="1762"/>
      <c r="SOL2" s="1762"/>
      <c r="SOM2" s="1762"/>
      <c r="SON2" s="1762"/>
      <c r="SOO2" s="1762"/>
      <c r="SOP2" s="1762"/>
      <c r="SOQ2" s="1762"/>
      <c r="SOR2" s="1762"/>
      <c r="SOS2" s="1762"/>
      <c r="SOT2" s="1762"/>
      <c r="SOU2" s="1762"/>
      <c r="SOV2" s="1762"/>
      <c r="SOW2" s="1762"/>
      <c r="SOX2" s="1762"/>
      <c r="SOY2" s="1762"/>
      <c r="SOZ2" s="1762"/>
      <c r="SPA2" s="1762"/>
      <c r="SPB2" s="1762"/>
      <c r="SPC2" s="1762"/>
      <c r="SPD2" s="1762"/>
      <c r="SPE2" s="1762"/>
      <c r="SPF2" s="1762"/>
      <c r="SPG2" s="1762"/>
      <c r="SPH2" s="1762"/>
      <c r="SPI2" s="1762"/>
      <c r="SPJ2" s="1762"/>
      <c r="SPK2" s="1762"/>
      <c r="SPL2" s="1762"/>
      <c r="SPM2" s="1762"/>
      <c r="SPN2" s="1762"/>
      <c r="SPO2" s="1762"/>
      <c r="SPP2" s="1762"/>
      <c r="SPQ2" s="1762"/>
      <c r="SPR2" s="1762"/>
      <c r="SPS2" s="1762"/>
      <c r="SPT2" s="1762"/>
      <c r="SPU2" s="1762"/>
      <c r="SPV2" s="1762"/>
      <c r="SPW2" s="1762"/>
      <c r="SPX2" s="1762"/>
      <c r="SPY2" s="1762"/>
      <c r="SPZ2" s="1762"/>
      <c r="SQA2" s="1762"/>
      <c r="SQB2" s="1762"/>
      <c r="SQC2" s="1762"/>
      <c r="SQD2" s="1762"/>
      <c r="SQE2" s="1762"/>
      <c r="SQF2" s="1762"/>
      <c r="SQG2" s="1762"/>
      <c r="SQH2" s="1762"/>
      <c r="SQI2" s="1762"/>
      <c r="SQJ2" s="1762"/>
      <c r="SQK2" s="1762"/>
      <c r="SQL2" s="1762"/>
      <c r="SQM2" s="1762"/>
      <c r="SQN2" s="1762"/>
      <c r="SQO2" s="1762"/>
      <c r="SQP2" s="1762"/>
      <c r="SQQ2" s="1762"/>
      <c r="SQR2" s="1762"/>
      <c r="SQS2" s="1762"/>
      <c r="SQT2" s="1762"/>
      <c r="SQU2" s="1762"/>
      <c r="SQV2" s="1762"/>
      <c r="SQW2" s="1762"/>
      <c r="SQX2" s="1762"/>
      <c r="SQY2" s="1762"/>
      <c r="SQZ2" s="1762"/>
      <c r="SRA2" s="1762"/>
      <c r="SRB2" s="1762"/>
      <c r="SRC2" s="1762"/>
      <c r="SRD2" s="1762"/>
      <c r="SRE2" s="1762"/>
      <c r="SRF2" s="1762"/>
      <c r="SRG2" s="1762"/>
      <c r="SRH2" s="1762"/>
      <c r="SRI2" s="1762"/>
      <c r="SRJ2" s="1762"/>
      <c r="SRK2" s="1762"/>
      <c r="SRL2" s="1762"/>
      <c r="SRM2" s="1762"/>
      <c r="SRN2" s="1762"/>
      <c r="SRO2" s="1762"/>
      <c r="SRP2" s="1762"/>
      <c r="SRQ2" s="1762"/>
      <c r="SRR2" s="1762"/>
      <c r="SRS2" s="1762"/>
      <c r="SRT2" s="1762"/>
      <c r="SRU2" s="1762"/>
      <c r="SRV2" s="1762"/>
      <c r="SRW2" s="1762"/>
      <c r="SRX2" s="1762"/>
      <c r="SRY2" s="1762"/>
      <c r="SRZ2" s="1762"/>
      <c r="SSA2" s="1762"/>
      <c r="SSB2" s="1762"/>
      <c r="SSC2" s="1762"/>
      <c r="SSD2" s="1762"/>
      <c r="SSE2" s="1762"/>
      <c r="SSF2" s="1762"/>
      <c r="SSG2" s="1762"/>
      <c r="SSH2" s="1762"/>
      <c r="SSI2" s="1762"/>
      <c r="SSJ2" s="1762"/>
      <c r="SSK2" s="1762"/>
      <c r="SSL2" s="1762"/>
      <c r="SSM2" s="1762"/>
      <c r="SSN2" s="1762"/>
      <c r="SSO2" s="1762"/>
      <c r="SSP2" s="1762"/>
      <c r="SSQ2" s="1762"/>
      <c r="SSR2" s="1762"/>
      <c r="SSS2" s="1762"/>
      <c r="SST2" s="1762"/>
      <c r="SSU2" s="1762"/>
      <c r="SSV2" s="1762"/>
      <c r="SSW2" s="1762"/>
      <c r="SSX2" s="1762"/>
      <c r="SSY2" s="1762"/>
      <c r="SSZ2" s="1762"/>
      <c r="STA2" s="1762"/>
      <c r="STB2" s="1762"/>
      <c r="STC2" s="1762"/>
      <c r="STD2" s="1762"/>
      <c r="STE2" s="1762"/>
      <c r="STF2" s="1762"/>
      <c r="STG2" s="1762"/>
      <c r="STH2" s="1762"/>
      <c r="STI2" s="1762"/>
      <c r="STJ2" s="1762"/>
      <c r="STK2" s="1762"/>
      <c r="STL2" s="1762"/>
      <c r="STM2" s="1762"/>
      <c r="STN2" s="1762"/>
      <c r="STO2" s="1762"/>
      <c r="STP2" s="1762"/>
      <c r="STQ2" s="1762"/>
      <c r="STR2" s="1762"/>
      <c r="STS2" s="1762"/>
      <c r="STT2" s="1762"/>
      <c r="STU2" s="1762"/>
      <c r="STV2" s="1762"/>
      <c r="STW2" s="1762"/>
      <c r="STX2" s="1762"/>
      <c r="STY2" s="1762"/>
      <c r="STZ2" s="1762"/>
      <c r="SUA2" s="1762"/>
      <c r="SUB2" s="1762"/>
      <c r="SUC2" s="1762"/>
      <c r="SUD2" s="1762"/>
      <c r="SUE2" s="1762"/>
      <c r="SUF2" s="1762"/>
      <c r="SUG2" s="1762"/>
      <c r="SUH2" s="1762"/>
      <c r="SUI2" s="1762"/>
      <c r="SUJ2" s="1762"/>
      <c r="SUK2" s="1762"/>
      <c r="SUL2" s="1762"/>
      <c r="SUM2" s="1762"/>
      <c r="SUN2" s="1762"/>
      <c r="SUO2" s="1762"/>
      <c r="SUP2" s="1762"/>
      <c r="SUQ2" s="1762"/>
      <c r="SUR2" s="1762"/>
      <c r="SUS2" s="1762"/>
      <c r="SUT2" s="1762"/>
      <c r="SUU2" s="1762"/>
      <c r="SUV2" s="1762"/>
      <c r="SUW2" s="1762"/>
      <c r="SUX2" s="1762"/>
      <c r="SUY2" s="1762"/>
      <c r="SUZ2" s="1762"/>
      <c r="SVA2" s="1762"/>
      <c r="SVB2" s="1762"/>
      <c r="SVC2" s="1762"/>
      <c r="SVD2" s="1762"/>
      <c r="SVE2" s="1762"/>
      <c r="SVF2" s="1762"/>
      <c r="SVG2" s="1762"/>
      <c r="SVH2" s="1762"/>
      <c r="SVI2" s="1762"/>
      <c r="SVJ2" s="1762"/>
      <c r="SVK2" s="1762"/>
      <c r="SVL2" s="1762"/>
      <c r="SVM2" s="1762"/>
      <c r="SVN2" s="1762"/>
      <c r="SVO2" s="1762"/>
      <c r="SVP2" s="1762"/>
      <c r="SVQ2" s="1762"/>
      <c r="SVR2" s="1762"/>
      <c r="SVS2" s="1762"/>
      <c r="SVT2" s="1762"/>
      <c r="SVU2" s="1762"/>
      <c r="SVV2" s="1762"/>
      <c r="SVW2" s="1762"/>
      <c r="SVX2" s="1762"/>
      <c r="SVY2" s="1762"/>
      <c r="SVZ2" s="1762"/>
      <c r="SWA2" s="1762"/>
      <c r="SWB2" s="1762"/>
      <c r="SWC2" s="1762"/>
      <c r="SWD2" s="1762"/>
      <c r="SWE2" s="1762"/>
      <c r="SWF2" s="1762"/>
      <c r="SWG2" s="1762"/>
      <c r="SWH2" s="1762"/>
      <c r="SWI2" s="1762"/>
      <c r="SWJ2" s="1762"/>
      <c r="SWK2" s="1762"/>
      <c r="SWL2" s="1762"/>
      <c r="SWM2" s="1762"/>
      <c r="SWN2" s="1762"/>
      <c r="SWO2" s="1762"/>
      <c r="SWP2" s="1762"/>
      <c r="SWQ2" s="1762"/>
      <c r="SWR2" s="1762"/>
      <c r="SWS2" s="1762"/>
      <c r="SWT2" s="1762"/>
      <c r="SWU2" s="1762"/>
      <c r="SWV2" s="1762"/>
      <c r="SWW2" s="1762"/>
      <c r="SWX2" s="1762"/>
      <c r="SWY2" s="1762"/>
      <c r="SWZ2" s="1762"/>
      <c r="SXA2" s="1762"/>
      <c r="SXB2" s="1762"/>
      <c r="SXC2" s="1762"/>
      <c r="SXD2" s="1762"/>
      <c r="SXE2" s="1762"/>
      <c r="SXF2" s="1762"/>
      <c r="SXG2" s="1762"/>
      <c r="SXH2" s="1762"/>
      <c r="SXI2" s="1762"/>
      <c r="SXJ2" s="1762"/>
      <c r="SXK2" s="1762"/>
      <c r="SXL2" s="1762"/>
      <c r="SXM2" s="1762"/>
      <c r="SXN2" s="1762"/>
      <c r="SXO2" s="1762"/>
      <c r="SXP2" s="1762"/>
      <c r="SXQ2" s="1762"/>
      <c r="SXR2" s="1762"/>
      <c r="SXS2" s="1762"/>
      <c r="SXT2" s="1762"/>
      <c r="SXU2" s="1762"/>
      <c r="SXV2" s="1762"/>
      <c r="SXW2" s="1762"/>
      <c r="SXX2" s="1762"/>
      <c r="SXY2" s="1762"/>
      <c r="SXZ2" s="1762"/>
      <c r="SYA2" s="1762"/>
      <c r="SYB2" s="1762"/>
      <c r="SYC2" s="1762"/>
      <c r="SYD2" s="1762"/>
      <c r="SYE2" s="1762"/>
      <c r="SYF2" s="1762"/>
      <c r="SYG2" s="1762"/>
      <c r="SYH2" s="1762"/>
      <c r="SYI2" s="1762"/>
      <c r="SYJ2" s="1762"/>
      <c r="SYK2" s="1762"/>
      <c r="SYL2" s="1762"/>
      <c r="SYM2" s="1762"/>
      <c r="SYN2" s="1762"/>
      <c r="SYO2" s="1762"/>
      <c r="SYP2" s="1762"/>
      <c r="SYQ2" s="1762"/>
      <c r="SYR2" s="1762"/>
      <c r="SYS2" s="1762"/>
      <c r="SYT2" s="1762"/>
      <c r="SYU2" s="1762"/>
      <c r="SYV2" s="1762"/>
      <c r="SYW2" s="1762"/>
      <c r="SYX2" s="1762"/>
      <c r="SYY2" s="1762"/>
      <c r="SYZ2" s="1762"/>
      <c r="SZA2" s="1762"/>
      <c r="SZB2" s="1762"/>
      <c r="SZC2" s="1762"/>
      <c r="SZD2" s="1762"/>
      <c r="SZE2" s="1762"/>
      <c r="SZF2" s="1762"/>
      <c r="SZG2" s="1762"/>
      <c r="SZH2" s="1762"/>
      <c r="SZI2" s="1762"/>
      <c r="SZJ2" s="1762"/>
      <c r="SZK2" s="1762"/>
      <c r="SZL2" s="1762"/>
      <c r="SZM2" s="1762"/>
      <c r="SZN2" s="1762"/>
      <c r="SZO2" s="1762"/>
      <c r="SZP2" s="1762"/>
      <c r="SZQ2" s="1762"/>
      <c r="SZR2" s="1762"/>
      <c r="SZS2" s="1762"/>
      <c r="SZT2" s="1762"/>
      <c r="SZU2" s="1762"/>
      <c r="SZV2" s="1762"/>
      <c r="SZW2" s="1762"/>
      <c r="SZX2" s="1762"/>
      <c r="SZY2" s="1762"/>
      <c r="SZZ2" s="1762"/>
      <c r="TAA2" s="1762"/>
      <c r="TAB2" s="1762"/>
      <c r="TAC2" s="1762"/>
      <c r="TAD2" s="1762"/>
      <c r="TAE2" s="1762"/>
      <c r="TAF2" s="1762"/>
      <c r="TAG2" s="1762"/>
      <c r="TAH2" s="1762"/>
      <c r="TAI2" s="1762"/>
      <c r="TAJ2" s="1762"/>
      <c r="TAK2" s="1762"/>
      <c r="TAL2" s="1762"/>
      <c r="TAM2" s="1762"/>
      <c r="TAN2" s="1762"/>
      <c r="TAO2" s="1762"/>
      <c r="TAP2" s="1762"/>
      <c r="TAQ2" s="1762"/>
      <c r="TAR2" s="1762"/>
      <c r="TAS2" s="1762"/>
      <c r="TAT2" s="1762"/>
      <c r="TAU2" s="1762"/>
      <c r="TAV2" s="1762"/>
      <c r="TAW2" s="1762"/>
      <c r="TAX2" s="1762"/>
      <c r="TAY2" s="1762"/>
      <c r="TAZ2" s="1762"/>
      <c r="TBA2" s="1762"/>
      <c r="TBB2" s="1762"/>
      <c r="TBC2" s="1762"/>
      <c r="TBD2" s="1762"/>
      <c r="TBE2" s="1762"/>
      <c r="TBF2" s="1762"/>
      <c r="TBG2" s="1762"/>
      <c r="TBH2" s="1762"/>
      <c r="TBI2" s="1762"/>
      <c r="TBJ2" s="1762"/>
      <c r="TBK2" s="1762"/>
      <c r="TBL2" s="1762"/>
      <c r="TBM2" s="1762"/>
      <c r="TBN2" s="1762"/>
      <c r="TBO2" s="1762"/>
      <c r="TBP2" s="1762"/>
      <c r="TBQ2" s="1762"/>
      <c r="TBR2" s="1762"/>
      <c r="TBS2" s="1762"/>
      <c r="TBT2" s="1762"/>
      <c r="TBU2" s="1762"/>
      <c r="TBV2" s="1762"/>
      <c r="TBW2" s="1762"/>
      <c r="TBX2" s="1762"/>
      <c r="TBY2" s="1762"/>
      <c r="TBZ2" s="1762"/>
      <c r="TCA2" s="1762"/>
      <c r="TCB2" s="1762"/>
      <c r="TCC2" s="1762"/>
      <c r="TCD2" s="1762"/>
      <c r="TCE2" s="1762"/>
      <c r="TCF2" s="1762"/>
      <c r="TCG2" s="1762"/>
      <c r="TCH2" s="1762"/>
      <c r="TCI2" s="1762"/>
      <c r="TCJ2" s="1762"/>
      <c r="TCK2" s="1762"/>
      <c r="TCL2" s="1762"/>
      <c r="TCM2" s="1762"/>
      <c r="TCN2" s="1762"/>
      <c r="TCO2" s="1762"/>
      <c r="TCP2" s="1762"/>
      <c r="TCQ2" s="1762"/>
      <c r="TCR2" s="1762"/>
      <c r="TCS2" s="1762"/>
      <c r="TCT2" s="1762"/>
      <c r="TCU2" s="1762"/>
      <c r="TCV2" s="1762"/>
      <c r="TCW2" s="1762"/>
      <c r="TCX2" s="1762"/>
      <c r="TCY2" s="1762"/>
      <c r="TCZ2" s="1762"/>
      <c r="TDA2" s="1762"/>
      <c r="TDB2" s="1762"/>
      <c r="TDC2" s="1762"/>
      <c r="TDD2" s="1762"/>
      <c r="TDE2" s="1762"/>
      <c r="TDF2" s="1762"/>
      <c r="TDG2" s="1762"/>
      <c r="TDH2" s="1762"/>
      <c r="TDI2" s="1762"/>
      <c r="TDJ2" s="1762"/>
      <c r="TDK2" s="1762"/>
      <c r="TDL2" s="1762"/>
      <c r="TDM2" s="1762"/>
      <c r="TDN2" s="1762"/>
      <c r="TDO2" s="1762"/>
      <c r="TDP2" s="1762"/>
      <c r="TDQ2" s="1762"/>
      <c r="TDR2" s="1762"/>
      <c r="TDS2" s="1762"/>
      <c r="TDT2" s="1762"/>
      <c r="TDU2" s="1762"/>
      <c r="TDV2" s="1762"/>
      <c r="TDW2" s="1762"/>
      <c r="TDX2" s="1762"/>
      <c r="TDY2" s="1762"/>
      <c r="TDZ2" s="1762"/>
      <c r="TEA2" s="1762"/>
      <c r="TEB2" s="1762"/>
      <c r="TEC2" s="1762"/>
      <c r="TED2" s="1762"/>
      <c r="TEE2" s="1762"/>
      <c r="TEF2" s="1762"/>
      <c r="TEG2" s="1762"/>
      <c r="TEH2" s="1762"/>
      <c r="TEI2" s="1762"/>
      <c r="TEJ2" s="1762"/>
      <c r="TEK2" s="1762"/>
      <c r="TEL2" s="1762"/>
      <c r="TEM2" s="1762"/>
      <c r="TEN2" s="1762"/>
      <c r="TEO2" s="1762"/>
      <c r="TEP2" s="1762"/>
      <c r="TEQ2" s="1762"/>
      <c r="TER2" s="1762"/>
      <c r="TES2" s="1762"/>
      <c r="TET2" s="1762"/>
      <c r="TEU2" s="1762"/>
      <c r="TEV2" s="1762"/>
      <c r="TEW2" s="1762"/>
      <c r="TEX2" s="1762"/>
      <c r="TEY2" s="1762"/>
      <c r="TEZ2" s="1762"/>
      <c r="TFA2" s="1762"/>
      <c r="TFB2" s="1762"/>
      <c r="TFC2" s="1762"/>
      <c r="TFD2" s="1762"/>
      <c r="TFE2" s="1762"/>
      <c r="TFF2" s="1762"/>
      <c r="TFG2" s="1762"/>
      <c r="TFH2" s="1762"/>
      <c r="TFI2" s="1762"/>
      <c r="TFJ2" s="1762"/>
      <c r="TFK2" s="1762"/>
      <c r="TFL2" s="1762"/>
      <c r="TFM2" s="1762"/>
      <c r="TFN2" s="1762"/>
      <c r="TFO2" s="1762"/>
      <c r="TFP2" s="1762"/>
      <c r="TFQ2" s="1762"/>
      <c r="TFR2" s="1762"/>
      <c r="TFS2" s="1762"/>
      <c r="TFT2" s="1762"/>
      <c r="TFU2" s="1762"/>
      <c r="TFV2" s="1762"/>
      <c r="TFW2" s="1762"/>
      <c r="TFX2" s="1762"/>
      <c r="TFY2" s="1762"/>
      <c r="TFZ2" s="1762"/>
      <c r="TGA2" s="1762"/>
      <c r="TGB2" s="1762"/>
      <c r="TGC2" s="1762"/>
      <c r="TGD2" s="1762"/>
      <c r="TGE2" s="1762"/>
      <c r="TGF2" s="1762"/>
      <c r="TGG2" s="1762"/>
      <c r="TGH2" s="1762"/>
      <c r="TGI2" s="1762"/>
      <c r="TGJ2" s="1762"/>
      <c r="TGK2" s="1762"/>
      <c r="TGL2" s="1762"/>
      <c r="TGM2" s="1762"/>
      <c r="TGN2" s="1762"/>
      <c r="TGO2" s="1762"/>
      <c r="TGP2" s="1762"/>
      <c r="TGQ2" s="1762"/>
      <c r="TGR2" s="1762"/>
      <c r="TGS2" s="1762"/>
      <c r="TGT2" s="1762"/>
      <c r="TGU2" s="1762"/>
      <c r="TGV2" s="1762"/>
      <c r="TGW2" s="1762"/>
      <c r="TGX2" s="1762"/>
      <c r="TGY2" s="1762"/>
      <c r="TGZ2" s="1762"/>
      <c r="THA2" s="1762"/>
      <c r="THB2" s="1762"/>
      <c r="THC2" s="1762"/>
      <c r="THD2" s="1762"/>
      <c r="THE2" s="1762"/>
      <c r="THF2" s="1762"/>
      <c r="THG2" s="1762"/>
      <c r="THH2" s="1762"/>
      <c r="THI2" s="1762"/>
      <c r="THJ2" s="1762"/>
      <c r="THK2" s="1762"/>
      <c r="THL2" s="1762"/>
      <c r="THM2" s="1762"/>
      <c r="THN2" s="1762"/>
      <c r="THO2" s="1762"/>
      <c r="THP2" s="1762"/>
      <c r="THQ2" s="1762"/>
      <c r="THR2" s="1762"/>
      <c r="THS2" s="1762"/>
      <c r="THT2" s="1762"/>
      <c r="THU2" s="1762"/>
      <c r="THV2" s="1762"/>
      <c r="THW2" s="1762"/>
      <c r="THX2" s="1762"/>
      <c r="THY2" s="1762"/>
      <c r="THZ2" s="1762"/>
      <c r="TIA2" s="1762"/>
      <c r="TIB2" s="1762"/>
      <c r="TIC2" s="1762"/>
      <c r="TID2" s="1762"/>
      <c r="TIE2" s="1762"/>
      <c r="TIF2" s="1762"/>
      <c r="TIG2" s="1762"/>
      <c r="TIH2" s="1762"/>
      <c r="TII2" s="1762"/>
      <c r="TIJ2" s="1762"/>
      <c r="TIK2" s="1762"/>
      <c r="TIL2" s="1762"/>
      <c r="TIM2" s="1762"/>
      <c r="TIN2" s="1762"/>
      <c r="TIO2" s="1762"/>
      <c r="TIP2" s="1762"/>
      <c r="TIQ2" s="1762"/>
      <c r="TIR2" s="1762"/>
      <c r="TIS2" s="1762"/>
      <c r="TIT2" s="1762"/>
      <c r="TIU2" s="1762"/>
      <c r="TIV2" s="1762"/>
      <c r="TIW2" s="1762"/>
      <c r="TIX2" s="1762"/>
      <c r="TIY2" s="1762"/>
      <c r="TIZ2" s="1762"/>
      <c r="TJA2" s="1762"/>
      <c r="TJB2" s="1762"/>
      <c r="TJC2" s="1762"/>
      <c r="TJD2" s="1762"/>
      <c r="TJE2" s="1762"/>
      <c r="TJF2" s="1762"/>
      <c r="TJG2" s="1762"/>
      <c r="TJH2" s="1762"/>
      <c r="TJI2" s="1762"/>
      <c r="TJJ2" s="1762"/>
      <c r="TJK2" s="1762"/>
      <c r="TJL2" s="1762"/>
      <c r="TJM2" s="1762"/>
      <c r="TJN2" s="1762"/>
      <c r="TJO2" s="1762"/>
      <c r="TJP2" s="1762"/>
      <c r="TJQ2" s="1762"/>
      <c r="TJR2" s="1762"/>
      <c r="TJS2" s="1762"/>
      <c r="TJT2" s="1762"/>
      <c r="TJU2" s="1762"/>
      <c r="TJV2" s="1762"/>
      <c r="TJW2" s="1762"/>
      <c r="TJX2" s="1762"/>
      <c r="TJY2" s="1762"/>
      <c r="TJZ2" s="1762"/>
      <c r="TKA2" s="1762"/>
      <c r="TKB2" s="1762"/>
      <c r="TKC2" s="1762"/>
      <c r="TKD2" s="1762"/>
      <c r="TKE2" s="1762"/>
      <c r="TKF2" s="1762"/>
      <c r="TKG2" s="1762"/>
      <c r="TKH2" s="1762"/>
      <c r="TKI2" s="1762"/>
      <c r="TKJ2" s="1762"/>
      <c r="TKK2" s="1762"/>
      <c r="TKL2" s="1762"/>
      <c r="TKM2" s="1762"/>
      <c r="TKN2" s="1762"/>
      <c r="TKO2" s="1762"/>
      <c r="TKP2" s="1762"/>
      <c r="TKQ2" s="1762"/>
      <c r="TKR2" s="1762"/>
      <c r="TKS2" s="1762"/>
      <c r="TKT2" s="1762"/>
      <c r="TKU2" s="1762"/>
      <c r="TKV2" s="1762"/>
      <c r="TKW2" s="1762"/>
      <c r="TKX2" s="1762"/>
      <c r="TKY2" s="1762"/>
      <c r="TKZ2" s="1762"/>
      <c r="TLA2" s="1762"/>
      <c r="TLB2" s="1762"/>
      <c r="TLC2" s="1762"/>
      <c r="TLD2" s="1762"/>
      <c r="TLE2" s="1762"/>
      <c r="TLF2" s="1762"/>
      <c r="TLG2" s="1762"/>
      <c r="TLH2" s="1762"/>
      <c r="TLI2" s="1762"/>
      <c r="TLJ2" s="1762"/>
      <c r="TLK2" s="1762"/>
      <c r="TLL2" s="1762"/>
      <c r="TLM2" s="1762"/>
      <c r="TLN2" s="1762"/>
      <c r="TLO2" s="1762"/>
      <c r="TLP2" s="1762"/>
      <c r="TLQ2" s="1762"/>
      <c r="TLR2" s="1762"/>
      <c r="TLS2" s="1762"/>
      <c r="TLT2" s="1762"/>
      <c r="TLU2" s="1762"/>
      <c r="TLV2" s="1762"/>
      <c r="TLW2" s="1762"/>
      <c r="TLX2" s="1762"/>
      <c r="TLY2" s="1762"/>
      <c r="TLZ2" s="1762"/>
      <c r="TMA2" s="1762"/>
      <c r="TMB2" s="1762"/>
      <c r="TMC2" s="1762"/>
      <c r="TMD2" s="1762"/>
      <c r="TME2" s="1762"/>
      <c r="TMF2" s="1762"/>
      <c r="TMG2" s="1762"/>
      <c r="TMH2" s="1762"/>
      <c r="TMI2" s="1762"/>
      <c r="TMJ2" s="1762"/>
      <c r="TMK2" s="1762"/>
      <c r="TML2" s="1762"/>
      <c r="TMM2" s="1762"/>
      <c r="TMN2" s="1762"/>
      <c r="TMO2" s="1762"/>
      <c r="TMP2" s="1762"/>
      <c r="TMQ2" s="1762"/>
      <c r="TMR2" s="1762"/>
      <c r="TMS2" s="1762"/>
      <c r="TMT2" s="1762"/>
      <c r="TMU2" s="1762"/>
      <c r="TMV2" s="1762"/>
      <c r="TMW2" s="1762"/>
      <c r="TMX2" s="1762"/>
      <c r="TMY2" s="1762"/>
      <c r="TMZ2" s="1762"/>
      <c r="TNA2" s="1762"/>
      <c r="TNB2" s="1762"/>
      <c r="TNC2" s="1762"/>
      <c r="TND2" s="1762"/>
      <c r="TNE2" s="1762"/>
      <c r="TNF2" s="1762"/>
      <c r="TNG2" s="1762"/>
      <c r="TNH2" s="1762"/>
      <c r="TNI2" s="1762"/>
      <c r="TNJ2" s="1762"/>
      <c r="TNK2" s="1762"/>
      <c r="TNL2" s="1762"/>
      <c r="TNM2" s="1762"/>
      <c r="TNN2" s="1762"/>
      <c r="TNO2" s="1762"/>
      <c r="TNP2" s="1762"/>
      <c r="TNQ2" s="1762"/>
      <c r="TNR2" s="1762"/>
      <c r="TNS2" s="1762"/>
      <c r="TNT2" s="1762"/>
      <c r="TNU2" s="1762"/>
      <c r="TNV2" s="1762"/>
      <c r="TNW2" s="1762"/>
      <c r="TNX2" s="1762"/>
      <c r="TNY2" s="1762"/>
      <c r="TNZ2" s="1762"/>
      <c r="TOA2" s="1762"/>
      <c r="TOB2" s="1762"/>
      <c r="TOC2" s="1762"/>
      <c r="TOD2" s="1762"/>
      <c r="TOE2" s="1762"/>
      <c r="TOF2" s="1762"/>
      <c r="TOG2" s="1762"/>
      <c r="TOH2" s="1762"/>
      <c r="TOI2" s="1762"/>
      <c r="TOJ2" s="1762"/>
      <c r="TOK2" s="1762"/>
      <c r="TOL2" s="1762"/>
      <c r="TOM2" s="1762"/>
      <c r="TON2" s="1762"/>
      <c r="TOO2" s="1762"/>
      <c r="TOP2" s="1762"/>
      <c r="TOQ2" s="1762"/>
      <c r="TOR2" s="1762"/>
      <c r="TOS2" s="1762"/>
      <c r="TOT2" s="1762"/>
      <c r="TOU2" s="1762"/>
      <c r="TOV2" s="1762"/>
      <c r="TOW2" s="1762"/>
      <c r="TOX2" s="1762"/>
      <c r="TOY2" s="1762"/>
      <c r="TOZ2" s="1762"/>
      <c r="TPA2" s="1762"/>
      <c r="TPB2" s="1762"/>
      <c r="TPC2" s="1762"/>
      <c r="TPD2" s="1762"/>
      <c r="TPE2" s="1762"/>
      <c r="TPF2" s="1762"/>
      <c r="TPG2" s="1762"/>
      <c r="TPH2" s="1762"/>
      <c r="TPI2" s="1762"/>
      <c r="TPJ2" s="1762"/>
      <c r="TPK2" s="1762"/>
      <c r="TPL2" s="1762"/>
      <c r="TPM2" s="1762"/>
      <c r="TPN2" s="1762"/>
      <c r="TPO2" s="1762"/>
      <c r="TPP2" s="1762"/>
      <c r="TPQ2" s="1762"/>
      <c r="TPR2" s="1762"/>
      <c r="TPS2" s="1762"/>
      <c r="TPT2" s="1762"/>
      <c r="TPU2" s="1762"/>
      <c r="TPV2" s="1762"/>
      <c r="TPW2" s="1762"/>
      <c r="TPX2" s="1762"/>
      <c r="TPY2" s="1762"/>
      <c r="TPZ2" s="1762"/>
      <c r="TQA2" s="1762"/>
      <c r="TQB2" s="1762"/>
      <c r="TQC2" s="1762"/>
      <c r="TQD2" s="1762"/>
      <c r="TQE2" s="1762"/>
      <c r="TQF2" s="1762"/>
      <c r="TQG2" s="1762"/>
      <c r="TQH2" s="1762"/>
      <c r="TQI2" s="1762"/>
      <c r="TQJ2" s="1762"/>
      <c r="TQK2" s="1762"/>
      <c r="TQL2" s="1762"/>
      <c r="TQM2" s="1762"/>
      <c r="TQN2" s="1762"/>
      <c r="TQO2" s="1762"/>
      <c r="TQP2" s="1762"/>
      <c r="TQQ2" s="1762"/>
      <c r="TQR2" s="1762"/>
      <c r="TQS2" s="1762"/>
      <c r="TQT2" s="1762"/>
      <c r="TQU2" s="1762"/>
      <c r="TQV2" s="1762"/>
      <c r="TQW2" s="1762"/>
      <c r="TQX2" s="1762"/>
      <c r="TQY2" s="1762"/>
      <c r="TQZ2" s="1762"/>
      <c r="TRA2" s="1762"/>
      <c r="TRB2" s="1762"/>
      <c r="TRC2" s="1762"/>
      <c r="TRD2" s="1762"/>
      <c r="TRE2" s="1762"/>
      <c r="TRF2" s="1762"/>
      <c r="TRG2" s="1762"/>
      <c r="TRH2" s="1762"/>
      <c r="TRI2" s="1762"/>
      <c r="TRJ2" s="1762"/>
      <c r="TRK2" s="1762"/>
      <c r="TRL2" s="1762"/>
      <c r="TRM2" s="1762"/>
      <c r="TRN2" s="1762"/>
      <c r="TRO2" s="1762"/>
      <c r="TRP2" s="1762"/>
      <c r="TRQ2" s="1762"/>
      <c r="TRR2" s="1762"/>
      <c r="TRS2" s="1762"/>
      <c r="TRT2" s="1762"/>
      <c r="TRU2" s="1762"/>
      <c r="TRV2" s="1762"/>
      <c r="TRW2" s="1762"/>
      <c r="TRX2" s="1762"/>
      <c r="TRY2" s="1762"/>
      <c r="TRZ2" s="1762"/>
      <c r="TSA2" s="1762"/>
      <c r="TSB2" s="1762"/>
      <c r="TSC2" s="1762"/>
      <c r="TSD2" s="1762"/>
      <c r="TSE2" s="1762"/>
      <c r="TSF2" s="1762"/>
      <c r="TSG2" s="1762"/>
      <c r="TSH2" s="1762"/>
      <c r="TSI2" s="1762"/>
      <c r="TSJ2" s="1762"/>
      <c r="TSK2" s="1762"/>
      <c r="TSL2" s="1762"/>
      <c r="TSM2" s="1762"/>
      <c r="TSN2" s="1762"/>
      <c r="TSO2" s="1762"/>
      <c r="TSP2" s="1762"/>
      <c r="TSQ2" s="1762"/>
      <c r="TSR2" s="1762"/>
      <c r="TSS2" s="1762"/>
      <c r="TST2" s="1762"/>
      <c r="TSU2" s="1762"/>
      <c r="TSV2" s="1762"/>
      <c r="TSW2" s="1762"/>
      <c r="TSX2" s="1762"/>
      <c r="TSY2" s="1762"/>
      <c r="TSZ2" s="1762"/>
      <c r="TTA2" s="1762"/>
      <c r="TTB2" s="1762"/>
      <c r="TTC2" s="1762"/>
      <c r="TTD2" s="1762"/>
      <c r="TTE2" s="1762"/>
      <c r="TTF2" s="1762"/>
      <c r="TTG2" s="1762"/>
      <c r="TTH2" s="1762"/>
      <c r="TTI2" s="1762"/>
      <c r="TTJ2" s="1762"/>
      <c r="TTK2" s="1762"/>
      <c r="TTL2" s="1762"/>
      <c r="TTM2" s="1762"/>
      <c r="TTN2" s="1762"/>
      <c r="TTO2" s="1762"/>
      <c r="TTP2" s="1762"/>
      <c r="TTQ2" s="1762"/>
      <c r="TTR2" s="1762"/>
      <c r="TTS2" s="1762"/>
      <c r="TTT2" s="1762"/>
      <c r="TTU2" s="1762"/>
      <c r="TTV2" s="1762"/>
      <c r="TTW2" s="1762"/>
      <c r="TTX2" s="1762"/>
      <c r="TTY2" s="1762"/>
      <c r="TTZ2" s="1762"/>
      <c r="TUA2" s="1762"/>
      <c r="TUB2" s="1762"/>
      <c r="TUC2" s="1762"/>
      <c r="TUD2" s="1762"/>
      <c r="TUE2" s="1762"/>
      <c r="TUF2" s="1762"/>
      <c r="TUG2" s="1762"/>
      <c r="TUH2" s="1762"/>
      <c r="TUI2" s="1762"/>
      <c r="TUJ2" s="1762"/>
      <c r="TUK2" s="1762"/>
      <c r="TUL2" s="1762"/>
      <c r="TUM2" s="1762"/>
      <c r="TUN2" s="1762"/>
      <c r="TUO2" s="1762"/>
      <c r="TUP2" s="1762"/>
      <c r="TUQ2" s="1762"/>
      <c r="TUR2" s="1762"/>
      <c r="TUS2" s="1762"/>
      <c r="TUT2" s="1762"/>
      <c r="TUU2" s="1762"/>
      <c r="TUV2" s="1762"/>
      <c r="TUW2" s="1762"/>
      <c r="TUX2" s="1762"/>
      <c r="TUY2" s="1762"/>
      <c r="TUZ2" s="1762"/>
      <c r="TVA2" s="1762"/>
      <c r="TVB2" s="1762"/>
      <c r="TVC2" s="1762"/>
      <c r="TVD2" s="1762"/>
      <c r="TVE2" s="1762"/>
      <c r="TVF2" s="1762"/>
      <c r="TVG2" s="1762"/>
      <c r="TVH2" s="1762"/>
      <c r="TVI2" s="1762"/>
      <c r="TVJ2" s="1762"/>
      <c r="TVK2" s="1762"/>
      <c r="TVL2" s="1762"/>
      <c r="TVM2" s="1762"/>
      <c r="TVN2" s="1762"/>
      <c r="TVO2" s="1762"/>
      <c r="TVP2" s="1762"/>
      <c r="TVQ2" s="1762"/>
      <c r="TVR2" s="1762"/>
      <c r="TVS2" s="1762"/>
      <c r="TVT2" s="1762"/>
      <c r="TVU2" s="1762"/>
      <c r="TVV2" s="1762"/>
      <c r="TVW2" s="1762"/>
      <c r="TVX2" s="1762"/>
      <c r="TVY2" s="1762"/>
      <c r="TVZ2" s="1762"/>
      <c r="TWA2" s="1762"/>
      <c r="TWB2" s="1762"/>
      <c r="TWC2" s="1762"/>
      <c r="TWD2" s="1762"/>
      <c r="TWE2" s="1762"/>
      <c r="TWF2" s="1762"/>
      <c r="TWG2" s="1762"/>
      <c r="TWH2" s="1762"/>
      <c r="TWI2" s="1762"/>
      <c r="TWJ2" s="1762"/>
      <c r="TWK2" s="1762"/>
      <c r="TWL2" s="1762"/>
      <c r="TWM2" s="1762"/>
      <c r="TWN2" s="1762"/>
      <c r="TWO2" s="1762"/>
      <c r="TWP2" s="1762"/>
      <c r="TWQ2" s="1762"/>
      <c r="TWR2" s="1762"/>
      <c r="TWS2" s="1762"/>
      <c r="TWT2" s="1762"/>
      <c r="TWU2" s="1762"/>
      <c r="TWV2" s="1762"/>
      <c r="TWW2" s="1762"/>
      <c r="TWX2" s="1762"/>
      <c r="TWY2" s="1762"/>
      <c r="TWZ2" s="1762"/>
      <c r="TXA2" s="1762"/>
      <c r="TXB2" s="1762"/>
      <c r="TXC2" s="1762"/>
      <c r="TXD2" s="1762"/>
      <c r="TXE2" s="1762"/>
      <c r="TXF2" s="1762"/>
      <c r="TXG2" s="1762"/>
      <c r="TXH2" s="1762"/>
      <c r="TXI2" s="1762"/>
      <c r="TXJ2" s="1762"/>
      <c r="TXK2" s="1762"/>
      <c r="TXL2" s="1762"/>
      <c r="TXM2" s="1762"/>
      <c r="TXN2" s="1762"/>
      <c r="TXO2" s="1762"/>
      <c r="TXP2" s="1762"/>
      <c r="TXQ2" s="1762"/>
      <c r="TXR2" s="1762"/>
      <c r="TXS2" s="1762"/>
      <c r="TXT2" s="1762"/>
      <c r="TXU2" s="1762"/>
      <c r="TXV2" s="1762"/>
      <c r="TXW2" s="1762"/>
      <c r="TXX2" s="1762"/>
      <c r="TXY2" s="1762"/>
      <c r="TXZ2" s="1762"/>
      <c r="TYA2" s="1762"/>
      <c r="TYB2" s="1762"/>
      <c r="TYC2" s="1762"/>
      <c r="TYD2" s="1762"/>
      <c r="TYE2" s="1762"/>
      <c r="TYF2" s="1762"/>
      <c r="TYG2" s="1762"/>
      <c r="TYH2" s="1762"/>
      <c r="TYI2" s="1762"/>
      <c r="TYJ2" s="1762"/>
      <c r="TYK2" s="1762"/>
      <c r="TYL2" s="1762"/>
      <c r="TYM2" s="1762"/>
      <c r="TYN2" s="1762"/>
      <c r="TYO2" s="1762"/>
      <c r="TYP2" s="1762"/>
      <c r="TYQ2" s="1762"/>
      <c r="TYR2" s="1762"/>
      <c r="TYS2" s="1762"/>
      <c r="TYT2" s="1762"/>
      <c r="TYU2" s="1762"/>
      <c r="TYV2" s="1762"/>
      <c r="TYW2" s="1762"/>
      <c r="TYX2" s="1762"/>
      <c r="TYY2" s="1762"/>
      <c r="TYZ2" s="1762"/>
      <c r="TZA2" s="1762"/>
      <c r="TZB2" s="1762"/>
      <c r="TZC2" s="1762"/>
      <c r="TZD2" s="1762"/>
      <c r="TZE2" s="1762"/>
      <c r="TZF2" s="1762"/>
      <c r="TZG2" s="1762"/>
      <c r="TZH2" s="1762"/>
      <c r="TZI2" s="1762"/>
      <c r="TZJ2" s="1762"/>
      <c r="TZK2" s="1762"/>
      <c r="TZL2" s="1762"/>
      <c r="TZM2" s="1762"/>
      <c r="TZN2" s="1762"/>
      <c r="TZO2" s="1762"/>
      <c r="TZP2" s="1762"/>
      <c r="TZQ2" s="1762"/>
      <c r="TZR2" s="1762"/>
      <c r="TZS2" s="1762"/>
      <c r="TZT2" s="1762"/>
      <c r="TZU2" s="1762"/>
      <c r="TZV2" s="1762"/>
      <c r="TZW2" s="1762"/>
      <c r="TZX2" s="1762"/>
      <c r="TZY2" s="1762"/>
      <c r="TZZ2" s="1762"/>
      <c r="UAA2" s="1762"/>
      <c r="UAB2" s="1762"/>
      <c r="UAC2" s="1762"/>
      <c r="UAD2" s="1762"/>
      <c r="UAE2" s="1762"/>
      <c r="UAF2" s="1762"/>
      <c r="UAG2" s="1762"/>
      <c r="UAH2" s="1762"/>
      <c r="UAI2" s="1762"/>
      <c r="UAJ2" s="1762"/>
      <c r="UAK2" s="1762"/>
      <c r="UAL2" s="1762"/>
      <c r="UAM2" s="1762"/>
      <c r="UAN2" s="1762"/>
      <c r="UAO2" s="1762"/>
      <c r="UAP2" s="1762"/>
      <c r="UAQ2" s="1762"/>
      <c r="UAR2" s="1762"/>
      <c r="UAS2" s="1762"/>
      <c r="UAT2" s="1762"/>
      <c r="UAU2" s="1762"/>
      <c r="UAV2" s="1762"/>
      <c r="UAW2" s="1762"/>
      <c r="UAX2" s="1762"/>
      <c r="UAY2" s="1762"/>
      <c r="UAZ2" s="1762"/>
      <c r="UBA2" s="1762"/>
      <c r="UBB2" s="1762"/>
      <c r="UBC2" s="1762"/>
      <c r="UBD2" s="1762"/>
      <c r="UBE2" s="1762"/>
      <c r="UBF2" s="1762"/>
      <c r="UBG2" s="1762"/>
      <c r="UBH2" s="1762"/>
      <c r="UBI2" s="1762"/>
      <c r="UBJ2" s="1762"/>
      <c r="UBK2" s="1762"/>
      <c r="UBL2" s="1762"/>
      <c r="UBM2" s="1762"/>
      <c r="UBN2" s="1762"/>
      <c r="UBO2" s="1762"/>
      <c r="UBP2" s="1762"/>
      <c r="UBQ2" s="1762"/>
      <c r="UBR2" s="1762"/>
      <c r="UBS2" s="1762"/>
      <c r="UBT2" s="1762"/>
      <c r="UBU2" s="1762"/>
      <c r="UBV2" s="1762"/>
      <c r="UBW2" s="1762"/>
      <c r="UBX2" s="1762"/>
      <c r="UBY2" s="1762"/>
      <c r="UBZ2" s="1762"/>
      <c r="UCA2" s="1762"/>
      <c r="UCB2" s="1762"/>
      <c r="UCC2" s="1762"/>
      <c r="UCD2" s="1762"/>
      <c r="UCE2" s="1762"/>
      <c r="UCF2" s="1762"/>
      <c r="UCG2" s="1762"/>
      <c r="UCH2" s="1762"/>
      <c r="UCI2" s="1762"/>
      <c r="UCJ2" s="1762"/>
      <c r="UCK2" s="1762"/>
      <c r="UCL2" s="1762"/>
      <c r="UCM2" s="1762"/>
      <c r="UCN2" s="1762"/>
      <c r="UCO2" s="1762"/>
      <c r="UCP2" s="1762"/>
      <c r="UCQ2" s="1762"/>
      <c r="UCR2" s="1762"/>
      <c r="UCS2" s="1762"/>
      <c r="UCT2" s="1762"/>
      <c r="UCU2" s="1762"/>
      <c r="UCV2" s="1762"/>
      <c r="UCW2" s="1762"/>
      <c r="UCX2" s="1762"/>
      <c r="UCY2" s="1762"/>
      <c r="UCZ2" s="1762"/>
      <c r="UDA2" s="1762"/>
      <c r="UDB2" s="1762"/>
      <c r="UDC2" s="1762"/>
      <c r="UDD2" s="1762"/>
      <c r="UDE2" s="1762"/>
      <c r="UDF2" s="1762"/>
      <c r="UDG2" s="1762"/>
      <c r="UDH2" s="1762"/>
      <c r="UDI2" s="1762"/>
      <c r="UDJ2" s="1762"/>
      <c r="UDK2" s="1762"/>
      <c r="UDL2" s="1762"/>
      <c r="UDM2" s="1762"/>
      <c r="UDN2" s="1762"/>
      <c r="UDO2" s="1762"/>
      <c r="UDP2" s="1762"/>
      <c r="UDQ2" s="1762"/>
      <c r="UDR2" s="1762"/>
      <c r="UDS2" s="1762"/>
      <c r="UDT2" s="1762"/>
      <c r="UDU2" s="1762"/>
      <c r="UDV2" s="1762"/>
      <c r="UDW2" s="1762"/>
      <c r="UDX2" s="1762"/>
      <c r="UDY2" s="1762"/>
      <c r="UDZ2" s="1762"/>
      <c r="UEA2" s="1762"/>
      <c r="UEB2" s="1762"/>
      <c r="UEC2" s="1762"/>
      <c r="UED2" s="1762"/>
      <c r="UEE2" s="1762"/>
      <c r="UEF2" s="1762"/>
      <c r="UEG2" s="1762"/>
      <c r="UEH2" s="1762"/>
      <c r="UEI2" s="1762"/>
      <c r="UEJ2" s="1762"/>
      <c r="UEK2" s="1762"/>
      <c r="UEL2" s="1762"/>
      <c r="UEM2" s="1762"/>
      <c r="UEN2" s="1762"/>
      <c r="UEO2" s="1762"/>
      <c r="UEP2" s="1762"/>
      <c r="UEQ2" s="1762"/>
      <c r="UER2" s="1762"/>
      <c r="UES2" s="1762"/>
      <c r="UET2" s="1762"/>
      <c r="UEU2" s="1762"/>
      <c r="UEV2" s="1762"/>
      <c r="UEW2" s="1762"/>
      <c r="UEX2" s="1762"/>
      <c r="UEY2" s="1762"/>
      <c r="UEZ2" s="1762"/>
      <c r="UFA2" s="1762"/>
      <c r="UFB2" s="1762"/>
      <c r="UFC2" s="1762"/>
      <c r="UFD2" s="1762"/>
      <c r="UFE2" s="1762"/>
      <c r="UFF2" s="1762"/>
      <c r="UFG2" s="1762"/>
      <c r="UFH2" s="1762"/>
      <c r="UFI2" s="1762"/>
      <c r="UFJ2" s="1762"/>
      <c r="UFK2" s="1762"/>
      <c r="UFL2" s="1762"/>
      <c r="UFM2" s="1762"/>
      <c r="UFN2" s="1762"/>
      <c r="UFO2" s="1762"/>
      <c r="UFP2" s="1762"/>
      <c r="UFQ2" s="1762"/>
      <c r="UFR2" s="1762"/>
      <c r="UFS2" s="1762"/>
      <c r="UFT2" s="1762"/>
      <c r="UFU2" s="1762"/>
      <c r="UFV2" s="1762"/>
      <c r="UFW2" s="1762"/>
      <c r="UFX2" s="1762"/>
      <c r="UFY2" s="1762"/>
      <c r="UFZ2" s="1762"/>
      <c r="UGA2" s="1762"/>
      <c r="UGB2" s="1762"/>
      <c r="UGC2" s="1762"/>
      <c r="UGD2" s="1762"/>
      <c r="UGE2" s="1762"/>
      <c r="UGF2" s="1762"/>
      <c r="UGG2" s="1762"/>
      <c r="UGH2" s="1762"/>
      <c r="UGI2" s="1762"/>
      <c r="UGJ2" s="1762"/>
      <c r="UGK2" s="1762"/>
      <c r="UGL2" s="1762"/>
      <c r="UGM2" s="1762"/>
      <c r="UGN2" s="1762"/>
      <c r="UGO2" s="1762"/>
      <c r="UGP2" s="1762"/>
      <c r="UGQ2" s="1762"/>
      <c r="UGR2" s="1762"/>
      <c r="UGS2" s="1762"/>
      <c r="UGT2" s="1762"/>
      <c r="UGU2" s="1762"/>
      <c r="UGV2" s="1762"/>
      <c r="UGW2" s="1762"/>
      <c r="UGX2" s="1762"/>
      <c r="UGY2" s="1762"/>
      <c r="UGZ2" s="1762"/>
      <c r="UHA2" s="1762"/>
      <c r="UHB2" s="1762"/>
      <c r="UHC2" s="1762"/>
      <c r="UHD2" s="1762"/>
      <c r="UHE2" s="1762"/>
      <c r="UHF2" s="1762"/>
      <c r="UHG2" s="1762"/>
      <c r="UHH2" s="1762"/>
      <c r="UHI2" s="1762"/>
      <c r="UHJ2" s="1762"/>
      <c r="UHK2" s="1762"/>
      <c r="UHL2" s="1762"/>
      <c r="UHM2" s="1762"/>
      <c r="UHN2" s="1762"/>
      <c r="UHO2" s="1762"/>
      <c r="UHP2" s="1762"/>
      <c r="UHQ2" s="1762"/>
      <c r="UHR2" s="1762"/>
      <c r="UHS2" s="1762"/>
      <c r="UHT2" s="1762"/>
      <c r="UHU2" s="1762"/>
      <c r="UHV2" s="1762"/>
      <c r="UHW2" s="1762"/>
      <c r="UHX2" s="1762"/>
      <c r="UHY2" s="1762"/>
      <c r="UHZ2" s="1762"/>
      <c r="UIA2" s="1762"/>
      <c r="UIB2" s="1762"/>
      <c r="UIC2" s="1762"/>
      <c r="UID2" s="1762"/>
      <c r="UIE2" s="1762"/>
      <c r="UIF2" s="1762"/>
      <c r="UIG2" s="1762"/>
      <c r="UIH2" s="1762"/>
      <c r="UII2" s="1762"/>
      <c r="UIJ2" s="1762"/>
      <c r="UIK2" s="1762"/>
      <c r="UIL2" s="1762"/>
      <c r="UIM2" s="1762"/>
      <c r="UIN2" s="1762"/>
      <c r="UIO2" s="1762"/>
      <c r="UIP2" s="1762"/>
      <c r="UIQ2" s="1762"/>
      <c r="UIR2" s="1762"/>
      <c r="UIS2" s="1762"/>
      <c r="UIT2" s="1762"/>
      <c r="UIU2" s="1762"/>
      <c r="UIV2" s="1762"/>
      <c r="UIW2" s="1762"/>
      <c r="UIX2" s="1762"/>
      <c r="UIY2" s="1762"/>
      <c r="UIZ2" s="1762"/>
      <c r="UJA2" s="1762"/>
      <c r="UJB2" s="1762"/>
      <c r="UJC2" s="1762"/>
      <c r="UJD2" s="1762"/>
      <c r="UJE2" s="1762"/>
      <c r="UJF2" s="1762"/>
      <c r="UJG2" s="1762"/>
      <c r="UJH2" s="1762"/>
      <c r="UJI2" s="1762"/>
      <c r="UJJ2" s="1762"/>
      <c r="UJK2" s="1762"/>
      <c r="UJL2" s="1762"/>
      <c r="UJM2" s="1762"/>
      <c r="UJN2" s="1762"/>
      <c r="UJO2" s="1762"/>
      <c r="UJP2" s="1762"/>
      <c r="UJQ2" s="1762"/>
      <c r="UJR2" s="1762"/>
      <c r="UJS2" s="1762"/>
      <c r="UJT2" s="1762"/>
      <c r="UJU2" s="1762"/>
      <c r="UJV2" s="1762"/>
      <c r="UJW2" s="1762"/>
      <c r="UJX2" s="1762"/>
      <c r="UJY2" s="1762"/>
      <c r="UJZ2" s="1762"/>
      <c r="UKA2" s="1762"/>
      <c r="UKB2" s="1762"/>
      <c r="UKC2" s="1762"/>
      <c r="UKD2" s="1762"/>
      <c r="UKE2" s="1762"/>
      <c r="UKF2" s="1762"/>
      <c r="UKG2" s="1762"/>
      <c r="UKH2" s="1762"/>
      <c r="UKI2" s="1762"/>
      <c r="UKJ2" s="1762"/>
      <c r="UKK2" s="1762"/>
      <c r="UKL2" s="1762"/>
      <c r="UKM2" s="1762"/>
      <c r="UKN2" s="1762"/>
      <c r="UKO2" s="1762"/>
      <c r="UKP2" s="1762"/>
      <c r="UKQ2" s="1762"/>
      <c r="UKR2" s="1762"/>
      <c r="UKS2" s="1762"/>
      <c r="UKT2" s="1762"/>
      <c r="UKU2" s="1762"/>
      <c r="UKV2" s="1762"/>
      <c r="UKW2" s="1762"/>
      <c r="UKX2" s="1762"/>
      <c r="UKY2" s="1762"/>
      <c r="UKZ2" s="1762"/>
      <c r="ULA2" s="1762"/>
      <c r="ULB2" s="1762"/>
      <c r="ULC2" s="1762"/>
      <c r="ULD2" s="1762"/>
      <c r="ULE2" s="1762"/>
      <c r="ULF2" s="1762"/>
      <c r="ULG2" s="1762"/>
      <c r="ULH2" s="1762"/>
      <c r="ULI2" s="1762"/>
      <c r="ULJ2" s="1762"/>
      <c r="ULK2" s="1762"/>
      <c r="ULL2" s="1762"/>
      <c r="ULM2" s="1762"/>
      <c r="ULN2" s="1762"/>
      <c r="ULO2" s="1762"/>
      <c r="ULP2" s="1762"/>
      <c r="ULQ2" s="1762"/>
      <c r="ULR2" s="1762"/>
      <c r="ULS2" s="1762"/>
      <c r="ULT2" s="1762"/>
      <c r="ULU2" s="1762"/>
      <c r="ULV2" s="1762"/>
      <c r="ULW2" s="1762"/>
      <c r="ULX2" s="1762"/>
      <c r="ULY2" s="1762"/>
      <c r="ULZ2" s="1762"/>
      <c r="UMA2" s="1762"/>
      <c r="UMB2" s="1762"/>
      <c r="UMC2" s="1762"/>
      <c r="UMD2" s="1762"/>
      <c r="UME2" s="1762"/>
      <c r="UMF2" s="1762"/>
      <c r="UMG2" s="1762"/>
      <c r="UMH2" s="1762"/>
      <c r="UMI2" s="1762"/>
      <c r="UMJ2" s="1762"/>
      <c r="UMK2" s="1762"/>
      <c r="UML2" s="1762"/>
      <c r="UMM2" s="1762"/>
      <c r="UMN2" s="1762"/>
      <c r="UMO2" s="1762"/>
      <c r="UMP2" s="1762"/>
      <c r="UMQ2" s="1762"/>
      <c r="UMR2" s="1762"/>
      <c r="UMS2" s="1762"/>
      <c r="UMT2" s="1762"/>
      <c r="UMU2" s="1762"/>
      <c r="UMV2" s="1762"/>
      <c r="UMW2" s="1762"/>
      <c r="UMX2" s="1762"/>
      <c r="UMY2" s="1762"/>
      <c r="UMZ2" s="1762"/>
      <c r="UNA2" s="1762"/>
      <c r="UNB2" s="1762"/>
      <c r="UNC2" s="1762"/>
      <c r="UND2" s="1762"/>
      <c r="UNE2" s="1762"/>
      <c r="UNF2" s="1762"/>
      <c r="UNG2" s="1762"/>
      <c r="UNH2" s="1762"/>
      <c r="UNI2" s="1762"/>
      <c r="UNJ2" s="1762"/>
      <c r="UNK2" s="1762"/>
      <c r="UNL2" s="1762"/>
      <c r="UNM2" s="1762"/>
      <c r="UNN2" s="1762"/>
      <c r="UNO2" s="1762"/>
      <c r="UNP2" s="1762"/>
      <c r="UNQ2" s="1762"/>
      <c r="UNR2" s="1762"/>
      <c r="UNS2" s="1762"/>
      <c r="UNT2" s="1762"/>
      <c r="UNU2" s="1762"/>
      <c r="UNV2" s="1762"/>
      <c r="UNW2" s="1762"/>
      <c r="UNX2" s="1762"/>
      <c r="UNY2" s="1762"/>
      <c r="UNZ2" s="1762"/>
      <c r="UOA2" s="1762"/>
      <c r="UOB2" s="1762"/>
      <c r="UOC2" s="1762"/>
      <c r="UOD2" s="1762"/>
      <c r="UOE2" s="1762"/>
      <c r="UOF2" s="1762"/>
      <c r="UOG2" s="1762"/>
      <c r="UOH2" s="1762"/>
      <c r="UOI2" s="1762"/>
      <c r="UOJ2" s="1762"/>
      <c r="UOK2" s="1762"/>
      <c r="UOL2" s="1762"/>
      <c r="UOM2" s="1762"/>
      <c r="UON2" s="1762"/>
      <c r="UOO2" s="1762"/>
      <c r="UOP2" s="1762"/>
      <c r="UOQ2" s="1762"/>
      <c r="UOR2" s="1762"/>
      <c r="UOS2" s="1762"/>
      <c r="UOT2" s="1762"/>
      <c r="UOU2" s="1762"/>
      <c r="UOV2" s="1762"/>
      <c r="UOW2" s="1762"/>
      <c r="UOX2" s="1762"/>
      <c r="UOY2" s="1762"/>
      <c r="UOZ2" s="1762"/>
      <c r="UPA2" s="1762"/>
      <c r="UPB2" s="1762"/>
      <c r="UPC2" s="1762"/>
      <c r="UPD2" s="1762"/>
      <c r="UPE2" s="1762"/>
      <c r="UPF2" s="1762"/>
      <c r="UPG2" s="1762"/>
      <c r="UPH2" s="1762"/>
      <c r="UPI2" s="1762"/>
      <c r="UPJ2" s="1762"/>
      <c r="UPK2" s="1762"/>
      <c r="UPL2" s="1762"/>
      <c r="UPM2" s="1762"/>
      <c r="UPN2" s="1762"/>
      <c r="UPO2" s="1762"/>
      <c r="UPP2" s="1762"/>
      <c r="UPQ2" s="1762"/>
      <c r="UPR2" s="1762"/>
      <c r="UPS2" s="1762"/>
      <c r="UPT2" s="1762"/>
      <c r="UPU2" s="1762"/>
      <c r="UPV2" s="1762"/>
      <c r="UPW2" s="1762"/>
      <c r="UPX2" s="1762"/>
      <c r="UPY2" s="1762"/>
      <c r="UPZ2" s="1762"/>
      <c r="UQA2" s="1762"/>
      <c r="UQB2" s="1762"/>
      <c r="UQC2" s="1762"/>
      <c r="UQD2" s="1762"/>
      <c r="UQE2" s="1762"/>
      <c r="UQF2" s="1762"/>
      <c r="UQG2" s="1762"/>
      <c r="UQH2" s="1762"/>
      <c r="UQI2" s="1762"/>
      <c r="UQJ2" s="1762"/>
      <c r="UQK2" s="1762"/>
      <c r="UQL2" s="1762"/>
      <c r="UQM2" s="1762"/>
      <c r="UQN2" s="1762"/>
      <c r="UQO2" s="1762"/>
      <c r="UQP2" s="1762"/>
      <c r="UQQ2" s="1762"/>
      <c r="UQR2" s="1762"/>
      <c r="UQS2" s="1762"/>
      <c r="UQT2" s="1762"/>
      <c r="UQU2" s="1762"/>
      <c r="UQV2" s="1762"/>
      <c r="UQW2" s="1762"/>
      <c r="UQX2" s="1762"/>
      <c r="UQY2" s="1762"/>
      <c r="UQZ2" s="1762"/>
      <c r="URA2" s="1762"/>
      <c r="URB2" s="1762"/>
      <c r="URC2" s="1762"/>
      <c r="URD2" s="1762"/>
      <c r="URE2" s="1762"/>
      <c r="URF2" s="1762"/>
      <c r="URG2" s="1762"/>
      <c r="URH2" s="1762"/>
      <c r="URI2" s="1762"/>
      <c r="URJ2" s="1762"/>
      <c r="URK2" s="1762"/>
      <c r="URL2" s="1762"/>
      <c r="URM2" s="1762"/>
      <c r="URN2" s="1762"/>
      <c r="URO2" s="1762"/>
      <c r="URP2" s="1762"/>
      <c r="URQ2" s="1762"/>
      <c r="URR2" s="1762"/>
      <c r="URS2" s="1762"/>
      <c r="URT2" s="1762"/>
      <c r="URU2" s="1762"/>
      <c r="URV2" s="1762"/>
      <c r="URW2" s="1762"/>
      <c r="URX2" s="1762"/>
      <c r="URY2" s="1762"/>
      <c r="URZ2" s="1762"/>
      <c r="USA2" s="1762"/>
      <c r="USB2" s="1762"/>
      <c r="USC2" s="1762"/>
      <c r="USD2" s="1762"/>
      <c r="USE2" s="1762"/>
      <c r="USF2" s="1762"/>
      <c r="USG2" s="1762"/>
      <c r="USH2" s="1762"/>
      <c r="USI2" s="1762"/>
      <c r="USJ2" s="1762"/>
      <c r="USK2" s="1762"/>
      <c r="USL2" s="1762"/>
      <c r="USM2" s="1762"/>
      <c r="USN2" s="1762"/>
      <c r="USO2" s="1762"/>
      <c r="USP2" s="1762"/>
      <c r="USQ2" s="1762"/>
      <c r="USR2" s="1762"/>
      <c r="USS2" s="1762"/>
      <c r="UST2" s="1762"/>
      <c r="USU2" s="1762"/>
      <c r="USV2" s="1762"/>
      <c r="USW2" s="1762"/>
      <c r="USX2" s="1762"/>
      <c r="USY2" s="1762"/>
      <c r="USZ2" s="1762"/>
      <c r="UTA2" s="1762"/>
      <c r="UTB2" s="1762"/>
      <c r="UTC2" s="1762"/>
      <c r="UTD2" s="1762"/>
      <c r="UTE2" s="1762"/>
      <c r="UTF2" s="1762"/>
      <c r="UTG2" s="1762"/>
      <c r="UTH2" s="1762"/>
      <c r="UTI2" s="1762"/>
      <c r="UTJ2" s="1762"/>
      <c r="UTK2" s="1762"/>
      <c r="UTL2" s="1762"/>
      <c r="UTM2" s="1762"/>
      <c r="UTN2" s="1762"/>
      <c r="UTO2" s="1762"/>
      <c r="UTP2" s="1762"/>
      <c r="UTQ2" s="1762"/>
      <c r="UTR2" s="1762"/>
      <c r="UTS2" s="1762"/>
      <c r="UTT2" s="1762"/>
      <c r="UTU2" s="1762"/>
      <c r="UTV2" s="1762"/>
      <c r="UTW2" s="1762"/>
      <c r="UTX2" s="1762"/>
      <c r="UTY2" s="1762"/>
      <c r="UTZ2" s="1762"/>
      <c r="UUA2" s="1762"/>
      <c r="UUB2" s="1762"/>
      <c r="UUC2" s="1762"/>
      <c r="UUD2" s="1762"/>
      <c r="UUE2" s="1762"/>
      <c r="UUF2" s="1762"/>
      <c r="UUG2" s="1762"/>
      <c r="UUH2" s="1762"/>
      <c r="UUI2" s="1762"/>
      <c r="UUJ2" s="1762"/>
      <c r="UUK2" s="1762"/>
      <c r="UUL2" s="1762"/>
      <c r="UUM2" s="1762"/>
      <c r="UUN2" s="1762"/>
      <c r="UUO2" s="1762"/>
      <c r="UUP2" s="1762"/>
      <c r="UUQ2" s="1762"/>
      <c r="UUR2" s="1762"/>
      <c r="UUS2" s="1762"/>
      <c r="UUT2" s="1762"/>
      <c r="UUU2" s="1762"/>
      <c r="UUV2" s="1762"/>
      <c r="UUW2" s="1762"/>
      <c r="UUX2" s="1762"/>
      <c r="UUY2" s="1762"/>
      <c r="UUZ2" s="1762"/>
      <c r="UVA2" s="1762"/>
      <c r="UVB2" s="1762"/>
      <c r="UVC2" s="1762"/>
      <c r="UVD2" s="1762"/>
      <c r="UVE2" s="1762"/>
      <c r="UVF2" s="1762"/>
      <c r="UVG2" s="1762"/>
      <c r="UVH2" s="1762"/>
      <c r="UVI2" s="1762"/>
      <c r="UVJ2" s="1762"/>
      <c r="UVK2" s="1762"/>
      <c r="UVL2" s="1762"/>
      <c r="UVM2" s="1762"/>
      <c r="UVN2" s="1762"/>
      <c r="UVO2" s="1762"/>
      <c r="UVP2" s="1762"/>
      <c r="UVQ2" s="1762"/>
      <c r="UVR2" s="1762"/>
      <c r="UVS2" s="1762"/>
      <c r="UVT2" s="1762"/>
      <c r="UVU2" s="1762"/>
      <c r="UVV2" s="1762"/>
      <c r="UVW2" s="1762"/>
      <c r="UVX2" s="1762"/>
      <c r="UVY2" s="1762"/>
      <c r="UVZ2" s="1762"/>
      <c r="UWA2" s="1762"/>
      <c r="UWB2" s="1762"/>
      <c r="UWC2" s="1762"/>
      <c r="UWD2" s="1762"/>
      <c r="UWE2" s="1762"/>
      <c r="UWF2" s="1762"/>
      <c r="UWG2" s="1762"/>
      <c r="UWH2" s="1762"/>
      <c r="UWI2" s="1762"/>
      <c r="UWJ2" s="1762"/>
      <c r="UWK2" s="1762"/>
      <c r="UWL2" s="1762"/>
      <c r="UWM2" s="1762"/>
      <c r="UWN2" s="1762"/>
      <c r="UWO2" s="1762"/>
      <c r="UWP2" s="1762"/>
      <c r="UWQ2" s="1762"/>
      <c r="UWR2" s="1762"/>
      <c r="UWS2" s="1762"/>
      <c r="UWT2" s="1762"/>
      <c r="UWU2" s="1762"/>
      <c r="UWV2" s="1762"/>
      <c r="UWW2" s="1762"/>
      <c r="UWX2" s="1762"/>
      <c r="UWY2" s="1762"/>
      <c r="UWZ2" s="1762"/>
      <c r="UXA2" s="1762"/>
      <c r="UXB2" s="1762"/>
      <c r="UXC2" s="1762"/>
      <c r="UXD2" s="1762"/>
      <c r="UXE2" s="1762"/>
      <c r="UXF2" s="1762"/>
      <c r="UXG2" s="1762"/>
      <c r="UXH2" s="1762"/>
      <c r="UXI2" s="1762"/>
      <c r="UXJ2" s="1762"/>
      <c r="UXK2" s="1762"/>
      <c r="UXL2" s="1762"/>
      <c r="UXM2" s="1762"/>
      <c r="UXN2" s="1762"/>
      <c r="UXO2" s="1762"/>
      <c r="UXP2" s="1762"/>
      <c r="UXQ2" s="1762"/>
      <c r="UXR2" s="1762"/>
      <c r="UXS2" s="1762"/>
      <c r="UXT2" s="1762"/>
      <c r="UXU2" s="1762"/>
      <c r="UXV2" s="1762"/>
      <c r="UXW2" s="1762"/>
      <c r="UXX2" s="1762"/>
      <c r="UXY2" s="1762"/>
      <c r="UXZ2" s="1762"/>
      <c r="UYA2" s="1762"/>
      <c r="UYB2" s="1762"/>
      <c r="UYC2" s="1762"/>
      <c r="UYD2" s="1762"/>
      <c r="UYE2" s="1762"/>
      <c r="UYF2" s="1762"/>
      <c r="UYG2" s="1762"/>
      <c r="UYH2" s="1762"/>
      <c r="UYI2" s="1762"/>
      <c r="UYJ2" s="1762"/>
      <c r="UYK2" s="1762"/>
      <c r="UYL2" s="1762"/>
      <c r="UYM2" s="1762"/>
      <c r="UYN2" s="1762"/>
      <c r="UYO2" s="1762"/>
      <c r="UYP2" s="1762"/>
      <c r="UYQ2" s="1762"/>
      <c r="UYR2" s="1762"/>
      <c r="UYS2" s="1762"/>
      <c r="UYT2" s="1762"/>
      <c r="UYU2" s="1762"/>
      <c r="UYV2" s="1762"/>
      <c r="UYW2" s="1762"/>
      <c r="UYX2" s="1762"/>
      <c r="UYY2" s="1762"/>
      <c r="UYZ2" s="1762"/>
      <c r="UZA2" s="1762"/>
      <c r="UZB2" s="1762"/>
      <c r="UZC2" s="1762"/>
      <c r="UZD2" s="1762"/>
      <c r="UZE2" s="1762"/>
      <c r="UZF2" s="1762"/>
      <c r="UZG2" s="1762"/>
      <c r="UZH2" s="1762"/>
      <c r="UZI2" s="1762"/>
      <c r="UZJ2" s="1762"/>
      <c r="UZK2" s="1762"/>
      <c r="UZL2" s="1762"/>
      <c r="UZM2" s="1762"/>
      <c r="UZN2" s="1762"/>
      <c r="UZO2" s="1762"/>
      <c r="UZP2" s="1762"/>
      <c r="UZQ2" s="1762"/>
      <c r="UZR2" s="1762"/>
      <c r="UZS2" s="1762"/>
      <c r="UZT2" s="1762"/>
      <c r="UZU2" s="1762"/>
      <c r="UZV2" s="1762"/>
      <c r="UZW2" s="1762"/>
      <c r="UZX2" s="1762"/>
      <c r="UZY2" s="1762"/>
      <c r="UZZ2" s="1762"/>
      <c r="VAA2" s="1762"/>
      <c r="VAB2" s="1762"/>
      <c r="VAC2" s="1762"/>
      <c r="VAD2" s="1762"/>
      <c r="VAE2" s="1762"/>
      <c r="VAF2" s="1762"/>
      <c r="VAG2" s="1762"/>
      <c r="VAH2" s="1762"/>
      <c r="VAI2" s="1762"/>
      <c r="VAJ2" s="1762"/>
      <c r="VAK2" s="1762"/>
      <c r="VAL2" s="1762"/>
      <c r="VAM2" s="1762"/>
      <c r="VAN2" s="1762"/>
      <c r="VAO2" s="1762"/>
      <c r="VAP2" s="1762"/>
      <c r="VAQ2" s="1762"/>
      <c r="VAR2" s="1762"/>
      <c r="VAS2" s="1762"/>
      <c r="VAT2" s="1762"/>
      <c r="VAU2" s="1762"/>
      <c r="VAV2" s="1762"/>
      <c r="VAW2" s="1762"/>
      <c r="VAX2" s="1762"/>
      <c r="VAY2" s="1762"/>
      <c r="VAZ2" s="1762"/>
      <c r="VBA2" s="1762"/>
      <c r="VBB2" s="1762"/>
      <c r="VBC2" s="1762"/>
      <c r="VBD2" s="1762"/>
      <c r="VBE2" s="1762"/>
      <c r="VBF2" s="1762"/>
      <c r="VBG2" s="1762"/>
      <c r="VBH2" s="1762"/>
      <c r="VBI2" s="1762"/>
      <c r="VBJ2" s="1762"/>
      <c r="VBK2" s="1762"/>
      <c r="VBL2" s="1762"/>
      <c r="VBM2" s="1762"/>
      <c r="VBN2" s="1762"/>
      <c r="VBO2" s="1762"/>
      <c r="VBP2" s="1762"/>
      <c r="VBQ2" s="1762"/>
      <c r="VBR2" s="1762"/>
      <c r="VBS2" s="1762"/>
      <c r="VBT2" s="1762"/>
      <c r="VBU2" s="1762"/>
      <c r="VBV2" s="1762"/>
      <c r="VBW2" s="1762"/>
      <c r="VBX2" s="1762"/>
      <c r="VBY2" s="1762"/>
      <c r="VBZ2" s="1762"/>
      <c r="VCA2" s="1762"/>
      <c r="VCB2" s="1762"/>
      <c r="VCC2" s="1762"/>
      <c r="VCD2" s="1762"/>
      <c r="VCE2" s="1762"/>
      <c r="VCF2" s="1762"/>
      <c r="VCG2" s="1762"/>
      <c r="VCH2" s="1762"/>
      <c r="VCI2" s="1762"/>
      <c r="VCJ2" s="1762"/>
      <c r="VCK2" s="1762"/>
      <c r="VCL2" s="1762"/>
      <c r="VCM2" s="1762"/>
      <c r="VCN2" s="1762"/>
      <c r="VCO2" s="1762"/>
      <c r="VCP2" s="1762"/>
      <c r="VCQ2" s="1762"/>
      <c r="VCR2" s="1762"/>
      <c r="VCS2" s="1762"/>
      <c r="VCT2" s="1762"/>
      <c r="VCU2" s="1762"/>
      <c r="VCV2" s="1762"/>
      <c r="VCW2" s="1762"/>
      <c r="VCX2" s="1762"/>
      <c r="VCY2" s="1762"/>
      <c r="VCZ2" s="1762"/>
      <c r="VDA2" s="1762"/>
      <c r="VDB2" s="1762"/>
      <c r="VDC2" s="1762"/>
      <c r="VDD2" s="1762"/>
      <c r="VDE2" s="1762"/>
      <c r="VDF2" s="1762"/>
      <c r="VDG2" s="1762"/>
      <c r="VDH2" s="1762"/>
      <c r="VDI2" s="1762"/>
      <c r="VDJ2" s="1762"/>
      <c r="VDK2" s="1762"/>
      <c r="VDL2" s="1762"/>
      <c r="VDM2" s="1762"/>
      <c r="VDN2" s="1762"/>
      <c r="VDO2" s="1762"/>
      <c r="VDP2" s="1762"/>
      <c r="VDQ2" s="1762"/>
      <c r="VDR2" s="1762"/>
      <c r="VDS2" s="1762"/>
      <c r="VDT2" s="1762"/>
      <c r="VDU2" s="1762"/>
      <c r="VDV2" s="1762"/>
      <c r="VDW2" s="1762"/>
      <c r="VDX2" s="1762"/>
      <c r="VDY2" s="1762"/>
      <c r="VDZ2" s="1762"/>
      <c r="VEA2" s="1762"/>
      <c r="VEB2" s="1762"/>
      <c r="VEC2" s="1762"/>
      <c r="VED2" s="1762"/>
      <c r="VEE2" s="1762"/>
      <c r="VEF2" s="1762"/>
      <c r="VEG2" s="1762"/>
      <c r="VEH2" s="1762"/>
      <c r="VEI2" s="1762"/>
      <c r="VEJ2" s="1762"/>
      <c r="VEK2" s="1762"/>
      <c r="VEL2" s="1762"/>
      <c r="VEM2" s="1762"/>
      <c r="VEN2" s="1762"/>
      <c r="VEO2" s="1762"/>
      <c r="VEP2" s="1762"/>
      <c r="VEQ2" s="1762"/>
      <c r="VER2" s="1762"/>
      <c r="VES2" s="1762"/>
      <c r="VET2" s="1762"/>
      <c r="VEU2" s="1762"/>
      <c r="VEV2" s="1762"/>
      <c r="VEW2" s="1762"/>
      <c r="VEX2" s="1762"/>
      <c r="VEY2" s="1762"/>
      <c r="VEZ2" s="1762"/>
      <c r="VFA2" s="1762"/>
      <c r="VFB2" s="1762"/>
      <c r="VFC2" s="1762"/>
      <c r="VFD2" s="1762"/>
      <c r="VFE2" s="1762"/>
      <c r="VFF2" s="1762"/>
      <c r="VFG2" s="1762"/>
      <c r="VFH2" s="1762"/>
      <c r="VFI2" s="1762"/>
      <c r="VFJ2" s="1762"/>
      <c r="VFK2" s="1762"/>
      <c r="VFL2" s="1762"/>
      <c r="VFM2" s="1762"/>
      <c r="VFN2" s="1762"/>
      <c r="VFO2" s="1762"/>
      <c r="VFP2" s="1762"/>
      <c r="VFQ2" s="1762"/>
      <c r="VFR2" s="1762"/>
      <c r="VFS2" s="1762"/>
      <c r="VFT2" s="1762"/>
      <c r="VFU2" s="1762"/>
      <c r="VFV2" s="1762"/>
      <c r="VFW2" s="1762"/>
      <c r="VFX2" s="1762"/>
      <c r="VFY2" s="1762"/>
      <c r="VFZ2" s="1762"/>
      <c r="VGA2" s="1762"/>
      <c r="VGB2" s="1762"/>
      <c r="VGC2" s="1762"/>
      <c r="VGD2" s="1762"/>
      <c r="VGE2" s="1762"/>
      <c r="VGF2" s="1762"/>
      <c r="VGG2" s="1762"/>
      <c r="VGH2" s="1762"/>
      <c r="VGI2" s="1762"/>
      <c r="VGJ2" s="1762"/>
      <c r="VGK2" s="1762"/>
      <c r="VGL2" s="1762"/>
      <c r="VGM2" s="1762"/>
      <c r="VGN2" s="1762"/>
      <c r="VGO2" s="1762"/>
      <c r="VGP2" s="1762"/>
      <c r="VGQ2" s="1762"/>
      <c r="VGR2" s="1762"/>
      <c r="VGS2" s="1762"/>
      <c r="VGT2" s="1762"/>
      <c r="VGU2" s="1762"/>
      <c r="VGV2" s="1762"/>
      <c r="VGW2" s="1762"/>
      <c r="VGX2" s="1762"/>
      <c r="VGY2" s="1762"/>
      <c r="VGZ2" s="1762"/>
      <c r="VHA2" s="1762"/>
      <c r="VHB2" s="1762"/>
      <c r="VHC2" s="1762"/>
      <c r="VHD2" s="1762"/>
      <c r="VHE2" s="1762"/>
      <c r="VHF2" s="1762"/>
      <c r="VHG2" s="1762"/>
      <c r="VHH2" s="1762"/>
      <c r="VHI2" s="1762"/>
      <c r="VHJ2" s="1762"/>
      <c r="VHK2" s="1762"/>
      <c r="VHL2" s="1762"/>
      <c r="VHM2" s="1762"/>
      <c r="VHN2" s="1762"/>
      <c r="VHO2" s="1762"/>
      <c r="VHP2" s="1762"/>
      <c r="VHQ2" s="1762"/>
      <c r="VHR2" s="1762"/>
      <c r="VHS2" s="1762"/>
      <c r="VHT2" s="1762"/>
      <c r="VHU2" s="1762"/>
      <c r="VHV2" s="1762"/>
      <c r="VHW2" s="1762"/>
      <c r="VHX2" s="1762"/>
      <c r="VHY2" s="1762"/>
      <c r="VHZ2" s="1762"/>
      <c r="VIA2" s="1762"/>
      <c r="VIB2" s="1762"/>
      <c r="VIC2" s="1762"/>
      <c r="VID2" s="1762"/>
      <c r="VIE2" s="1762"/>
      <c r="VIF2" s="1762"/>
      <c r="VIG2" s="1762"/>
      <c r="VIH2" s="1762"/>
      <c r="VII2" s="1762"/>
      <c r="VIJ2" s="1762"/>
      <c r="VIK2" s="1762"/>
      <c r="VIL2" s="1762"/>
      <c r="VIM2" s="1762"/>
      <c r="VIN2" s="1762"/>
      <c r="VIO2" s="1762"/>
      <c r="VIP2" s="1762"/>
      <c r="VIQ2" s="1762"/>
      <c r="VIR2" s="1762"/>
      <c r="VIS2" s="1762"/>
      <c r="VIT2" s="1762"/>
      <c r="VIU2" s="1762"/>
      <c r="VIV2" s="1762"/>
      <c r="VIW2" s="1762"/>
      <c r="VIX2" s="1762"/>
      <c r="VIY2" s="1762"/>
      <c r="VIZ2" s="1762"/>
      <c r="VJA2" s="1762"/>
      <c r="VJB2" s="1762"/>
      <c r="VJC2" s="1762"/>
      <c r="VJD2" s="1762"/>
      <c r="VJE2" s="1762"/>
      <c r="VJF2" s="1762"/>
      <c r="VJG2" s="1762"/>
      <c r="VJH2" s="1762"/>
      <c r="VJI2" s="1762"/>
      <c r="VJJ2" s="1762"/>
      <c r="VJK2" s="1762"/>
      <c r="VJL2" s="1762"/>
      <c r="VJM2" s="1762"/>
      <c r="VJN2" s="1762"/>
      <c r="VJO2" s="1762"/>
      <c r="VJP2" s="1762"/>
      <c r="VJQ2" s="1762"/>
      <c r="VJR2" s="1762"/>
      <c r="VJS2" s="1762"/>
      <c r="VJT2" s="1762"/>
      <c r="VJU2" s="1762"/>
      <c r="VJV2" s="1762"/>
      <c r="VJW2" s="1762"/>
      <c r="VJX2" s="1762"/>
      <c r="VJY2" s="1762"/>
      <c r="VJZ2" s="1762"/>
      <c r="VKA2" s="1762"/>
      <c r="VKB2" s="1762"/>
      <c r="VKC2" s="1762"/>
      <c r="VKD2" s="1762"/>
      <c r="VKE2" s="1762"/>
      <c r="VKF2" s="1762"/>
      <c r="VKG2" s="1762"/>
      <c r="VKH2" s="1762"/>
      <c r="VKI2" s="1762"/>
      <c r="VKJ2" s="1762"/>
      <c r="VKK2" s="1762"/>
      <c r="VKL2" s="1762"/>
      <c r="VKM2" s="1762"/>
      <c r="VKN2" s="1762"/>
      <c r="VKO2" s="1762"/>
      <c r="VKP2" s="1762"/>
      <c r="VKQ2" s="1762"/>
      <c r="VKR2" s="1762"/>
      <c r="VKS2" s="1762"/>
      <c r="VKT2" s="1762"/>
      <c r="VKU2" s="1762"/>
      <c r="VKV2" s="1762"/>
      <c r="VKW2" s="1762"/>
      <c r="VKX2" s="1762"/>
      <c r="VKY2" s="1762"/>
      <c r="VKZ2" s="1762"/>
      <c r="VLA2" s="1762"/>
      <c r="VLB2" s="1762"/>
      <c r="VLC2" s="1762"/>
      <c r="VLD2" s="1762"/>
      <c r="VLE2" s="1762"/>
      <c r="VLF2" s="1762"/>
      <c r="VLG2" s="1762"/>
      <c r="VLH2" s="1762"/>
      <c r="VLI2" s="1762"/>
      <c r="VLJ2" s="1762"/>
      <c r="VLK2" s="1762"/>
      <c r="VLL2" s="1762"/>
      <c r="VLM2" s="1762"/>
      <c r="VLN2" s="1762"/>
      <c r="VLO2" s="1762"/>
      <c r="VLP2" s="1762"/>
      <c r="VLQ2" s="1762"/>
      <c r="VLR2" s="1762"/>
      <c r="VLS2" s="1762"/>
      <c r="VLT2" s="1762"/>
      <c r="VLU2" s="1762"/>
      <c r="VLV2" s="1762"/>
      <c r="VLW2" s="1762"/>
      <c r="VLX2" s="1762"/>
      <c r="VLY2" s="1762"/>
      <c r="VLZ2" s="1762"/>
      <c r="VMA2" s="1762"/>
      <c r="VMB2" s="1762"/>
      <c r="VMC2" s="1762"/>
      <c r="VMD2" s="1762"/>
      <c r="VME2" s="1762"/>
      <c r="VMF2" s="1762"/>
      <c r="VMG2" s="1762"/>
      <c r="VMH2" s="1762"/>
      <c r="VMI2" s="1762"/>
      <c r="VMJ2" s="1762"/>
      <c r="VMK2" s="1762"/>
      <c r="VML2" s="1762"/>
      <c r="VMM2" s="1762"/>
      <c r="VMN2" s="1762"/>
      <c r="VMO2" s="1762"/>
      <c r="VMP2" s="1762"/>
      <c r="VMQ2" s="1762"/>
      <c r="VMR2" s="1762"/>
      <c r="VMS2" s="1762"/>
      <c r="VMT2" s="1762"/>
      <c r="VMU2" s="1762"/>
      <c r="VMV2" s="1762"/>
      <c r="VMW2" s="1762"/>
      <c r="VMX2" s="1762"/>
      <c r="VMY2" s="1762"/>
      <c r="VMZ2" s="1762"/>
      <c r="VNA2" s="1762"/>
      <c r="VNB2" s="1762"/>
      <c r="VNC2" s="1762"/>
      <c r="VND2" s="1762"/>
      <c r="VNE2" s="1762"/>
      <c r="VNF2" s="1762"/>
      <c r="VNG2" s="1762"/>
      <c r="VNH2" s="1762"/>
      <c r="VNI2" s="1762"/>
      <c r="VNJ2" s="1762"/>
      <c r="VNK2" s="1762"/>
      <c r="VNL2" s="1762"/>
      <c r="VNM2" s="1762"/>
      <c r="VNN2" s="1762"/>
      <c r="VNO2" s="1762"/>
      <c r="VNP2" s="1762"/>
      <c r="VNQ2" s="1762"/>
      <c r="VNR2" s="1762"/>
      <c r="VNS2" s="1762"/>
      <c r="VNT2" s="1762"/>
      <c r="VNU2" s="1762"/>
      <c r="VNV2" s="1762"/>
      <c r="VNW2" s="1762"/>
      <c r="VNX2" s="1762"/>
      <c r="VNY2" s="1762"/>
      <c r="VNZ2" s="1762"/>
      <c r="VOA2" s="1762"/>
      <c r="VOB2" s="1762"/>
      <c r="VOC2" s="1762"/>
      <c r="VOD2" s="1762"/>
      <c r="VOE2" s="1762"/>
      <c r="VOF2" s="1762"/>
      <c r="VOG2" s="1762"/>
      <c r="VOH2" s="1762"/>
      <c r="VOI2" s="1762"/>
      <c r="VOJ2" s="1762"/>
      <c r="VOK2" s="1762"/>
      <c r="VOL2" s="1762"/>
      <c r="VOM2" s="1762"/>
      <c r="VON2" s="1762"/>
      <c r="VOO2" s="1762"/>
      <c r="VOP2" s="1762"/>
      <c r="VOQ2" s="1762"/>
      <c r="VOR2" s="1762"/>
      <c r="VOS2" s="1762"/>
      <c r="VOT2" s="1762"/>
      <c r="VOU2" s="1762"/>
      <c r="VOV2" s="1762"/>
      <c r="VOW2" s="1762"/>
      <c r="VOX2" s="1762"/>
      <c r="VOY2" s="1762"/>
      <c r="VOZ2" s="1762"/>
      <c r="VPA2" s="1762"/>
      <c r="VPB2" s="1762"/>
      <c r="VPC2" s="1762"/>
      <c r="VPD2" s="1762"/>
      <c r="VPE2" s="1762"/>
      <c r="VPF2" s="1762"/>
      <c r="VPG2" s="1762"/>
      <c r="VPH2" s="1762"/>
      <c r="VPI2" s="1762"/>
      <c r="VPJ2" s="1762"/>
      <c r="VPK2" s="1762"/>
      <c r="VPL2" s="1762"/>
      <c r="VPM2" s="1762"/>
      <c r="VPN2" s="1762"/>
      <c r="VPO2" s="1762"/>
      <c r="VPP2" s="1762"/>
      <c r="VPQ2" s="1762"/>
      <c r="VPR2" s="1762"/>
      <c r="VPS2" s="1762"/>
      <c r="VPT2" s="1762"/>
      <c r="VPU2" s="1762"/>
      <c r="VPV2" s="1762"/>
      <c r="VPW2" s="1762"/>
      <c r="VPX2" s="1762"/>
      <c r="VPY2" s="1762"/>
      <c r="VPZ2" s="1762"/>
      <c r="VQA2" s="1762"/>
      <c r="VQB2" s="1762"/>
      <c r="VQC2" s="1762"/>
      <c r="VQD2" s="1762"/>
      <c r="VQE2" s="1762"/>
      <c r="VQF2" s="1762"/>
      <c r="VQG2" s="1762"/>
      <c r="VQH2" s="1762"/>
      <c r="VQI2" s="1762"/>
      <c r="VQJ2" s="1762"/>
      <c r="VQK2" s="1762"/>
      <c r="VQL2" s="1762"/>
      <c r="VQM2" s="1762"/>
      <c r="VQN2" s="1762"/>
      <c r="VQO2" s="1762"/>
      <c r="VQP2" s="1762"/>
      <c r="VQQ2" s="1762"/>
      <c r="VQR2" s="1762"/>
      <c r="VQS2" s="1762"/>
      <c r="VQT2" s="1762"/>
      <c r="VQU2" s="1762"/>
      <c r="VQV2" s="1762"/>
      <c r="VQW2" s="1762"/>
      <c r="VQX2" s="1762"/>
      <c r="VQY2" s="1762"/>
      <c r="VQZ2" s="1762"/>
      <c r="VRA2" s="1762"/>
      <c r="VRB2" s="1762"/>
      <c r="VRC2" s="1762"/>
      <c r="VRD2" s="1762"/>
      <c r="VRE2" s="1762"/>
      <c r="VRF2" s="1762"/>
      <c r="VRG2" s="1762"/>
      <c r="VRH2" s="1762"/>
      <c r="VRI2" s="1762"/>
      <c r="VRJ2" s="1762"/>
      <c r="VRK2" s="1762"/>
      <c r="VRL2" s="1762"/>
      <c r="VRM2" s="1762"/>
      <c r="VRN2" s="1762"/>
      <c r="VRO2" s="1762"/>
      <c r="VRP2" s="1762"/>
      <c r="VRQ2" s="1762"/>
      <c r="VRR2" s="1762"/>
      <c r="VRS2" s="1762"/>
      <c r="VRT2" s="1762"/>
      <c r="VRU2" s="1762"/>
      <c r="VRV2" s="1762"/>
      <c r="VRW2" s="1762"/>
      <c r="VRX2" s="1762"/>
      <c r="VRY2" s="1762"/>
      <c r="VRZ2" s="1762"/>
      <c r="VSA2" s="1762"/>
      <c r="VSB2" s="1762"/>
      <c r="VSC2" s="1762"/>
      <c r="VSD2" s="1762"/>
      <c r="VSE2" s="1762"/>
      <c r="VSF2" s="1762"/>
      <c r="VSG2" s="1762"/>
      <c r="VSH2" s="1762"/>
      <c r="VSI2" s="1762"/>
      <c r="VSJ2" s="1762"/>
      <c r="VSK2" s="1762"/>
      <c r="VSL2" s="1762"/>
      <c r="VSM2" s="1762"/>
      <c r="VSN2" s="1762"/>
      <c r="VSO2" s="1762"/>
      <c r="VSP2" s="1762"/>
      <c r="VSQ2" s="1762"/>
      <c r="VSR2" s="1762"/>
      <c r="VSS2" s="1762"/>
      <c r="VST2" s="1762"/>
      <c r="VSU2" s="1762"/>
      <c r="VSV2" s="1762"/>
      <c r="VSW2" s="1762"/>
      <c r="VSX2" s="1762"/>
      <c r="VSY2" s="1762"/>
      <c r="VSZ2" s="1762"/>
      <c r="VTA2" s="1762"/>
      <c r="VTB2" s="1762"/>
      <c r="VTC2" s="1762"/>
      <c r="VTD2" s="1762"/>
      <c r="VTE2" s="1762"/>
      <c r="VTF2" s="1762"/>
      <c r="VTG2" s="1762"/>
      <c r="VTH2" s="1762"/>
      <c r="VTI2" s="1762"/>
      <c r="VTJ2" s="1762"/>
      <c r="VTK2" s="1762"/>
      <c r="VTL2" s="1762"/>
      <c r="VTM2" s="1762"/>
      <c r="VTN2" s="1762"/>
      <c r="VTO2" s="1762"/>
      <c r="VTP2" s="1762"/>
      <c r="VTQ2" s="1762"/>
      <c r="VTR2" s="1762"/>
      <c r="VTS2" s="1762"/>
      <c r="VTT2" s="1762"/>
      <c r="VTU2" s="1762"/>
      <c r="VTV2" s="1762"/>
      <c r="VTW2" s="1762"/>
      <c r="VTX2" s="1762"/>
      <c r="VTY2" s="1762"/>
      <c r="VTZ2" s="1762"/>
      <c r="VUA2" s="1762"/>
      <c r="VUB2" s="1762"/>
      <c r="VUC2" s="1762"/>
      <c r="VUD2" s="1762"/>
      <c r="VUE2" s="1762"/>
      <c r="VUF2" s="1762"/>
      <c r="VUG2" s="1762"/>
      <c r="VUH2" s="1762"/>
      <c r="VUI2" s="1762"/>
      <c r="VUJ2" s="1762"/>
      <c r="VUK2" s="1762"/>
      <c r="VUL2" s="1762"/>
      <c r="VUM2" s="1762"/>
      <c r="VUN2" s="1762"/>
      <c r="VUO2" s="1762"/>
      <c r="VUP2" s="1762"/>
      <c r="VUQ2" s="1762"/>
      <c r="VUR2" s="1762"/>
      <c r="VUS2" s="1762"/>
      <c r="VUT2" s="1762"/>
      <c r="VUU2" s="1762"/>
      <c r="VUV2" s="1762"/>
      <c r="VUW2" s="1762"/>
      <c r="VUX2" s="1762"/>
      <c r="VUY2" s="1762"/>
      <c r="VUZ2" s="1762"/>
      <c r="VVA2" s="1762"/>
      <c r="VVB2" s="1762"/>
      <c r="VVC2" s="1762"/>
      <c r="VVD2" s="1762"/>
      <c r="VVE2" s="1762"/>
      <c r="VVF2" s="1762"/>
      <c r="VVG2" s="1762"/>
      <c r="VVH2" s="1762"/>
      <c r="VVI2" s="1762"/>
      <c r="VVJ2" s="1762"/>
      <c r="VVK2" s="1762"/>
      <c r="VVL2" s="1762"/>
      <c r="VVM2" s="1762"/>
      <c r="VVN2" s="1762"/>
      <c r="VVO2" s="1762"/>
      <c r="VVP2" s="1762"/>
      <c r="VVQ2" s="1762"/>
      <c r="VVR2" s="1762"/>
      <c r="VVS2" s="1762"/>
      <c r="VVT2" s="1762"/>
      <c r="VVU2" s="1762"/>
      <c r="VVV2" s="1762"/>
      <c r="VVW2" s="1762"/>
      <c r="VVX2" s="1762"/>
      <c r="VVY2" s="1762"/>
      <c r="VVZ2" s="1762"/>
      <c r="VWA2" s="1762"/>
      <c r="VWB2" s="1762"/>
      <c r="VWC2" s="1762"/>
      <c r="VWD2" s="1762"/>
      <c r="VWE2" s="1762"/>
      <c r="VWF2" s="1762"/>
      <c r="VWG2" s="1762"/>
      <c r="VWH2" s="1762"/>
      <c r="VWI2" s="1762"/>
      <c r="VWJ2" s="1762"/>
      <c r="VWK2" s="1762"/>
      <c r="VWL2" s="1762"/>
      <c r="VWM2" s="1762"/>
      <c r="VWN2" s="1762"/>
      <c r="VWO2" s="1762"/>
      <c r="VWP2" s="1762"/>
      <c r="VWQ2" s="1762"/>
      <c r="VWR2" s="1762"/>
      <c r="VWS2" s="1762"/>
      <c r="VWT2" s="1762"/>
      <c r="VWU2" s="1762"/>
      <c r="VWV2" s="1762"/>
      <c r="VWW2" s="1762"/>
      <c r="VWX2" s="1762"/>
      <c r="VWY2" s="1762"/>
      <c r="VWZ2" s="1762"/>
      <c r="VXA2" s="1762"/>
      <c r="VXB2" s="1762"/>
      <c r="VXC2" s="1762"/>
      <c r="VXD2" s="1762"/>
      <c r="VXE2" s="1762"/>
      <c r="VXF2" s="1762"/>
      <c r="VXG2" s="1762"/>
      <c r="VXH2" s="1762"/>
      <c r="VXI2" s="1762"/>
      <c r="VXJ2" s="1762"/>
      <c r="VXK2" s="1762"/>
      <c r="VXL2" s="1762"/>
      <c r="VXM2" s="1762"/>
      <c r="VXN2" s="1762"/>
      <c r="VXO2" s="1762"/>
      <c r="VXP2" s="1762"/>
      <c r="VXQ2" s="1762"/>
      <c r="VXR2" s="1762"/>
      <c r="VXS2" s="1762"/>
      <c r="VXT2" s="1762"/>
      <c r="VXU2" s="1762"/>
      <c r="VXV2" s="1762"/>
      <c r="VXW2" s="1762"/>
      <c r="VXX2" s="1762"/>
      <c r="VXY2" s="1762"/>
      <c r="VXZ2" s="1762"/>
      <c r="VYA2" s="1762"/>
      <c r="VYB2" s="1762"/>
      <c r="VYC2" s="1762"/>
      <c r="VYD2" s="1762"/>
      <c r="VYE2" s="1762"/>
      <c r="VYF2" s="1762"/>
      <c r="VYG2" s="1762"/>
      <c r="VYH2" s="1762"/>
      <c r="VYI2" s="1762"/>
      <c r="VYJ2" s="1762"/>
      <c r="VYK2" s="1762"/>
      <c r="VYL2" s="1762"/>
      <c r="VYM2" s="1762"/>
      <c r="VYN2" s="1762"/>
      <c r="VYO2" s="1762"/>
      <c r="VYP2" s="1762"/>
      <c r="VYQ2" s="1762"/>
      <c r="VYR2" s="1762"/>
      <c r="VYS2" s="1762"/>
      <c r="VYT2" s="1762"/>
      <c r="VYU2" s="1762"/>
      <c r="VYV2" s="1762"/>
      <c r="VYW2" s="1762"/>
      <c r="VYX2" s="1762"/>
      <c r="VYY2" s="1762"/>
      <c r="VYZ2" s="1762"/>
      <c r="VZA2" s="1762"/>
      <c r="VZB2" s="1762"/>
      <c r="VZC2" s="1762"/>
      <c r="VZD2" s="1762"/>
      <c r="VZE2" s="1762"/>
      <c r="VZF2" s="1762"/>
      <c r="VZG2" s="1762"/>
      <c r="VZH2" s="1762"/>
      <c r="VZI2" s="1762"/>
      <c r="VZJ2" s="1762"/>
      <c r="VZK2" s="1762"/>
      <c r="VZL2" s="1762"/>
      <c r="VZM2" s="1762"/>
      <c r="VZN2" s="1762"/>
      <c r="VZO2" s="1762"/>
      <c r="VZP2" s="1762"/>
      <c r="VZQ2" s="1762"/>
      <c r="VZR2" s="1762"/>
      <c r="VZS2" s="1762"/>
      <c r="VZT2" s="1762"/>
      <c r="VZU2" s="1762"/>
      <c r="VZV2" s="1762"/>
      <c r="VZW2" s="1762"/>
      <c r="VZX2" s="1762"/>
      <c r="VZY2" s="1762"/>
      <c r="VZZ2" s="1762"/>
      <c r="WAA2" s="1762"/>
      <c r="WAB2" s="1762"/>
      <c r="WAC2" s="1762"/>
      <c r="WAD2" s="1762"/>
      <c r="WAE2" s="1762"/>
      <c r="WAF2" s="1762"/>
      <c r="WAG2" s="1762"/>
      <c r="WAH2" s="1762"/>
      <c r="WAI2" s="1762"/>
      <c r="WAJ2" s="1762"/>
      <c r="WAK2" s="1762"/>
      <c r="WAL2" s="1762"/>
      <c r="WAM2" s="1762"/>
      <c r="WAN2" s="1762"/>
      <c r="WAO2" s="1762"/>
      <c r="WAP2" s="1762"/>
      <c r="WAQ2" s="1762"/>
      <c r="WAR2" s="1762"/>
      <c r="WAS2" s="1762"/>
      <c r="WAT2" s="1762"/>
      <c r="WAU2" s="1762"/>
      <c r="WAV2" s="1762"/>
      <c r="WAW2" s="1762"/>
      <c r="WAX2" s="1762"/>
      <c r="WAY2" s="1762"/>
      <c r="WAZ2" s="1762"/>
      <c r="WBA2" s="1762"/>
      <c r="WBB2" s="1762"/>
      <c r="WBC2" s="1762"/>
      <c r="WBD2" s="1762"/>
      <c r="WBE2" s="1762"/>
      <c r="WBF2" s="1762"/>
      <c r="WBG2" s="1762"/>
      <c r="WBH2" s="1762"/>
      <c r="WBI2" s="1762"/>
      <c r="WBJ2" s="1762"/>
      <c r="WBK2" s="1762"/>
      <c r="WBL2" s="1762"/>
      <c r="WBM2" s="1762"/>
      <c r="WBN2" s="1762"/>
      <c r="WBO2" s="1762"/>
      <c r="WBP2" s="1762"/>
      <c r="WBQ2" s="1762"/>
      <c r="WBR2" s="1762"/>
      <c r="WBS2" s="1762"/>
      <c r="WBT2" s="1762"/>
      <c r="WBU2" s="1762"/>
      <c r="WBV2" s="1762"/>
      <c r="WBW2" s="1762"/>
      <c r="WBX2" s="1762"/>
      <c r="WBY2" s="1762"/>
      <c r="WBZ2" s="1762"/>
      <c r="WCA2" s="1762"/>
      <c r="WCB2" s="1762"/>
      <c r="WCC2" s="1762"/>
      <c r="WCD2" s="1762"/>
      <c r="WCE2" s="1762"/>
      <c r="WCF2" s="1762"/>
      <c r="WCG2" s="1762"/>
      <c r="WCH2" s="1762"/>
      <c r="WCI2" s="1762"/>
      <c r="WCJ2" s="1762"/>
      <c r="WCK2" s="1762"/>
      <c r="WCL2" s="1762"/>
      <c r="WCM2" s="1762"/>
      <c r="WCN2" s="1762"/>
      <c r="WCO2" s="1762"/>
      <c r="WCP2" s="1762"/>
      <c r="WCQ2" s="1762"/>
      <c r="WCR2" s="1762"/>
      <c r="WCS2" s="1762"/>
      <c r="WCT2" s="1762"/>
      <c r="WCU2" s="1762"/>
      <c r="WCV2" s="1762"/>
      <c r="WCW2" s="1762"/>
      <c r="WCX2" s="1762"/>
      <c r="WCY2" s="1762"/>
      <c r="WCZ2" s="1762"/>
      <c r="WDA2" s="1762"/>
      <c r="WDB2" s="1762"/>
      <c r="WDC2" s="1762"/>
      <c r="WDD2" s="1762"/>
      <c r="WDE2" s="1762"/>
      <c r="WDF2" s="1762"/>
      <c r="WDG2" s="1762"/>
      <c r="WDH2" s="1762"/>
      <c r="WDI2" s="1762"/>
      <c r="WDJ2" s="1762"/>
      <c r="WDK2" s="1762"/>
      <c r="WDL2" s="1762"/>
      <c r="WDM2" s="1762"/>
      <c r="WDN2" s="1762"/>
      <c r="WDO2" s="1762"/>
      <c r="WDP2" s="1762"/>
      <c r="WDQ2" s="1762"/>
      <c r="WDR2" s="1762"/>
      <c r="WDS2" s="1762"/>
      <c r="WDT2" s="1762"/>
      <c r="WDU2" s="1762"/>
      <c r="WDV2" s="1762"/>
      <c r="WDW2" s="1762"/>
      <c r="WDX2" s="1762"/>
      <c r="WDY2" s="1762"/>
      <c r="WDZ2" s="1762"/>
      <c r="WEA2" s="1762"/>
      <c r="WEB2" s="1762"/>
      <c r="WEC2" s="1762"/>
      <c r="WED2" s="1762"/>
      <c r="WEE2" s="1762"/>
      <c r="WEF2" s="1762"/>
      <c r="WEG2" s="1762"/>
      <c r="WEH2" s="1762"/>
      <c r="WEI2" s="1762"/>
      <c r="WEJ2" s="1762"/>
      <c r="WEK2" s="1762"/>
      <c r="WEL2" s="1762"/>
      <c r="WEM2" s="1762"/>
      <c r="WEN2" s="1762"/>
      <c r="WEO2" s="1762"/>
      <c r="WEP2" s="1762"/>
      <c r="WEQ2" s="1762"/>
      <c r="WER2" s="1762"/>
      <c r="WES2" s="1762"/>
      <c r="WET2" s="1762"/>
      <c r="WEU2" s="1762"/>
      <c r="WEV2" s="1762"/>
      <c r="WEW2" s="1762"/>
      <c r="WEX2" s="1762"/>
      <c r="WEY2" s="1762"/>
      <c r="WEZ2" s="1762"/>
      <c r="WFA2" s="1762"/>
      <c r="WFB2" s="1762"/>
      <c r="WFC2" s="1762"/>
      <c r="WFD2" s="1762"/>
      <c r="WFE2" s="1762"/>
      <c r="WFF2" s="1762"/>
      <c r="WFG2" s="1762"/>
      <c r="WFH2" s="1762"/>
      <c r="WFI2" s="1762"/>
      <c r="WFJ2" s="1762"/>
      <c r="WFK2" s="1762"/>
      <c r="WFL2" s="1762"/>
      <c r="WFM2" s="1762"/>
      <c r="WFN2" s="1762"/>
      <c r="WFO2" s="1762"/>
      <c r="WFP2" s="1762"/>
      <c r="WFQ2" s="1762"/>
      <c r="WFR2" s="1762"/>
      <c r="WFS2" s="1762"/>
      <c r="WFT2" s="1762"/>
      <c r="WFU2" s="1762"/>
      <c r="WFV2" s="1762"/>
      <c r="WFW2" s="1762"/>
      <c r="WFX2" s="1762"/>
      <c r="WFY2" s="1762"/>
      <c r="WFZ2" s="1762"/>
      <c r="WGA2" s="1762"/>
      <c r="WGB2" s="1762"/>
      <c r="WGC2" s="1762"/>
      <c r="WGD2" s="1762"/>
      <c r="WGE2" s="1762"/>
      <c r="WGF2" s="1762"/>
      <c r="WGG2" s="1762"/>
      <c r="WGH2" s="1762"/>
      <c r="WGI2" s="1762"/>
      <c r="WGJ2" s="1762"/>
      <c r="WGK2" s="1762"/>
      <c r="WGL2" s="1762"/>
      <c r="WGM2" s="1762"/>
      <c r="WGN2" s="1762"/>
      <c r="WGO2" s="1762"/>
      <c r="WGP2" s="1762"/>
      <c r="WGQ2" s="1762"/>
      <c r="WGR2" s="1762"/>
      <c r="WGS2" s="1762"/>
      <c r="WGT2" s="1762"/>
      <c r="WGU2" s="1762"/>
      <c r="WGV2" s="1762"/>
      <c r="WGW2" s="1762"/>
      <c r="WGX2" s="1762"/>
      <c r="WGY2" s="1762"/>
      <c r="WGZ2" s="1762"/>
      <c r="WHA2" s="1762"/>
      <c r="WHB2" s="1762"/>
      <c r="WHC2" s="1762"/>
      <c r="WHD2" s="1762"/>
      <c r="WHE2" s="1762"/>
      <c r="WHF2" s="1762"/>
      <c r="WHG2" s="1762"/>
      <c r="WHH2" s="1762"/>
      <c r="WHI2" s="1762"/>
      <c r="WHJ2" s="1762"/>
      <c r="WHK2" s="1762"/>
      <c r="WHL2" s="1762"/>
      <c r="WHM2" s="1762"/>
      <c r="WHN2" s="1762"/>
      <c r="WHO2" s="1762"/>
      <c r="WHP2" s="1762"/>
      <c r="WHQ2" s="1762"/>
      <c r="WHR2" s="1762"/>
      <c r="WHS2" s="1762"/>
      <c r="WHT2" s="1762"/>
      <c r="WHU2" s="1762"/>
      <c r="WHV2" s="1762"/>
      <c r="WHW2" s="1762"/>
      <c r="WHX2" s="1762"/>
      <c r="WHY2" s="1762"/>
      <c r="WHZ2" s="1762"/>
      <c r="WIA2" s="1762"/>
      <c r="WIB2" s="1762"/>
      <c r="WIC2" s="1762"/>
      <c r="WID2" s="1762"/>
      <c r="WIE2" s="1762"/>
      <c r="WIF2" s="1762"/>
      <c r="WIG2" s="1762"/>
      <c r="WIH2" s="1762"/>
      <c r="WII2" s="1762"/>
      <c r="WIJ2" s="1762"/>
      <c r="WIK2" s="1762"/>
      <c r="WIL2" s="1762"/>
      <c r="WIM2" s="1762"/>
      <c r="WIN2" s="1762"/>
      <c r="WIO2" s="1762"/>
      <c r="WIP2" s="1762"/>
      <c r="WIQ2" s="1762"/>
      <c r="WIR2" s="1762"/>
      <c r="WIS2" s="1762"/>
      <c r="WIT2" s="1762"/>
      <c r="WIU2" s="1762"/>
      <c r="WIV2" s="1762"/>
      <c r="WIW2" s="1762"/>
      <c r="WIX2" s="1762"/>
      <c r="WIY2" s="1762"/>
      <c r="WIZ2" s="1762"/>
      <c r="WJA2" s="1762"/>
      <c r="WJB2" s="1762"/>
      <c r="WJC2" s="1762"/>
      <c r="WJD2" s="1762"/>
      <c r="WJE2" s="1762"/>
      <c r="WJF2" s="1762"/>
      <c r="WJG2" s="1762"/>
      <c r="WJH2" s="1762"/>
      <c r="WJI2" s="1762"/>
      <c r="WJJ2" s="1762"/>
      <c r="WJK2" s="1762"/>
      <c r="WJL2" s="1762"/>
      <c r="WJM2" s="1762"/>
      <c r="WJN2" s="1762"/>
      <c r="WJO2" s="1762"/>
      <c r="WJP2" s="1762"/>
      <c r="WJQ2" s="1762"/>
      <c r="WJR2" s="1762"/>
      <c r="WJS2" s="1762"/>
      <c r="WJT2" s="1762"/>
      <c r="WJU2" s="1762"/>
      <c r="WJV2" s="1762"/>
      <c r="WJW2" s="1762"/>
      <c r="WJX2" s="1762"/>
      <c r="WJY2" s="1762"/>
      <c r="WJZ2" s="1762"/>
      <c r="WKA2" s="1762"/>
      <c r="WKB2" s="1762"/>
      <c r="WKC2" s="1762"/>
      <c r="WKD2" s="1762"/>
      <c r="WKE2" s="1762"/>
      <c r="WKF2" s="1762"/>
      <c r="WKG2" s="1762"/>
      <c r="WKH2" s="1762"/>
      <c r="WKI2" s="1762"/>
      <c r="WKJ2" s="1762"/>
      <c r="WKK2" s="1762"/>
      <c r="WKL2" s="1762"/>
      <c r="WKM2" s="1762"/>
      <c r="WKN2" s="1762"/>
      <c r="WKO2" s="1762"/>
      <c r="WKP2" s="1762"/>
      <c r="WKQ2" s="1762"/>
      <c r="WKR2" s="1762"/>
      <c r="WKS2" s="1762"/>
      <c r="WKT2" s="1762"/>
      <c r="WKU2" s="1762"/>
      <c r="WKV2" s="1762"/>
      <c r="WKW2" s="1762"/>
      <c r="WKX2" s="1762"/>
      <c r="WKY2" s="1762"/>
      <c r="WKZ2" s="1762"/>
      <c r="WLA2" s="1762"/>
      <c r="WLB2" s="1762"/>
      <c r="WLC2" s="1762"/>
      <c r="WLD2" s="1762"/>
      <c r="WLE2" s="1762"/>
      <c r="WLF2" s="1762"/>
      <c r="WLG2" s="1762"/>
      <c r="WLH2" s="1762"/>
      <c r="WLI2" s="1762"/>
      <c r="WLJ2" s="1762"/>
      <c r="WLK2" s="1762"/>
      <c r="WLL2" s="1762"/>
      <c r="WLM2" s="1762"/>
      <c r="WLN2" s="1762"/>
      <c r="WLO2" s="1762"/>
      <c r="WLP2" s="1762"/>
      <c r="WLQ2" s="1762"/>
      <c r="WLR2" s="1762"/>
      <c r="WLS2" s="1762"/>
      <c r="WLT2" s="1762"/>
      <c r="WLU2" s="1762"/>
      <c r="WLV2" s="1762"/>
      <c r="WLW2" s="1762"/>
      <c r="WLX2" s="1762"/>
      <c r="WLY2" s="1762"/>
      <c r="WLZ2" s="1762"/>
      <c r="WMA2" s="1762"/>
      <c r="WMB2" s="1762"/>
      <c r="WMC2" s="1762"/>
      <c r="WMD2" s="1762"/>
      <c r="WME2" s="1762"/>
      <c r="WMF2" s="1762"/>
      <c r="WMG2" s="1762"/>
      <c r="WMH2" s="1762"/>
      <c r="WMI2" s="1762"/>
      <c r="WMJ2" s="1762"/>
      <c r="WMK2" s="1762"/>
      <c r="WML2" s="1762"/>
      <c r="WMM2" s="1762"/>
      <c r="WMN2" s="1762"/>
      <c r="WMO2" s="1762"/>
      <c r="WMP2" s="1762"/>
      <c r="WMQ2" s="1762"/>
      <c r="WMR2" s="1762"/>
      <c r="WMS2" s="1762"/>
      <c r="WMT2" s="1762"/>
      <c r="WMU2" s="1762"/>
      <c r="WMV2" s="1762"/>
      <c r="WMW2" s="1762"/>
      <c r="WMX2" s="1762"/>
      <c r="WMY2" s="1762"/>
      <c r="WMZ2" s="1762"/>
      <c r="WNA2" s="1762"/>
      <c r="WNB2" s="1762"/>
      <c r="WNC2" s="1762"/>
      <c r="WND2" s="1762"/>
      <c r="WNE2" s="1762"/>
      <c r="WNF2" s="1762"/>
      <c r="WNG2" s="1762"/>
      <c r="WNH2" s="1762"/>
      <c r="WNI2" s="1762"/>
      <c r="WNJ2" s="1762"/>
      <c r="WNK2" s="1762"/>
      <c r="WNL2" s="1762"/>
      <c r="WNM2" s="1762"/>
      <c r="WNN2" s="1762"/>
      <c r="WNO2" s="1762"/>
      <c r="WNP2" s="1762"/>
      <c r="WNQ2" s="1762"/>
      <c r="WNR2" s="1762"/>
      <c r="WNS2" s="1762"/>
      <c r="WNT2" s="1762"/>
      <c r="WNU2" s="1762"/>
      <c r="WNV2" s="1762"/>
      <c r="WNW2" s="1762"/>
      <c r="WNX2" s="1762"/>
      <c r="WNY2" s="1762"/>
      <c r="WNZ2" s="1762"/>
      <c r="WOA2" s="1762"/>
      <c r="WOB2" s="1762"/>
      <c r="WOC2" s="1762"/>
      <c r="WOD2" s="1762"/>
      <c r="WOE2" s="1762"/>
      <c r="WOF2" s="1762"/>
      <c r="WOG2" s="1762"/>
      <c r="WOH2" s="1762"/>
      <c r="WOI2" s="1762"/>
      <c r="WOJ2" s="1762"/>
      <c r="WOK2" s="1762"/>
      <c r="WOL2" s="1762"/>
      <c r="WOM2" s="1762"/>
      <c r="WON2" s="1762"/>
      <c r="WOO2" s="1762"/>
      <c r="WOP2" s="1762"/>
      <c r="WOQ2" s="1762"/>
      <c r="WOR2" s="1762"/>
      <c r="WOS2" s="1762"/>
      <c r="WOT2" s="1762"/>
      <c r="WOU2" s="1762"/>
      <c r="WOV2" s="1762"/>
      <c r="WOW2" s="1762"/>
      <c r="WOX2" s="1762"/>
      <c r="WOY2" s="1762"/>
      <c r="WOZ2" s="1762"/>
      <c r="WPA2" s="1762"/>
      <c r="WPB2" s="1762"/>
      <c r="WPC2" s="1762"/>
      <c r="WPD2" s="1762"/>
      <c r="WPE2" s="1762"/>
      <c r="WPF2" s="1762"/>
      <c r="WPG2" s="1762"/>
      <c r="WPH2" s="1762"/>
      <c r="WPI2" s="1762"/>
      <c r="WPJ2" s="1762"/>
      <c r="WPK2" s="1762"/>
      <c r="WPL2" s="1762"/>
      <c r="WPM2" s="1762"/>
      <c r="WPN2" s="1762"/>
      <c r="WPO2" s="1762"/>
      <c r="WPP2" s="1762"/>
      <c r="WPQ2" s="1762"/>
      <c r="WPR2" s="1762"/>
      <c r="WPS2" s="1762"/>
      <c r="WPT2" s="1762"/>
      <c r="WPU2" s="1762"/>
      <c r="WPV2" s="1762"/>
      <c r="WPW2" s="1762"/>
      <c r="WPX2" s="1762"/>
      <c r="WPY2" s="1762"/>
      <c r="WPZ2" s="1762"/>
      <c r="WQA2" s="1762"/>
      <c r="WQB2" s="1762"/>
      <c r="WQC2" s="1762"/>
      <c r="WQD2" s="1762"/>
      <c r="WQE2" s="1762"/>
      <c r="WQF2" s="1762"/>
      <c r="WQG2" s="1762"/>
      <c r="WQH2" s="1762"/>
      <c r="WQI2" s="1762"/>
      <c r="WQJ2" s="1762"/>
      <c r="WQK2" s="1762"/>
      <c r="WQL2" s="1762"/>
      <c r="WQM2" s="1762"/>
      <c r="WQN2" s="1762"/>
      <c r="WQO2" s="1762"/>
      <c r="WQP2" s="1762"/>
      <c r="WQQ2" s="1762"/>
      <c r="WQR2" s="1762"/>
      <c r="WQS2" s="1762"/>
      <c r="WQT2" s="1762"/>
      <c r="WQU2" s="1762"/>
      <c r="WQV2" s="1762"/>
      <c r="WQW2" s="1762"/>
      <c r="WQX2" s="1762"/>
      <c r="WQY2" s="1762"/>
      <c r="WQZ2" s="1762"/>
      <c r="WRA2" s="1762"/>
      <c r="WRB2" s="1762"/>
      <c r="WRC2" s="1762"/>
      <c r="WRD2" s="1762"/>
      <c r="WRE2" s="1762"/>
      <c r="WRF2" s="1762"/>
      <c r="WRG2" s="1762"/>
      <c r="WRH2" s="1762"/>
      <c r="WRI2" s="1762"/>
      <c r="WRJ2" s="1762"/>
      <c r="WRK2" s="1762"/>
      <c r="WRL2" s="1762"/>
      <c r="WRM2" s="1762"/>
      <c r="WRN2" s="1762"/>
      <c r="WRO2" s="1762"/>
      <c r="WRP2" s="1762"/>
      <c r="WRQ2" s="1762"/>
      <c r="WRR2" s="1762"/>
      <c r="WRS2" s="1762"/>
      <c r="WRT2" s="1762"/>
      <c r="WRU2" s="1762"/>
      <c r="WRV2" s="1762"/>
      <c r="WRW2" s="1762"/>
      <c r="WRX2" s="1762"/>
      <c r="WRY2" s="1762"/>
      <c r="WRZ2" s="1762"/>
      <c r="WSA2" s="1762"/>
      <c r="WSB2" s="1762"/>
      <c r="WSC2" s="1762"/>
      <c r="WSD2" s="1762"/>
      <c r="WSE2" s="1762"/>
      <c r="WSF2" s="1762"/>
      <c r="WSG2" s="1762"/>
      <c r="WSH2" s="1762"/>
      <c r="WSI2" s="1762"/>
      <c r="WSJ2" s="1762"/>
      <c r="WSK2" s="1762"/>
      <c r="WSL2" s="1762"/>
      <c r="WSM2" s="1762"/>
      <c r="WSN2" s="1762"/>
      <c r="WSO2" s="1762"/>
      <c r="WSP2" s="1762"/>
      <c r="WSQ2" s="1762"/>
      <c r="WSR2" s="1762"/>
      <c r="WSS2" s="1762"/>
      <c r="WST2" s="1762"/>
      <c r="WSU2" s="1762"/>
      <c r="WSV2" s="1762"/>
      <c r="WSW2" s="1762"/>
      <c r="WSX2" s="1762"/>
      <c r="WSY2" s="1762"/>
      <c r="WSZ2" s="1762"/>
      <c r="WTA2" s="1762"/>
      <c r="WTB2" s="1762"/>
      <c r="WTC2" s="1762"/>
      <c r="WTD2" s="1762"/>
      <c r="WTE2" s="1762"/>
      <c r="WTF2" s="1762"/>
      <c r="WTG2" s="1762"/>
      <c r="WTH2" s="1762"/>
      <c r="WTI2" s="1762"/>
      <c r="WTJ2" s="1762"/>
      <c r="WTK2" s="1762"/>
      <c r="WTL2" s="1762"/>
      <c r="WTM2" s="1762"/>
      <c r="WTN2" s="1762"/>
      <c r="WTO2" s="1762"/>
      <c r="WTP2" s="1762"/>
      <c r="WTQ2" s="1762"/>
      <c r="WTR2" s="1762"/>
      <c r="WTS2" s="1762"/>
      <c r="WTT2" s="1762"/>
      <c r="WTU2" s="1762"/>
      <c r="WTV2" s="1762"/>
      <c r="WTW2" s="1762"/>
      <c r="WTX2" s="1762"/>
      <c r="WTY2" s="1762"/>
      <c r="WTZ2" s="1762"/>
      <c r="WUA2" s="1762"/>
      <c r="WUB2" s="1762"/>
      <c r="WUC2" s="1762"/>
      <c r="WUD2" s="1762"/>
      <c r="WUE2" s="1762"/>
      <c r="WUF2" s="1762"/>
      <c r="WUG2" s="1762"/>
      <c r="WUH2" s="1762"/>
      <c r="WUI2" s="1762"/>
      <c r="WUJ2" s="1762"/>
      <c r="WUK2" s="1762"/>
      <c r="WUL2" s="1762"/>
      <c r="WUM2" s="1762"/>
      <c r="WUN2" s="1762"/>
      <c r="WUO2" s="1762"/>
      <c r="WUP2" s="1762"/>
      <c r="WUQ2" s="1762"/>
      <c r="WUR2" s="1762"/>
      <c r="WUS2" s="1762"/>
      <c r="WUT2" s="1762"/>
      <c r="WUU2" s="1762"/>
      <c r="WUV2" s="1762"/>
      <c r="WUW2" s="1762"/>
      <c r="WUX2" s="1762"/>
      <c r="WUY2" s="1762"/>
      <c r="WUZ2" s="1762"/>
      <c r="WVA2" s="1762"/>
      <c r="WVB2" s="1762"/>
      <c r="WVC2" s="1762"/>
      <c r="WVD2" s="1762"/>
      <c r="WVE2" s="1762"/>
      <c r="WVF2" s="1762"/>
      <c r="WVG2" s="1762"/>
      <c r="WVH2" s="1762"/>
      <c r="WVI2" s="1762"/>
      <c r="WVJ2" s="1762"/>
      <c r="WVK2" s="1762"/>
      <c r="WVL2" s="1762"/>
      <c r="WVM2" s="1762"/>
      <c r="WVN2" s="1762"/>
      <c r="WVO2" s="1762"/>
      <c r="WVP2" s="1762"/>
      <c r="WVQ2" s="1762"/>
      <c r="WVR2" s="1762"/>
      <c r="WVS2" s="1762"/>
      <c r="WVT2" s="1762"/>
      <c r="WVU2" s="1762"/>
      <c r="WVV2" s="1762"/>
      <c r="WVW2" s="1762"/>
      <c r="WVX2" s="1762"/>
      <c r="WVY2" s="1762"/>
      <c r="WVZ2" s="1762"/>
      <c r="WWA2" s="1762"/>
      <c r="WWB2" s="1762"/>
      <c r="WWC2" s="1762"/>
      <c r="WWD2" s="1762"/>
      <c r="WWE2" s="1762"/>
      <c r="WWF2" s="1762"/>
      <c r="WWG2" s="1762"/>
      <c r="WWH2" s="1762"/>
      <c r="WWI2" s="1762"/>
      <c r="WWJ2" s="1762"/>
      <c r="WWK2" s="1762"/>
      <c r="WWL2" s="1762"/>
      <c r="WWM2" s="1762"/>
      <c r="WWN2" s="1762"/>
      <c r="WWO2" s="1762"/>
      <c r="WWP2" s="1762"/>
      <c r="WWQ2" s="1762"/>
      <c r="WWR2" s="1762"/>
      <c r="WWS2" s="1762"/>
      <c r="WWT2" s="1762"/>
      <c r="WWU2" s="1762"/>
      <c r="WWV2" s="1762"/>
      <c r="WWW2" s="1762"/>
      <c r="WWX2" s="1762"/>
      <c r="WWY2" s="1762"/>
      <c r="WWZ2" s="1762"/>
      <c r="WXA2" s="1762"/>
      <c r="WXB2" s="1762"/>
      <c r="WXC2" s="1762"/>
      <c r="WXD2" s="1762"/>
      <c r="WXE2" s="1762"/>
      <c r="WXF2" s="1762"/>
      <c r="WXG2" s="1762"/>
      <c r="WXH2" s="1762"/>
      <c r="WXI2" s="1762"/>
      <c r="WXJ2" s="1762"/>
      <c r="WXK2" s="1762"/>
      <c r="WXL2" s="1762"/>
      <c r="WXM2" s="1762"/>
      <c r="WXN2" s="1762"/>
      <c r="WXO2" s="1762"/>
      <c r="WXP2" s="1762"/>
      <c r="WXQ2" s="1762"/>
      <c r="WXR2" s="1762"/>
      <c r="WXS2" s="1762"/>
      <c r="WXT2" s="1762"/>
      <c r="WXU2" s="1762"/>
      <c r="WXV2" s="1762"/>
      <c r="WXW2" s="1762"/>
      <c r="WXX2" s="1762"/>
      <c r="WXY2" s="1762"/>
      <c r="WXZ2" s="1762"/>
      <c r="WYA2" s="1762"/>
      <c r="WYB2" s="1762"/>
      <c r="WYC2" s="1762"/>
      <c r="WYD2" s="1762"/>
      <c r="WYE2" s="1762"/>
      <c r="WYF2" s="1762"/>
      <c r="WYG2" s="1762"/>
      <c r="WYH2" s="1762"/>
      <c r="WYI2" s="1762"/>
      <c r="WYJ2" s="1762"/>
      <c r="WYK2" s="1762"/>
      <c r="WYL2" s="1762"/>
      <c r="WYM2" s="1762"/>
      <c r="WYN2" s="1762"/>
      <c r="WYO2" s="1762"/>
      <c r="WYP2" s="1762"/>
      <c r="WYQ2" s="1762"/>
      <c r="WYR2" s="1762"/>
      <c r="WYS2" s="1762"/>
      <c r="WYT2" s="1762"/>
      <c r="WYU2" s="1762"/>
      <c r="WYV2" s="1762"/>
      <c r="WYW2" s="1762"/>
      <c r="WYX2" s="1762"/>
      <c r="WYY2" s="1762"/>
      <c r="WYZ2" s="1762"/>
      <c r="WZA2" s="1762"/>
      <c r="WZB2" s="1762"/>
      <c r="WZC2" s="1762"/>
      <c r="WZD2" s="1762"/>
      <c r="WZE2" s="1762"/>
      <c r="WZF2" s="1762"/>
      <c r="WZG2" s="1762"/>
      <c r="WZH2" s="1762"/>
      <c r="WZI2" s="1762"/>
      <c r="WZJ2" s="1762"/>
      <c r="WZK2" s="1762"/>
      <c r="WZL2" s="1762"/>
      <c r="WZM2" s="1762"/>
      <c r="WZN2" s="1762"/>
      <c r="WZO2" s="1762"/>
      <c r="WZP2" s="1762"/>
      <c r="WZQ2" s="1762"/>
      <c r="WZR2" s="1762"/>
      <c r="WZS2" s="1762"/>
      <c r="WZT2" s="1762"/>
      <c r="WZU2" s="1762"/>
      <c r="WZV2" s="1762"/>
      <c r="WZW2" s="1762"/>
      <c r="WZX2" s="1762"/>
      <c r="WZY2" s="1762"/>
      <c r="WZZ2" s="1762"/>
      <c r="XAA2" s="1762"/>
      <c r="XAB2" s="1762"/>
      <c r="XAC2" s="1762"/>
      <c r="XAD2" s="1762"/>
      <c r="XAE2" s="1762"/>
      <c r="XAF2" s="1762"/>
      <c r="XAG2" s="1762"/>
      <c r="XAH2" s="1762"/>
      <c r="XAI2" s="1762"/>
      <c r="XAJ2" s="1762"/>
      <c r="XAK2" s="1762"/>
      <c r="XAL2" s="1762"/>
      <c r="XAM2" s="1762"/>
      <c r="XAN2" s="1762"/>
      <c r="XAO2" s="1762"/>
      <c r="XAP2" s="1762"/>
      <c r="XAQ2" s="1762"/>
      <c r="XAR2" s="1762"/>
      <c r="XAS2" s="1762"/>
      <c r="XAT2" s="1762"/>
      <c r="XAU2" s="1762"/>
      <c r="XAV2" s="1762"/>
      <c r="XAW2" s="1762"/>
      <c r="XAX2" s="1762"/>
      <c r="XAY2" s="1762"/>
      <c r="XAZ2" s="1762"/>
      <c r="XBA2" s="1762"/>
      <c r="XBB2" s="1762"/>
      <c r="XBC2" s="1762"/>
      <c r="XBD2" s="1762"/>
      <c r="XBE2" s="1762"/>
      <c r="XBF2" s="1762"/>
      <c r="XBG2" s="1762"/>
      <c r="XBH2" s="1762"/>
      <c r="XBI2" s="1762"/>
      <c r="XBJ2" s="1762"/>
      <c r="XBK2" s="1762"/>
      <c r="XBL2" s="1762"/>
      <c r="XBM2" s="1762"/>
      <c r="XBN2" s="1762"/>
      <c r="XBO2" s="1762"/>
      <c r="XBP2" s="1762"/>
      <c r="XBQ2" s="1762"/>
      <c r="XBR2" s="1762"/>
      <c r="XBS2" s="1762"/>
      <c r="XBT2" s="1762"/>
      <c r="XBU2" s="1762"/>
      <c r="XBV2" s="1762"/>
      <c r="XBW2" s="1762"/>
      <c r="XBX2" s="1762"/>
      <c r="XBY2" s="1762"/>
      <c r="XBZ2" s="1762"/>
      <c r="XCA2" s="1762"/>
      <c r="XCB2" s="1762"/>
      <c r="XCC2" s="1762"/>
      <c r="XCD2" s="1762"/>
      <c r="XCE2" s="1762"/>
      <c r="XCF2" s="1762"/>
      <c r="XCG2" s="1762"/>
      <c r="XCH2" s="1762"/>
      <c r="XCI2" s="1762"/>
      <c r="XCJ2" s="1762"/>
      <c r="XCK2" s="1762"/>
      <c r="XCL2" s="1762"/>
      <c r="XCM2" s="1762"/>
      <c r="XCN2" s="1762"/>
      <c r="XCO2" s="1762"/>
      <c r="XCP2" s="1762"/>
      <c r="XCQ2" s="1762"/>
      <c r="XCR2" s="1762"/>
      <c r="XCS2" s="1762"/>
      <c r="XCT2" s="1762"/>
      <c r="XCU2" s="1762"/>
      <c r="XCV2" s="1762"/>
      <c r="XCW2" s="1762"/>
      <c r="XCX2" s="1762"/>
      <c r="XCY2" s="1762"/>
      <c r="XCZ2" s="1762"/>
      <c r="XDA2" s="1762"/>
      <c r="XDB2" s="1762"/>
      <c r="XDC2" s="1762"/>
      <c r="XDD2" s="1762"/>
      <c r="XDE2" s="1762"/>
      <c r="XDF2" s="1762"/>
      <c r="XDG2" s="1762"/>
      <c r="XDH2" s="1762"/>
      <c r="XDI2" s="1762"/>
      <c r="XDJ2" s="1762"/>
      <c r="XDK2" s="1762"/>
      <c r="XDL2" s="1762"/>
      <c r="XDM2" s="1762"/>
      <c r="XDN2" s="1762"/>
      <c r="XDO2" s="1762"/>
      <c r="XDP2" s="1762"/>
      <c r="XDQ2" s="1762"/>
      <c r="XDR2" s="1762"/>
      <c r="XDS2" s="1762"/>
      <c r="XDT2" s="1762"/>
      <c r="XDU2" s="1762"/>
      <c r="XDV2" s="1762"/>
      <c r="XDW2" s="1762"/>
      <c r="XDX2" s="1762"/>
      <c r="XDY2" s="1762"/>
      <c r="XDZ2" s="1762"/>
      <c r="XEA2" s="1762"/>
      <c r="XEB2" s="1762"/>
      <c r="XEC2" s="1762"/>
      <c r="XED2" s="1762"/>
      <c r="XEE2" s="1762"/>
      <c r="XEF2" s="1762"/>
      <c r="XEG2" s="1762"/>
      <c r="XEH2" s="1762"/>
      <c r="XEI2" s="1762"/>
      <c r="XEJ2" s="1762"/>
      <c r="XEK2" s="1762"/>
      <c r="XEL2" s="1762"/>
      <c r="XEM2" s="1762"/>
      <c r="XEN2" s="1762"/>
      <c r="XEO2" s="1762"/>
      <c r="XEP2" s="1762"/>
      <c r="XEQ2" s="1762"/>
      <c r="XER2" s="1762"/>
      <c r="XES2" s="1762"/>
      <c r="XET2" s="1762"/>
      <c r="XEU2" s="1762"/>
      <c r="XEV2" s="1762"/>
      <c r="XEW2" s="1762"/>
      <c r="XEX2" s="1762"/>
      <c r="XEY2" s="1762"/>
      <c r="XEZ2" s="1762"/>
      <c r="XFA2" s="1762"/>
      <c r="XFB2" s="1762"/>
      <c r="XFC2" s="1762"/>
      <c r="XFD2" s="1762"/>
    </row>
    <row r="3" spans="1:16384" ht="20.100000000000001" customHeight="1" x14ac:dyDescent="0.2"/>
    <row r="4" spans="1:16384" ht="20.100000000000001" customHeight="1" x14ac:dyDescent="0.2">
      <c r="A4" s="1760"/>
      <c r="B4" s="1760"/>
      <c r="C4" s="1760"/>
      <c r="D4" s="1760"/>
      <c r="E4" s="1760"/>
    </row>
    <row r="5" spans="1:16384" ht="20.100000000000001" customHeight="1" x14ac:dyDescent="0.2">
      <c r="A5" s="453"/>
      <c r="B5" s="1760" t="s">
        <v>673</v>
      </c>
      <c r="C5" s="1760"/>
      <c r="D5" s="1760"/>
      <c r="E5" s="1760"/>
      <c r="F5" s="1760"/>
      <c r="G5" s="1760"/>
      <c r="H5" s="1760"/>
    </row>
    <row r="6" spans="1:16384" ht="20.100000000000001" customHeight="1" x14ac:dyDescent="0.2">
      <c r="A6" s="453"/>
      <c r="B6" s="453"/>
      <c r="C6" s="453"/>
    </row>
    <row r="7" spans="1:16384" ht="20.100000000000001" customHeight="1" thickBot="1" x14ac:dyDescent="0.25">
      <c r="A7" s="1755" t="s">
        <v>362</v>
      </c>
      <c r="B7" s="1755"/>
      <c r="C7" s="1755"/>
      <c r="D7" s="1755"/>
      <c r="E7" s="1755"/>
      <c r="F7" s="1755"/>
      <c r="G7" s="1755"/>
      <c r="H7" s="1755"/>
      <c r="I7" s="454"/>
      <c r="J7" s="454"/>
      <c r="K7" s="454"/>
      <c r="L7" s="454"/>
    </row>
    <row r="8" spans="1:16384" ht="84.2" customHeight="1" thickBot="1" x14ac:dyDescent="0.25">
      <c r="A8" s="847"/>
      <c r="B8" s="845" t="s">
        <v>48</v>
      </c>
      <c r="C8" s="893" t="str">
        <f>'1. mell.bevétel_össz'!C8</f>
        <v>2023. évi eredeti előirányzat
2/2023. (II.14.)</v>
      </c>
      <c r="D8" s="456" t="str">
        <f>'1. mell.bevétel_össz'!D8</f>
        <v>Módosított előirányzat a 14/2023.  (VI.29.)  rendelet szerint</v>
      </c>
      <c r="E8" s="457" t="str">
        <f>'1. mell.bevétel_össz'!E8</f>
        <v>Módosított előirányzat a …./2023. (IX…..)  rendelet szerint</v>
      </c>
      <c r="F8" s="457" t="str">
        <f>'1. mell.bevétel_össz'!F8</f>
        <v>Módosított előirányzat a .../2023. (XII…...)  rendelet szerint</v>
      </c>
      <c r="G8" s="457" t="str">
        <f>'1. mell.bevétel_össz'!G8</f>
        <v>Módosított előirányzat a …../2023. (II…..)  rendelet szerint</v>
      </c>
      <c r="H8" s="455" t="str">
        <f>'1. mell.bevétel_össz'!H8</f>
        <v>Változás a 14/2023. (VI.29.) rendelethez képest</v>
      </c>
      <c r="I8" s="456" t="str">
        <f>'1. mell.bevétel_össz'!I8</f>
        <v>2023. évi teljesítés              2023.06.30-ig</v>
      </c>
      <c r="J8" s="457" t="str">
        <f>'1. mell.bevétel_össz'!J8</f>
        <v>2023. évi teljesítés              2023.09.30-ig</v>
      </c>
      <c r="K8" s="457" t="str">
        <f>'1. mell.bevétel_össz'!K8</f>
        <v>2023. évi teljesítés              2023.12.31-ig</v>
      </c>
      <c r="L8" s="455" t="str">
        <f>'1. mell.bevétel_össz'!L8</f>
        <v>Teljesítés %-a</v>
      </c>
    </row>
    <row r="9" spans="1:16384" ht="24.95" customHeight="1" x14ac:dyDescent="0.2">
      <c r="A9" s="412">
        <v>141202</v>
      </c>
      <c r="B9" s="848" t="s">
        <v>283</v>
      </c>
      <c r="C9" s="128">
        <v>135370000</v>
      </c>
      <c r="D9" s="291">
        <f>135370000-700000</f>
        <v>134670000</v>
      </c>
      <c r="E9" s="128">
        <v>134670000</v>
      </c>
      <c r="F9" s="128"/>
      <c r="G9" s="128"/>
      <c r="H9" s="1574">
        <f>+E9-D9</f>
        <v>0</v>
      </c>
      <c r="I9" s="291"/>
      <c r="J9" s="128"/>
      <c r="K9" s="128"/>
      <c r="L9" s="129"/>
    </row>
    <row r="10" spans="1:16384" ht="24.95" customHeight="1" x14ac:dyDescent="0.2">
      <c r="A10" s="413"/>
      <c r="B10" s="1035" t="s">
        <v>73</v>
      </c>
      <c r="C10" s="645">
        <f>SUM(C11:C20)</f>
        <v>134058000</v>
      </c>
      <c r="D10" s="837">
        <f>SUM(D11:D20)</f>
        <v>134758000</v>
      </c>
      <c r="E10" s="645">
        <f t="shared" ref="E10:L10" si="0">SUM(E11:E20)</f>
        <v>134608000</v>
      </c>
      <c r="F10" s="645">
        <f t="shared" si="0"/>
        <v>0</v>
      </c>
      <c r="G10" s="645">
        <f t="shared" si="0"/>
        <v>0</v>
      </c>
      <c r="H10" s="841">
        <f t="shared" ref="H10:H21" si="1">+E10-D10</f>
        <v>-150000</v>
      </c>
      <c r="I10" s="837">
        <f t="shared" si="0"/>
        <v>0</v>
      </c>
      <c r="J10" s="645">
        <f t="shared" si="0"/>
        <v>0</v>
      </c>
      <c r="K10" s="645">
        <f t="shared" si="0"/>
        <v>0</v>
      </c>
      <c r="L10" s="645">
        <f t="shared" si="0"/>
        <v>0</v>
      </c>
    </row>
    <row r="11" spans="1:16384" ht="24.95" customHeight="1" x14ac:dyDescent="0.2">
      <c r="A11" s="413">
        <v>141204</v>
      </c>
      <c r="B11" s="1036" t="s">
        <v>373</v>
      </c>
      <c r="C11" s="645">
        <v>2000000</v>
      </c>
      <c r="D11" s="838">
        <v>2000000</v>
      </c>
      <c r="E11" s="646">
        <v>2000000</v>
      </c>
      <c r="F11" s="646"/>
      <c r="G11" s="646"/>
      <c r="H11" s="1575">
        <f t="shared" si="1"/>
        <v>0</v>
      </c>
      <c r="I11" s="838"/>
      <c r="J11" s="646"/>
      <c r="K11" s="646"/>
      <c r="L11" s="646"/>
    </row>
    <row r="12" spans="1:16384" ht="24.95" customHeight="1" x14ac:dyDescent="0.2">
      <c r="A12" s="414">
        <v>141205</v>
      </c>
      <c r="B12" s="1036" t="s">
        <v>376</v>
      </c>
      <c r="C12" s="645">
        <v>2100000</v>
      </c>
      <c r="D12" s="838">
        <v>2100000</v>
      </c>
      <c r="E12" s="646">
        <v>2100000</v>
      </c>
      <c r="F12" s="646"/>
      <c r="G12" s="646"/>
      <c r="H12" s="1575">
        <f t="shared" si="1"/>
        <v>0</v>
      </c>
      <c r="I12" s="838"/>
      <c r="J12" s="646"/>
      <c r="K12" s="646"/>
      <c r="L12" s="646"/>
      <c r="N12" s="452" t="s">
        <v>385</v>
      </c>
    </row>
    <row r="13" spans="1:16384" ht="24.95" customHeight="1" x14ac:dyDescent="0.2">
      <c r="A13" s="414">
        <v>141206</v>
      </c>
      <c r="B13" s="1036" t="s">
        <v>347</v>
      </c>
      <c r="C13" s="645">
        <v>9000000</v>
      </c>
      <c r="D13" s="838">
        <v>9000000</v>
      </c>
      <c r="E13" s="646">
        <v>9000000</v>
      </c>
      <c r="F13" s="646"/>
      <c r="G13" s="646"/>
      <c r="H13" s="1575">
        <f t="shared" si="1"/>
        <v>0</v>
      </c>
      <c r="I13" s="838"/>
      <c r="J13" s="646"/>
      <c r="K13" s="646"/>
      <c r="L13" s="646"/>
    </row>
    <row r="14" spans="1:16384" ht="24.95" customHeight="1" x14ac:dyDescent="0.2">
      <c r="A14" s="413">
        <v>141207</v>
      </c>
      <c r="B14" s="1036" t="s">
        <v>255</v>
      </c>
      <c r="C14" s="645">
        <v>22210000</v>
      </c>
      <c r="D14" s="838">
        <v>22210000</v>
      </c>
      <c r="E14" s="646">
        <v>22210000</v>
      </c>
      <c r="F14" s="646"/>
      <c r="G14" s="646"/>
      <c r="H14" s="1575">
        <f t="shared" si="1"/>
        <v>0</v>
      </c>
      <c r="I14" s="838"/>
      <c r="J14" s="646"/>
      <c r="K14" s="646"/>
      <c r="L14" s="646"/>
    </row>
    <row r="15" spans="1:16384" ht="24.95" customHeight="1" x14ac:dyDescent="0.2">
      <c r="A15" s="414">
        <v>141209</v>
      </c>
      <c r="B15" s="1036" t="s">
        <v>377</v>
      </c>
      <c r="C15" s="645">
        <v>144000</v>
      </c>
      <c r="D15" s="838">
        <v>144000</v>
      </c>
      <c r="E15" s="646">
        <v>144000</v>
      </c>
      <c r="F15" s="646"/>
      <c r="G15" s="646"/>
      <c r="H15" s="1575">
        <f t="shared" si="1"/>
        <v>0</v>
      </c>
      <c r="I15" s="838"/>
      <c r="J15" s="646"/>
      <c r="K15" s="646"/>
      <c r="L15" s="646"/>
    </row>
    <row r="16" spans="1:16384" ht="24.95" customHeight="1" x14ac:dyDescent="0.2">
      <c r="A16" s="413">
        <v>141210</v>
      </c>
      <c r="B16" s="1036" t="s">
        <v>256</v>
      </c>
      <c r="C16" s="645">
        <v>900000</v>
      </c>
      <c r="D16" s="838">
        <f>900000+700000</f>
        <v>1600000</v>
      </c>
      <c r="E16" s="646">
        <v>1600000</v>
      </c>
      <c r="F16" s="646"/>
      <c r="G16" s="646"/>
      <c r="H16" s="1575">
        <f t="shared" si="1"/>
        <v>0</v>
      </c>
      <c r="I16" s="838"/>
      <c r="J16" s="646"/>
      <c r="K16" s="646"/>
      <c r="L16" s="646"/>
    </row>
    <row r="17" spans="1:12" ht="24.95" customHeight="1" x14ac:dyDescent="0.2">
      <c r="A17" s="413">
        <v>141212</v>
      </c>
      <c r="B17" s="1036" t="s">
        <v>375</v>
      </c>
      <c r="C17" s="645">
        <v>45864000</v>
      </c>
      <c r="D17" s="838">
        <v>45864000</v>
      </c>
      <c r="E17" s="646">
        <v>45864000</v>
      </c>
      <c r="F17" s="646"/>
      <c r="G17" s="646"/>
      <c r="H17" s="1575">
        <f t="shared" si="1"/>
        <v>0</v>
      </c>
      <c r="I17" s="838"/>
      <c r="J17" s="646"/>
      <c r="K17" s="646"/>
      <c r="L17" s="646"/>
    </row>
    <row r="18" spans="1:12" ht="24.95" customHeight="1" x14ac:dyDescent="0.2">
      <c r="A18" s="413">
        <v>141213</v>
      </c>
      <c r="B18" s="1036" t="s">
        <v>374</v>
      </c>
      <c r="C18" s="645">
        <v>43200000</v>
      </c>
      <c r="D18" s="838">
        <v>43200000</v>
      </c>
      <c r="E18" s="646">
        <v>43200000</v>
      </c>
      <c r="F18" s="646"/>
      <c r="G18" s="646"/>
      <c r="H18" s="1575">
        <f t="shared" si="1"/>
        <v>0</v>
      </c>
      <c r="I18" s="838"/>
      <c r="J18" s="646"/>
      <c r="K18" s="646"/>
      <c r="L18" s="646"/>
    </row>
    <row r="19" spans="1:12" ht="24.95" customHeight="1" x14ac:dyDescent="0.2">
      <c r="A19" s="413">
        <v>141215</v>
      </c>
      <c r="B19" s="1036" t="s">
        <v>81</v>
      </c>
      <c r="C19" s="645">
        <v>7920000</v>
      </c>
      <c r="D19" s="838">
        <v>7920000</v>
      </c>
      <c r="E19" s="646">
        <v>7920000</v>
      </c>
      <c r="F19" s="646"/>
      <c r="G19" s="646"/>
      <c r="H19" s="1575">
        <f t="shared" si="1"/>
        <v>0</v>
      </c>
      <c r="I19" s="838"/>
      <c r="J19" s="646"/>
      <c r="K19" s="646"/>
      <c r="L19" s="646"/>
    </row>
    <row r="20" spans="1:12" ht="24.95" customHeight="1" x14ac:dyDescent="0.2">
      <c r="A20" s="414">
        <v>141216</v>
      </c>
      <c r="B20" s="1036" t="s">
        <v>257</v>
      </c>
      <c r="C20" s="645">
        <v>720000</v>
      </c>
      <c r="D20" s="838">
        <v>720000</v>
      </c>
      <c r="E20" s="646">
        <f>720000-150000</f>
        <v>570000</v>
      </c>
      <c r="F20" s="646"/>
      <c r="G20" s="646"/>
      <c r="H20" s="1575">
        <f t="shared" si="1"/>
        <v>-150000</v>
      </c>
      <c r="I20" s="838"/>
      <c r="J20" s="646"/>
      <c r="K20" s="646"/>
      <c r="L20" s="646"/>
    </row>
    <row r="21" spans="1:12" ht="24.95" customHeight="1" thickBot="1" x14ac:dyDescent="0.25">
      <c r="A21" s="415">
        <v>141208</v>
      </c>
      <c r="B21" s="1037" t="s">
        <v>49</v>
      </c>
      <c r="C21" s="1304">
        <v>900000</v>
      </c>
      <c r="D21" s="839">
        <v>900000</v>
      </c>
      <c r="E21" s="647">
        <f>900000+150000</f>
        <v>1050000</v>
      </c>
      <c r="F21" s="647"/>
      <c r="G21" s="647"/>
      <c r="H21" s="1576">
        <f t="shared" si="1"/>
        <v>150000</v>
      </c>
      <c r="I21" s="839"/>
      <c r="J21" s="647"/>
      <c r="K21" s="647"/>
      <c r="L21" s="647"/>
    </row>
    <row r="22" spans="1:12" ht="34.5" customHeight="1" thickBot="1" x14ac:dyDescent="0.25">
      <c r="A22" s="842"/>
      <c r="B22" s="843" t="s">
        <v>117</v>
      </c>
      <c r="C22" s="927">
        <f>C9+C10+C21</f>
        <v>270328000</v>
      </c>
      <c r="D22" s="840">
        <f t="shared" ref="D22:L22" si="2">D9+D10+D21</f>
        <v>270328000</v>
      </c>
      <c r="E22" s="458">
        <f t="shared" si="2"/>
        <v>270328000</v>
      </c>
      <c r="F22" s="458">
        <f t="shared" si="2"/>
        <v>0</v>
      </c>
      <c r="G22" s="458">
        <f t="shared" si="2"/>
        <v>0</v>
      </c>
      <c r="H22" s="1577">
        <f>+E22-D22</f>
        <v>0</v>
      </c>
      <c r="I22" s="840">
        <f t="shared" si="2"/>
        <v>0</v>
      </c>
      <c r="J22" s="458">
        <f t="shared" si="2"/>
        <v>0</v>
      </c>
      <c r="K22" s="458">
        <f t="shared" si="2"/>
        <v>0</v>
      </c>
      <c r="L22" s="458">
        <f t="shared" si="2"/>
        <v>0</v>
      </c>
    </row>
    <row r="23" spans="1:12" x14ac:dyDescent="0.2">
      <c r="H23" s="1198" t="s">
        <v>742</v>
      </c>
    </row>
  </sheetData>
  <mergeCells count="2344">
    <mergeCell ref="XEF2:XEL2"/>
    <mergeCell ref="XEM2:XES2"/>
    <mergeCell ref="XET2:XEZ2"/>
    <mergeCell ref="XFA2:XFD2"/>
    <mergeCell ref="B5:H5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LR2:LX2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A4:E4"/>
    <mergeCell ref="B1:H1"/>
    <mergeCell ref="A7:H7"/>
    <mergeCell ref="GH2:GN2"/>
    <mergeCell ref="GO2:GU2"/>
    <mergeCell ref="GV2:HB2"/>
    <mergeCell ref="HC2:HI2"/>
  </mergeCells>
  <phoneticPr fontId="0" type="noConversion"/>
  <printOptions horizontalCentered="1"/>
  <pageMargins left="0.39370078740157483" right="0.39370078740157483" top="0.78740157480314965" bottom="0.39370078740157483" header="0.47244094488188981" footer="0.51181102362204722"/>
  <pageSetup paperSize="9" scale="72" orientation="portrait" r:id="rId1"/>
  <headerFooter alignWithMargins="0">
    <oddHeader xml:space="preserve">&amp;R
</oddHeader>
  </headerFooter>
  <colBreaks count="1" manualBreakCount="1">
    <brk id="8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8"/>
  <dimension ref="A1:X222"/>
  <sheetViews>
    <sheetView view="pageBreakPreview" zoomScaleNormal="106" zoomScaleSheetLayoutView="100" workbookViewId="0">
      <pane xSplit="1" ySplit="7" topLeftCell="B26" activePane="bottomRight" state="frozen"/>
      <selection pane="topRight" activeCell="B1" sqref="B1"/>
      <selection pane="bottomLeft" activeCell="A8" sqref="A8"/>
      <selection pane="bottomRight" activeCell="B36" sqref="B36"/>
    </sheetView>
  </sheetViews>
  <sheetFormatPr defaultColWidth="10" defaultRowHeight="12.75" x14ac:dyDescent="0.2"/>
  <cols>
    <col min="1" max="1" width="11" hidden="1" customWidth="1"/>
    <col min="2" max="2" width="89.5" customWidth="1"/>
    <col min="3" max="3" width="18.33203125" customWidth="1"/>
    <col min="4" max="4" width="19.1640625" customWidth="1"/>
    <col min="5" max="5" width="19" customWidth="1"/>
    <col min="6" max="6" width="22.1640625" hidden="1" customWidth="1"/>
    <col min="7" max="7" width="23.33203125" hidden="1" customWidth="1"/>
    <col min="8" max="8" width="17.33203125" customWidth="1"/>
    <col min="9" max="9" width="16.6640625" hidden="1" customWidth="1"/>
    <col min="10" max="10" width="13.5" hidden="1" customWidth="1"/>
    <col min="11" max="11" width="12.83203125" hidden="1" customWidth="1"/>
    <col min="12" max="12" width="13.6640625" hidden="1" customWidth="1"/>
    <col min="13" max="13" width="10" customWidth="1"/>
    <col min="14" max="14" width="16.5" bestFit="1" customWidth="1"/>
    <col min="15" max="15" width="19" customWidth="1"/>
  </cols>
  <sheetData>
    <row r="1" spans="1:15" ht="15.75" x14ac:dyDescent="0.2">
      <c r="B1" s="1756" t="s">
        <v>808</v>
      </c>
      <c r="C1" s="1756"/>
      <c r="D1" s="1756"/>
      <c r="E1" s="1756"/>
      <c r="F1" s="1756"/>
      <c r="G1" s="1756"/>
      <c r="H1" s="1756"/>
    </row>
    <row r="2" spans="1:15" ht="15.75" x14ac:dyDescent="0.2">
      <c r="A2" s="1756" t="s">
        <v>757</v>
      </c>
      <c r="B2" s="1756"/>
      <c r="C2" s="1756"/>
      <c r="D2" s="1756"/>
      <c r="E2" s="1756"/>
      <c r="F2" s="1756"/>
      <c r="G2" s="1756"/>
      <c r="H2" s="1756"/>
      <c r="I2" s="233"/>
      <c r="J2" s="233"/>
      <c r="K2" s="233"/>
      <c r="L2" s="233"/>
      <c r="M2" s="233"/>
      <c r="N2" s="233"/>
    </row>
    <row r="3" spans="1:15" x14ac:dyDescent="0.2">
      <c r="A3" s="246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5" ht="25.5" customHeight="1" x14ac:dyDescent="0.2">
      <c r="A4" s="1765" t="s">
        <v>674</v>
      </c>
      <c r="B4" s="1765"/>
      <c r="C4" s="1765"/>
      <c r="D4" s="1765"/>
      <c r="E4" s="1765"/>
      <c r="F4" s="1765"/>
      <c r="G4" s="1765"/>
      <c r="H4" s="1765"/>
      <c r="I4" s="512"/>
      <c r="J4" s="512"/>
      <c r="K4" s="512"/>
      <c r="L4" s="512"/>
    </row>
    <row r="5" spans="1:15" ht="19.5" customHeight="1" thickBot="1" x14ac:dyDescent="0.3">
      <c r="A5" s="1766" t="s">
        <v>362</v>
      </c>
      <c r="B5" s="1766"/>
      <c r="C5" s="1766"/>
      <c r="D5" s="1766"/>
      <c r="E5" s="1766"/>
      <c r="F5" s="1766"/>
      <c r="G5" s="1766"/>
      <c r="H5" s="1766"/>
      <c r="I5" s="449"/>
      <c r="J5" s="449"/>
      <c r="K5" s="449"/>
      <c r="L5" s="449"/>
      <c r="N5" t="s">
        <v>385</v>
      </c>
    </row>
    <row r="6" spans="1:15" ht="60" customHeight="1" thickBot="1" x14ac:dyDescent="0.25">
      <c r="A6" s="513" t="s">
        <v>363</v>
      </c>
      <c r="B6" s="1630" t="s">
        <v>47</v>
      </c>
      <c r="C6" s="1631" t="str">
        <f>'14.Szoc. '!C8</f>
        <v>2023. évi eredeti előirányzat
2/2023. (II.14.)</v>
      </c>
      <c r="D6" s="1631" t="str">
        <f>'14.Szoc. '!D8</f>
        <v>Módosított előirányzat a 14/2023.  (VI.29.)  rendelet szerint</v>
      </c>
      <c r="E6" s="1631" t="str">
        <f>'14.Szoc. '!E8</f>
        <v>Módosított előirányzat a …./2023. (IX…..)  rendelet szerint</v>
      </c>
      <c r="F6" s="1631" t="str">
        <f>'14.Szoc. '!F8</f>
        <v>Módosított előirányzat a .../2023. (XII…...)  rendelet szerint</v>
      </c>
      <c r="G6" s="1631" t="str">
        <f>'14.Szoc. '!G8</f>
        <v>Módosított előirányzat a …../2023. (II…..)  rendelet szerint</v>
      </c>
      <c r="H6" s="1632" t="str">
        <f>'14.Szoc. '!H8</f>
        <v>Változás a 14/2023. (VI.29.) rendelethez képest</v>
      </c>
      <c r="I6" s="515" t="str">
        <f>'14.Szoc. '!I8</f>
        <v>2023. évi teljesítés              2023.06.30-ig</v>
      </c>
      <c r="J6" s="516" t="str">
        <f>'14.Szoc. '!J8</f>
        <v>2023. évi teljesítés              2023.09.30-ig</v>
      </c>
      <c r="K6" s="516" t="str">
        <f>'14.Szoc. '!K8</f>
        <v>2023. évi teljesítés              2023.12.31-ig</v>
      </c>
      <c r="L6" s="514" t="str">
        <f>'14.Szoc. '!L8</f>
        <v>Teljesítés %-a</v>
      </c>
    </row>
    <row r="7" spans="1:15" ht="21.95" customHeight="1" thickBot="1" x14ac:dyDescent="0.25">
      <c r="A7" s="517"/>
      <c r="B7" s="1633" t="s">
        <v>50</v>
      </c>
      <c r="C7" s="1634">
        <f>SUM(C8:C23)</f>
        <v>137305900</v>
      </c>
      <c r="D7" s="1634">
        <f>SUM(D8:D23)</f>
        <v>226452935</v>
      </c>
      <c r="E7" s="1634">
        <f>SUM(E8:E23)</f>
        <v>226239466</v>
      </c>
      <c r="F7" s="1634">
        <f>SUM(F9:F23)</f>
        <v>0</v>
      </c>
      <c r="G7" s="1634">
        <f>SUM(G9:G23)</f>
        <v>0</v>
      </c>
      <c r="H7" s="1635">
        <f>+E7-D7</f>
        <v>-213469</v>
      </c>
      <c r="I7" s="288">
        <f>SUM(I9:I23)</f>
        <v>0</v>
      </c>
      <c r="J7" s="29">
        <f>SUM(J9:J23)</f>
        <v>0</v>
      </c>
      <c r="K7" s="29">
        <f>SUM(K9:K23)</f>
        <v>0</v>
      </c>
      <c r="L7" s="32">
        <f>SUM(L9:L23)</f>
        <v>0</v>
      </c>
    </row>
    <row r="8" spans="1:15" ht="21.95" customHeight="1" x14ac:dyDescent="0.2">
      <c r="A8" s="1043">
        <v>151001</v>
      </c>
      <c r="B8" s="1636" t="s">
        <v>506</v>
      </c>
      <c r="C8" s="1637">
        <f>500000+1000000</f>
        <v>1500000</v>
      </c>
      <c r="D8" s="1637">
        <v>1500000</v>
      </c>
      <c r="E8" s="1638">
        <f>1500000+1000000</f>
        <v>2500000</v>
      </c>
      <c r="F8" s="1639"/>
      <c r="G8" s="1639"/>
      <c r="H8" s="1640">
        <f>+E8-D8</f>
        <v>1000000</v>
      </c>
      <c r="I8" s="1038"/>
      <c r="J8" s="1039"/>
      <c r="K8" s="1039"/>
      <c r="L8" s="1040"/>
    </row>
    <row r="9" spans="1:15" ht="24.95" customHeight="1" x14ac:dyDescent="0.2">
      <c r="A9" s="1041">
        <v>151002</v>
      </c>
      <c r="B9" s="1042" t="s">
        <v>701</v>
      </c>
      <c r="C9" s="1358">
        <v>30700000</v>
      </c>
      <c r="D9" s="1358">
        <v>30700000</v>
      </c>
      <c r="E9" s="1360">
        <v>30700000</v>
      </c>
      <c r="F9" s="1360"/>
      <c r="G9" s="1360"/>
      <c r="H9" s="1359">
        <f t="shared" ref="H9:H71" si="0">+E9-D9</f>
        <v>0</v>
      </c>
      <c r="I9" s="812"/>
      <c r="J9" s="638"/>
      <c r="K9" s="638"/>
      <c r="L9" s="31"/>
      <c r="M9" s="11"/>
    </row>
    <row r="10" spans="1:15" ht="24.95" customHeight="1" x14ac:dyDescent="0.2">
      <c r="A10" s="1030">
        <v>151010</v>
      </c>
      <c r="B10" s="1042" t="s">
        <v>689</v>
      </c>
      <c r="C10" s="1358">
        <v>152400</v>
      </c>
      <c r="D10" s="1358">
        <f>152400+3000000</f>
        <v>3152400</v>
      </c>
      <c r="E10" s="1360">
        <v>3152400</v>
      </c>
      <c r="F10" s="1360"/>
      <c r="G10" s="1360"/>
      <c r="H10" s="1359">
        <f t="shared" si="0"/>
        <v>0</v>
      </c>
      <c r="I10" s="812"/>
      <c r="J10" s="638"/>
      <c r="K10" s="638"/>
      <c r="L10" s="31"/>
      <c r="M10" s="11"/>
    </row>
    <row r="11" spans="1:15" ht="24.95" customHeight="1" x14ac:dyDescent="0.2">
      <c r="A11" s="1030">
        <v>151011</v>
      </c>
      <c r="B11" s="1042" t="s">
        <v>511</v>
      </c>
      <c r="C11" s="1358">
        <v>45000000</v>
      </c>
      <c r="D11" s="1358">
        <v>45000000</v>
      </c>
      <c r="E11" s="1360">
        <f>45000000-1000000-3282118</f>
        <v>40717882</v>
      </c>
      <c r="F11" s="1360"/>
      <c r="G11" s="1360"/>
      <c r="H11" s="1359">
        <f t="shared" si="0"/>
        <v>-4282118</v>
      </c>
      <c r="I11" s="1306"/>
      <c r="J11" s="639"/>
      <c r="K11" s="639"/>
      <c r="L11" s="398"/>
    </row>
    <row r="12" spans="1:15" ht="24.95" customHeight="1" x14ac:dyDescent="0.2">
      <c r="A12" s="1030">
        <v>151012</v>
      </c>
      <c r="B12" s="1042" t="s">
        <v>503</v>
      </c>
      <c r="C12" s="1358">
        <v>5000000</v>
      </c>
      <c r="D12" s="1430">
        <f>5000000+10000000</f>
        <v>15000000</v>
      </c>
      <c r="E12" s="1644">
        <v>15000000</v>
      </c>
      <c r="F12" s="1360"/>
      <c r="G12" s="1360"/>
      <c r="H12" s="1359">
        <f t="shared" si="0"/>
        <v>0</v>
      </c>
      <c r="I12" s="1306"/>
      <c r="J12" s="639"/>
      <c r="K12" s="639"/>
      <c r="L12" s="398"/>
    </row>
    <row r="13" spans="1:15" ht="24.95" customHeight="1" x14ac:dyDescent="0.2">
      <c r="A13" s="1030">
        <v>151015</v>
      </c>
      <c r="B13" s="1042" t="s">
        <v>786</v>
      </c>
      <c r="C13" s="1358">
        <v>12010000</v>
      </c>
      <c r="D13" s="1358">
        <f>12010000+3500000</f>
        <v>15510000</v>
      </c>
      <c r="E13" s="1360">
        <v>15510000</v>
      </c>
      <c r="F13" s="1360"/>
      <c r="G13" s="1360"/>
      <c r="H13" s="1359">
        <f t="shared" si="0"/>
        <v>0</v>
      </c>
      <c r="I13" s="1306"/>
      <c r="J13" s="639"/>
      <c r="K13" s="639"/>
      <c r="L13" s="398"/>
    </row>
    <row r="14" spans="1:15" ht="25.5" x14ac:dyDescent="0.2">
      <c r="A14" s="1030">
        <v>151066</v>
      </c>
      <c r="B14" s="1042" t="s">
        <v>690</v>
      </c>
      <c r="C14" s="1358">
        <v>28943500</v>
      </c>
      <c r="D14" s="1358">
        <v>28943500</v>
      </c>
      <c r="E14" s="1360">
        <f>28943500+323500+3282118</f>
        <v>32549118</v>
      </c>
      <c r="F14" s="1360"/>
      <c r="G14" s="1360"/>
      <c r="H14" s="1359">
        <f t="shared" si="0"/>
        <v>3605618</v>
      </c>
      <c r="I14" s="1306"/>
      <c r="J14" s="639"/>
      <c r="K14" s="639"/>
      <c r="L14" s="398"/>
      <c r="O14" s="1034"/>
    </row>
    <row r="15" spans="1:15" ht="24.95" customHeight="1" x14ac:dyDescent="0.2">
      <c r="A15" s="1030">
        <v>151056</v>
      </c>
      <c r="B15" s="1042" t="s">
        <v>693</v>
      </c>
      <c r="C15" s="1358">
        <v>14000000</v>
      </c>
      <c r="D15" s="1358">
        <f>14000000-2976378+2464683</f>
        <v>13488305</v>
      </c>
      <c r="E15" s="1360">
        <f>13488305+205114</f>
        <v>13693419</v>
      </c>
      <c r="F15" s="1360"/>
      <c r="G15" s="1360"/>
      <c r="H15" s="1359">
        <f t="shared" si="0"/>
        <v>205114</v>
      </c>
      <c r="I15" s="814"/>
      <c r="J15" s="405"/>
      <c r="K15" s="405"/>
      <c r="L15" s="401"/>
    </row>
    <row r="16" spans="1:15" ht="24.95" customHeight="1" x14ac:dyDescent="0.2">
      <c r="A16" s="1030">
        <v>151051</v>
      </c>
      <c r="B16" s="1042" t="s">
        <v>769</v>
      </c>
      <c r="C16" s="1358"/>
      <c r="D16" s="1358">
        <v>6000000</v>
      </c>
      <c r="E16" s="1360">
        <v>6000000</v>
      </c>
      <c r="F16" s="1360"/>
      <c r="G16" s="1360"/>
      <c r="H16" s="1359">
        <f t="shared" si="0"/>
        <v>0</v>
      </c>
      <c r="I16" s="1306"/>
      <c r="J16" s="639"/>
      <c r="K16" s="639"/>
      <c r="L16" s="401"/>
    </row>
    <row r="17" spans="1:15" ht="24.95" customHeight="1" x14ac:dyDescent="0.2">
      <c r="A17" s="1030">
        <v>151057</v>
      </c>
      <c r="B17" s="1042" t="s">
        <v>789</v>
      </c>
      <c r="C17" s="1358"/>
      <c r="D17" s="1358">
        <v>2000000</v>
      </c>
      <c r="E17" s="1360">
        <f>2000000-481588-260495</f>
        <v>1257917</v>
      </c>
      <c r="F17" s="1360"/>
      <c r="G17" s="1360"/>
      <c r="H17" s="1359">
        <f t="shared" si="0"/>
        <v>-742083</v>
      </c>
      <c r="I17" s="1306"/>
      <c r="J17" s="639"/>
      <c r="K17" s="639"/>
      <c r="L17" s="401"/>
    </row>
    <row r="18" spans="1:15" ht="24.95" customHeight="1" x14ac:dyDescent="0.2">
      <c r="A18" s="1030">
        <v>151058</v>
      </c>
      <c r="B18" s="1042" t="s">
        <v>772</v>
      </c>
      <c r="C18" s="1358"/>
      <c r="D18" s="1358">
        <f>500000+39378</f>
        <v>539378</v>
      </c>
      <c r="E18" s="1360">
        <v>539378</v>
      </c>
      <c r="F18" s="1360"/>
      <c r="G18" s="1360"/>
      <c r="H18" s="1359">
        <f t="shared" si="0"/>
        <v>0</v>
      </c>
      <c r="I18" s="1306"/>
      <c r="J18" s="639"/>
      <c r="K18" s="639"/>
      <c r="L18" s="401"/>
    </row>
    <row r="19" spans="1:15" ht="24.95" customHeight="1" x14ac:dyDescent="0.2">
      <c r="A19" s="1421">
        <v>151054</v>
      </c>
      <c r="B19" s="1042" t="s">
        <v>775</v>
      </c>
      <c r="C19" s="1358"/>
      <c r="D19" s="1358">
        <f>2100000+475052</f>
        <v>2575052</v>
      </c>
      <c r="E19" s="1360">
        <v>2575052</v>
      </c>
      <c r="F19" s="1360"/>
      <c r="G19" s="1360"/>
      <c r="H19" s="1359">
        <f t="shared" si="0"/>
        <v>0</v>
      </c>
      <c r="I19" s="1306"/>
      <c r="J19" s="639"/>
      <c r="K19" s="639"/>
      <c r="L19" s="401"/>
    </row>
    <row r="20" spans="1:15" ht="24.95" customHeight="1" x14ac:dyDescent="0.2">
      <c r="A20" s="1030"/>
      <c r="B20" s="1641" t="s">
        <v>790</v>
      </c>
      <c r="C20" s="1430"/>
      <c r="D20" s="1430">
        <v>2150000</v>
      </c>
      <c r="E20" s="1360">
        <v>2150000</v>
      </c>
      <c r="F20" s="1360"/>
      <c r="G20" s="1360"/>
      <c r="H20" s="1359">
        <f t="shared" si="0"/>
        <v>0</v>
      </c>
      <c r="I20" s="1306"/>
      <c r="J20" s="639"/>
      <c r="K20" s="639"/>
      <c r="L20" s="401"/>
    </row>
    <row r="21" spans="1:15" ht="24.95" customHeight="1" x14ac:dyDescent="0.2">
      <c r="A21" s="1030"/>
      <c r="B21" s="1641" t="s">
        <v>777</v>
      </c>
      <c r="C21" s="1430"/>
      <c r="D21" s="1430">
        <v>56894300</v>
      </c>
      <c r="E21" s="1360">
        <v>56894300</v>
      </c>
      <c r="F21" s="1360"/>
      <c r="G21" s="1360"/>
      <c r="H21" s="1359">
        <f t="shared" si="0"/>
        <v>0</v>
      </c>
      <c r="I21" s="1306"/>
      <c r="J21" s="639"/>
      <c r="K21" s="639"/>
      <c r="L21" s="401"/>
    </row>
    <row r="22" spans="1:15" ht="24.95" customHeight="1" x14ac:dyDescent="0.2">
      <c r="A22" s="1030"/>
      <c r="B22" s="1641" t="s">
        <v>792</v>
      </c>
      <c r="C22" s="1430"/>
      <c r="D22" s="1430">
        <v>3000000</v>
      </c>
      <c r="E22" s="1360">
        <v>3000000</v>
      </c>
      <c r="F22" s="1360"/>
      <c r="G22" s="1360"/>
      <c r="H22" s="1359">
        <f t="shared" si="0"/>
        <v>0</v>
      </c>
      <c r="I22" s="1306"/>
      <c r="J22" s="639"/>
      <c r="K22" s="639"/>
      <c r="L22" s="401"/>
    </row>
    <row r="23" spans="1:15" ht="24.95" customHeight="1" thickBot="1" x14ac:dyDescent="0.25">
      <c r="A23" s="836"/>
      <c r="B23" s="1031"/>
      <c r="C23" s="1360"/>
      <c r="D23" s="1360"/>
      <c r="E23" s="1360"/>
      <c r="F23" s="1360"/>
      <c r="G23" s="1360"/>
      <c r="H23" s="1359"/>
      <c r="I23" s="812"/>
      <c r="J23" s="638"/>
      <c r="K23" s="638"/>
      <c r="L23" s="398"/>
      <c r="O23" s="1034"/>
    </row>
    <row r="24" spans="1:15" ht="21.95" customHeight="1" thickBot="1" x14ac:dyDescent="0.25">
      <c r="A24" s="517"/>
      <c r="B24" s="1633" t="s">
        <v>51</v>
      </c>
      <c r="C24" s="1639">
        <f>SUM(C25:C37)</f>
        <v>428020591</v>
      </c>
      <c r="D24" s="1639">
        <f>SUM(D25:D36)</f>
        <v>642682133</v>
      </c>
      <c r="E24" s="1639">
        <f>SUM(E25:E37)</f>
        <v>653163721</v>
      </c>
      <c r="F24" s="1639">
        <f t="shared" ref="F24:L24" si="1">SUM(F27:F37)</f>
        <v>0</v>
      </c>
      <c r="G24" s="1639">
        <f t="shared" si="1"/>
        <v>0</v>
      </c>
      <c r="H24" s="1642">
        <f t="shared" si="0"/>
        <v>10481588</v>
      </c>
      <c r="I24" s="288">
        <f t="shared" si="1"/>
        <v>0</v>
      </c>
      <c r="J24" s="29">
        <f t="shared" si="1"/>
        <v>0</v>
      </c>
      <c r="K24" s="29">
        <f t="shared" si="1"/>
        <v>0</v>
      </c>
      <c r="L24" s="32">
        <f t="shared" si="1"/>
        <v>0</v>
      </c>
      <c r="N24" s="1422"/>
      <c r="O24" s="1176"/>
    </row>
    <row r="25" spans="1:15" ht="21.95" customHeight="1" x14ac:dyDescent="0.2">
      <c r="A25" s="1043">
        <v>151002</v>
      </c>
      <c r="B25" s="1636" t="s">
        <v>702</v>
      </c>
      <c r="C25" s="1637">
        <v>9300000</v>
      </c>
      <c r="D25" s="1637">
        <v>9300000</v>
      </c>
      <c r="E25" s="1638">
        <v>9300000</v>
      </c>
      <c r="F25" s="1639"/>
      <c r="G25" s="1639"/>
      <c r="H25" s="1642">
        <f t="shared" si="0"/>
        <v>0</v>
      </c>
      <c r="I25" s="1038"/>
      <c r="J25" s="1039"/>
      <c r="K25" s="1039"/>
      <c r="L25" s="1040"/>
    </row>
    <row r="26" spans="1:15" ht="24.95" customHeight="1" thickBot="1" x14ac:dyDescent="0.25">
      <c r="A26" s="1041">
        <v>152008</v>
      </c>
      <c r="B26" s="1042" t="s">
        <v>700</v>
      </c>
      <c r="C26" s="1358">
        <v>5461000</v>
      </c>
      <c r="D26" s="1358">
        <v>5461000</v>
      </c>
      <c r="E26" s="1360">
        <v>5461000</v>
      </c>
      <c r="F26" s="1360"/>
      <c r="G26" s="1360"/>
      <c r="H26" s="1359">
        <f t="shared" si="0"/>
        <v>0</v>
      </c>
      <c r="I26" s="812"/>
      <c r="J26" s="638"/>
      <c r="K26" s="638"/>
      <c r="L26" s="31"/>
      <c r="M26" s="11"/>
    </row>
    <row r="27" spans="1:15" ht="24.95" customHeight="1" x14ac:dyDescent="0.2">
      <c r="A27" s="1033">
        <v>152010</v>
      </c>
      <c r="B27" s="1031" t="s">
        <v>504</v>
      </c>
      <c r="C27" s="1360">
        <v>144790690</v>
      </c>
      <c r="D27" s="1360">
        <v>144790690</v>
      </c>
      <c r="E27" s="1360">
        <v>144790690</v>
      </c>
      <c r="F27" s="1360"/>
      <c r="G27" s="1360"/>
      <c r="H27" s="1359">
        <f t="shared" si="0"/>
        <v>0</v>
      </c>
      <c r="I27" s="813"/>
      <c r="J27" s="641"/>
      <c r="K27" s="641"/>
      <c r="L27" s="30"/>
    </row>
    <row r="28" spans="1:15" ht="24.95" customHeight="1" x14ac:dyDescent="0.2">
      <c r="A28" s="1033">
        <v>152011</v>
      </c>
      <c r="B28" s="1031" t="s">
        <v>505</v>
      </c>
      <c r="C28" s="1360">
        <v>236729953</v>
      </c>
      <c r="D28" s="1360">
        <v>236729953</v>
      </c>
      <c r="E28" s="1360">
        <v>236729953</v>
      </c>
      <c r="F28" s="1360"/>
      <c r="G28" s="1360"/>
      <c r="H28" s="1359">
        <f t="shared" si="0"/>
        <v>0</v>
      </c>
      <c r="I28" s="814"/>
      <c r="J28" s="405"/>
      <c r="K28" s="405"/>
      <c r="L28" s="30"/>
    </row>
    <row r="29" spans="1:15" ht="24.95" customHeight="1" x14ac:dyDescent="0.2">
      <c r="A29" s="1033">
        <v>152032</v>
      </c>
      <c r="B29" s="1031" t="s">
        <v>699</v>
      </c>
      <c r="C29" s="1360">
        <v>10000000</v>
      </c>
      <c r="D29" s="1360">
        <f>10000000-39378</f>
        <v>9960622</v>
      </c>
      <c r="E29" s="1360">
        <v>9960622</v>
      </c>
      <c r="F29" s="1360"/>
      <c r="G29" s="1360"/>
      <c r="H29" s="1359">
        <f t="shared" si="0"/>
        <v>0</v>
      </c>
      <c r="I29" s="814"/>
      <c r="J29" s="405"/>
      <c r="K29" s="405"/>
      <c r="L29" s="401"/>
    </row>
    <row r="30" spans="1:15" ht="24.95" customHeight="1" x14ac:dyDescent="0.2">
      <c r="A30" s="1033">
        <v>152033</v>
      </c>
      <c r="B30" s="1031" t="s">
        <v>712</v>
      </c>
      <c r="C30" s="1360">
        <v>6000000</v>
      </c>
      <c r="D30" s="1360">
        <v>6000000</v>
      </c>
      <c r="E30" s="1360">
        <f>6000000-742581</f>
        <v>5257419</v>
      </c>
      <c r="F30" s="1360"/>
      <c r="G30" s="1360"/>
      <c r="H30" s="1359">
        <f t="shared" si="0"/>
        <v>-742581</v>
      </c>
      <c r="I30" s="814"/>
      <c r="J30" s="405"/>
      <c r="K30" s="405"/>
      <c r="L30" s="401"/>
    </row>
    <row r="31" spans="1:15" ht="24.95" customHeight="1" x14ac:dyDescent="0.2">
      <c r="A31" s="1033">
        <v>152053</v>
      </c>
      <c r="B31" s="1031" t="s">
        <v>697</v>
      </c>
      <c r="C31" s="1360">
        <v>3038948</v>
      </c>
      <c r="D31" s="1360">
        <v>3038948</v>
      </c>
      <c r="E31" s="1360">
        <v>3038948</v>
      </c>
      <c r="F31" s="1360"/>
      <c r="G31" s="1360"/>
      <c r="H31" s="1359">
        <f t="shared" si="0"/>
        <v>0</v>
      </c>
      <c r="I31" s="814"/>
      <c r="J31" s="405"/>
      <c r="K31" s="405"/>
      <c r="L31" s="401"/>
    </row>
    <row r="32" spans="1:15" ht="24.95" customHeight="1" x14ac:dyDescent="0.2">
      <c r="A32" s="1041">
        <v>152054</v>
      </c>
      <c r="B32" s="1032" t="s">
        <v>691</v>
      </c>
      <c r="C32" s="1358">
        <v>4700000</v>
      </c>
      <c r="D32" s="1358">
        <f>4700000+15000000+6372685</f>
        <v>26072685</v>
      </c>
      <c r="E32" s="1360">
        <v>26072685</v>
      </c>
      <c r="F32" s="1360"/>
      <c r="G32" s="1360"/>
      <c r="H32" s="1359">
        <f t="shared" si="0"/>
        <v>0</v>
      </c>
      <c r="I32" s="815"/>
      <c r="J32" s="403"/>
      <c r="K32" s="403"/>
      <c r="L32" s="31"/>
    </row>
    <row r="33" spans="1:12" ht="25.5" customHeight="1" x14ac:dyDescent="0.2">
      <c r="A33" s="1041">
        <v>152055</v>
      </c>
      <c r="B33" s="1032" t="s">
        <v>692</v>
      </c>
      <c r="C33" s="1358">
        <v>8000000</v>
      </c>
      <c r="D33" s="1358">
        <v>8000000</v>
      </c>
      <c r="E33" s="1360">
        <f>8000000-1677353</f>
        <v>6322647</v>
      </c>
      <c r="F33" s="1360"/>
      <c r="G33" s="1360"/>
      <c r="H33" s="1359">
        <f t="shared" si="0"/>
        <v>-1677353</v>
      </c>
      <c r="I33" s="1306"/>
      <c r="J33" s="639"/>
      <c r="K33" s="639"/>
      <c r="L33" s="30"/>
    </row>
    <row r="34" spans="1:12" ht="25.5" customHeight="1" x14ac:dyDescent="0.2">
      <c r="A34" s="1421">
        <v>151054</v>
      </c>
      <c r="B34" s="1032" t="s">
        <v>771</v>
      </c>
      <c r="C34" s="1358"/>
      <c r="D34" s="1358">
        <f>9000000-475052</f>
        <v>8524948</v>
      </c>
      <c r="E34" s="1360">
        <f>8524948+10000000</f>
        <v>18524948</v>
      </c>
      <c r="F34" s="1360"/>
      <c r="G34" s="1360"/>
      <c r="H34" s="1359">
        <f t="shared" si="0"/>
        <v>10000000</v>
      </c>
      <c r="I34" s="1357"/>
      <c r="J34" s="1357"/>
      <c r="K34" s="1357"/>
      <c r="L34" s="1357"/>
    </row>
    <row r="35" spans="1:12" ht="25.5" customHeight="1" x14ac:dyDescent="0.2">
      <c r="A35" s="1041"/>
      <c r="B35" s="1032" t="s">
        <v>774</v>
      </c>
      <c r="C35" s="1358"/>
      <c r="D35" s="1358">
        <v>12000000</v>
      </c>
      <c r="E35" s="1360">
        <f>12000000+2901522</f>
        <v>14901522</v>
      </c>
      <c r="F35" s="1360"/>
      <c r="G35" s="1360"/>
      <c r="H35" s="1359">
        <f t="shared" si="0"/>
        <v>2901522</v>
      </c>
      <c r="I35" s="1357"/>
      <c r="J35" s="1357"/>
      <c r="K35" s="1357"/>
      <c r="L35" s="1357"/>
    </row>
    <row r="36" spans="1:12" s="1388" customFormat="1" ht="25.5" customHeight="1" x14ac:dyDescent="0.2">
      <c r="A36" s="1429"/>
      <c r="B36" s="1643" t="s">
        <v>791</v>
      </c>
      <c r="C36" s="1430"/>
      <c r="D36" s="1430">
        <v>172803287</v>
      </c>
      <c r="E36" s="1644">
        <v>172803287</v>
      </c>
      <c r="F36" s="1644"/>
      <c r="G36" s="1644"/>
      <c r="H36" s="1431">
        <f t="shared" si="0"/>
        <v>0</v>
      </c>
      <c r="I36" s="1432"/>
      <c r="J36" s="1432"/>
      <c r="K36" s="1432"/>
      <c r="L36" s="1432"/>
    </row>
    <row r="37" spans="1:12" ht="13.5" thickBot="1" x14ac:dyDescent="0.25">
      <c r="A37" s="1075"/>
      <c r="B37" s="1645"/>
      <c r="C37" s="1646"/>
      <c r="D37" s="1646"/>
      <c r="E37" s="1646"/>
      <c r="F37" s="1646"/>
      <c r="G37" s="1646"/>
      <c r="H37" s="1647"/>
    </row>
    <row r="38" spans="1:12" s="519" customFormat="1" ht="24" customHeight="1" thickBot="1" x14ac:dyDescent="0.25">
      <c r="A38" s="1183"/>
      <c r="B38" s="1648" t="s">
        <v>364</v>
      </c>
      <c r="C38" s="1649">
        <f t="shared" ref="C38:L38" si="2">C24+C7</f>
        <v>565326491</v>
      </c>
      <c r="D38" s="1649">
        <f t="shared" si="2"/>
        <v>869135068</v>
      </c>
      <c r="E38" s="1649">
        <f t="shared" si="2"/>
        <v>879403187</v>
      </c>
      <c r="F38" s="1649">
        <f t="shared" si="2"/>
        <v>0</v>
      </c>
      <c r="G38" s="1649">
        <f t="shared" si="2"/>
        <v>0</v>
      </c>
      <c r="H38" s="1650">
        <f t="shared" si="0"/>
        <v>10268119</v>
      </c>
      <c r="I38" s="816">
        <f t="shared" si="2"/>
        <v>0</v>
      </c>
      <c r="J38" s="644">
        <f t="shared" si="2"/>
        <v>0</v>
      </c>
      <c r="K38" s="644">
        <f t="shared" si="2"/>
        <v>0</v>
      </c>
      <c r="L38" s="518">
        <f t="shared" si="2"/>
        <v>0</v>
      </c>
    </row>
    <row r="39" spans="1:12" ht="24" customHeight="1" thickBot="1" x14ac:dyDescent="0.3">
      <c r="A39" s="1075"/>
      <c r="B39" s="1763" t="s">
        <v>114</v>
      </c>
      <c r="C39" s="1764"/>
      <c r="D39" s="1651"/>
      <c r="E39" s="1651"/>
      <c r="F39" s="1651"/>
      <c r="G39" s="1651"/>
      <c r="H39" s="1652"/>
      <c r="I39" s="243"/>
      <c r="J39" s="243"/>
      <c r="K39" s="243"/>
      <c r="L39" s="244"/>
    </row>
    <row r="40" spans="1:12" ht="21.95" customHeight="1" thickBot="1" x14ac:dyDescent="0.25">
      <c r="A40" s="517"/>
      <c r="B40" s="1633" t="s">
        <v>50</v>
      </c>
      <c r="C40" s="1634">
        <f>SUM(C41:C45)</f>
        <v>6051164</v>
      </c>
      <c r="D40" s="1634">
        <f>SUM(D41:D45)</f>
        <v>9051164</v>
      </c>
      <c r="E40" s="1634">
        <f>SUM(E41:E45)</f>
        <v>9051164</v>
      </c>
      <c r="F40" s="1634">
        <f t="shared" ref="F40:L40" si="3">SUM(F41:F45)</f>
        <v>0</v>
      </c>
      <c r="G40" s="1634">
        <f t="shared" si="3"/>
        <v>0</v>
      </c>
      <c r="H40" s="1635">
        <f t="shared" si="0"/>
        <v>0</v>
      </c>
      <c r="I40" s="288">
        <f t="shared" si="3"/>
        <v>0</v>
      </c>
      <c r="J40" s="29">
        <f t="shared" si="3"/>
        <v>0</v>
      </c>
      <c r="K40" s="29">
        <f t="shared" si="3"/>
        <v>0</v>
      </c>
      <c r="L40" s="29">
        <f t="shared" si="3"/>
        <v>0</v>
      </c>
    </row>
    <row r="41" spans="1:12" ht="24" customHeight="1" x14ac:dyDescent="0.2">
      <c r="A41" s="1076">
        <v>251001</v>
      </c>
      <c r="B41" s="1077" t="s">
        <v>506</v>
      </c>
      <c r="C41" s="403">
        <v>2701164</v>
      </c>
      <c r="D41" s="403">
        <f>2701164+500000+3000000</f>
        <v>6201164</v>
      </c>
      <c r="E41" s="403">
        <v>6201164</v>
      </c>
      <c r="F41" s="403"/>
      <c r="G41" s="403"/>
      <c r="H41" s="398">
        <f t="shared" si="0"/>
        <v>0</v>
      </c>
      <c r="I41" s="817"/>
      <c r="J41" s="230"/>
      <c r="K41" s="230"/>
      <c r="L41" s="230"/>
    </row>
    <row r="42" spans="1:12" ht="24" customHeight="1" x14ac:dyDescent="0.2">
      <c r="A42" s="1076">
        <v>251001</v>
      </c>
      <c r="B42" s="1077" t="s">
        <v>496</v>
      </c>
      <c r="C42" s="403">
        <v>500000</v>
      </c>
      <c r="D42" s="403">
        <v>500000</v>
      </c>
      <c r="E42" s="403">
        <v>500000</v>
      </c>
      <c r="F42" s="403"/>
      <c r="G42" s="403"/>
      <c r="H42" s="398">
        <f t="shared" si="0"/>
        <v>0</v>
      </c>
      <c r="I42" s="814"/>
      <c r="J42" s="405"/>
      <c r="K42" s="405"/>
      <c r="L42" s="405"/>
    </row>
    <row r="43" spans="1:12" ht="24" customHeight="1" x14ac:dyDescent="0.2">
      <c r="A43" s="661">
        <v>251011</v>
      </c>
      <c r="B43" s="1077" t="s">
        <v>497</v>
      </c>
      <c r="C43" s="403">
        <v>2500000</v>
      </c>
      <c r="D43" s="403">
        <f>2500000-500000</f>
        <v>2000000</v>
      </c>
      <c r="E43" s="403">
        <v>2000000</v>
      </c>
      <c r="F43" s="403"/>
      <c r="G43" s="403"/>
      <c r="H43" s="398">
        <f t="shared" si="0"/>
        <v>0</v>
      </c>
      <c r="I43" s="815"/>
      <c r="J43" s="403"/>
      <c r="K43" s="403"/>
      <c r="L43" s="403"/>
    </row>
    <row r="44" spans="1:12" ht="24" customHeight="1" x14ac:dyDescent="0.2">
      <c r="A44" s="661">
        <v>223219</v>
      </c>
      <c r="B44" s="1077" t="s">
        <v>722</v>
      </c>
      <c r="C44" s="403">
        <v>350000</v>
      </c>
      <c r="D44" s="403">
        <v>350000</v>
      </c>
      <c r="E44" s="403">
        <v>350000</v>
      </c>
      <c r="F44" s="403"/>
      <c r="G44" s="403"/>
      <c r="H44" s="398">
        <f t="shared" si="0"/>
        <v>0</v>
      </c>
      <c r="I44" s="815"/>
      <c r="J44" s="403"/>
      <c r="K44" s="403"/>
      <c r="L44" s="403"/>
    </row>
    <row r="45" spans="1:12" ht="24" customHeight="1" x14ac:dyDescent="0.2">
      <c r="A45" s="661"/>
      <c r="B45" s="1077"/>
      <c r="C45" s="403"/>
      <c r="D45" s="403"/>
      <c r="E45" s="403"/>
      <c r="F45" s="403"/>
      <c r="G45" s="403"/>
      <c r="H45" s="398"/>
      <c r="I45" s="818"/>
      <c r="J45" s="127"/>
      <c r="K45" s="127"/>
      <c r="L45" s="127"/>
    </row>
    <row r="46" spans="1:12" ht="13.5" thickBot="1" x14ac:dyDescent="0.25">
      <c r="A46" s="402"/>
      <c r="B46" s="1049"/>
      <c r="C46" s="403"/>
      <c r="D46" s="403"/>
      <c r="E46" s="403"/>
      <c r="F46" s="403"/>
      <c r="G46" s="403"/>
      <c r="H46" s="398"/>
      <c r="I46" s="819"/>
      <c r="J46" s="640"/>
      <c r="K46" s="640"/>
      <c r="L46" s="640"/>
    </row>
    <row r="47" spans="1:12" ht="21.95" customHeight="1" thickBot="1" x14ac:dyDescent="0.25">
      <c r="A47" s="517"/>
      <c r="B47" s="1633" t="s">
        <v>51</v>
      </c>
      <c r="C47" s="1634">
        <f t="shared" ref="C47:L47" si="4">SUM(C48:C48)</f>
        <v>0</v>
      </c>
      <c r="D47" s="1634">
        <f t="shared" si="4"/>
        <v>0</v>
      </c>
      <c r="E47" s="1634">
        <f t="shared" si="4"/>
        <v>0</v>
      </c>
      <c r="F47" s="1634">
        <f t="shared" si="4"/>
        <v>0</v>
      </c>
      <c r="G47" s="1634">
        <f t="shared" si="4"/>
        <v>0</v>
      </c>
      <c r="H47" s="1635">
        <f t="shared" si="0"/>
        <v>0</v>
      </c>
      <c r="I47" s="288">
        <f t="shared" si="4"/>
        <v>0</v>
      </c>
      <c r="J47" s="29">
        <f t="shared" si="4"/>
        <v>0</v>
      </c>
      <c r="K47" s="29">
        <f t="shared" si="4"/>
        <v>0</v>
      </c>
      <c r="L47" s="29">
        <f t="shared" si="4"/>
        <v>0</v>
      </c>
    </row>
    <row r="48" spans="1:12" ht="24" customHeight="1" x14ac:dyDescent="0.2">
      <c r="A48" s="769"/>
      <c r="B48" s="1049"/>
      <c r="C48" s="403"/>
      <c r="D48" s="403"/>
      <c r="E48" s="403"/>
      <c r="F48" s="403"/>
      <c r="G48" s="403"/>
      <c r="H48" s="398"/>
      <c r="I48" s="817">
        <v>0</v>
      </c>
      <c r="J48" s="230">
        <v>0</v>
      </c>
      <c r="K48" s="230">
        <v>0</v>
      </c>
      <c r="L48" s="230">
        <v>0</v>
      </c>
    </row>
    <row r="49" spans="1:12" ht="13.5" thickBot="1" x14ac:dyDescent="0.25">
      <c r="A49" s="114"/>
      <c r="B49" s="1049"/>
      <c r="C49" s="403"/>
      <c r="D49" s="403"/>
      <c r="E49" s="403"/>
      <c r="F49" s="403"/>
      <c r="G49" s="403"/>
      <c r="H49" s="398"/>
      <c r="I49" s="820"/>
      <c r="J49" s="106"/>
      <c r="K49" s="106"/>
      <c r="L49" s="106"/>
    </row>
    <row r="50" spans="1:12" ht="21.95" customHeight="1" thickBot="1" x14ac:dyDescent="0.25">
      <c r="A50" s="517"/>
      <c r="B50" s="1633" t="s">
        <v>365</v>
      </c>
      <c r="C50" s="1634">
        <f>C40+C47</f>
        <v>6051164</v>
      </c>
      <c r="D50" s="1634">
        <f t="shared" ref="D50:L50" si="5">D40+D47</f>
        <v>9051164</v>
      </c>
      <c r="E50" s="1634">
        <f t="shared" si="5"/>
        <v>9051164</v>
      </c>
      <c r="F50" s="1634">
        <f t="shared" si="5"/>
        <v>0</v>
      </c>
      <c r="G50" s="1634">
        <f t="shared" si="5"/>
        <v>0</v>
      </c>
      <c r="H50" s="1635">
        <f t="shared" si="0"/>
        <v>0</v>
      </c>
      <c r="I50" s="288">
        <f t="shared" si="5"/>
        <v>0</v>
      </c>
      <c r="J50" s="29">
        <f t="shared" si="5"/>
        <v>0</v>
      </c>
      <c r="K50" s="29">
        <f t="shared" si="5"/>
        <v>0</v>
      </c>
      <c r="L50" s="29">
        <f t="shared" si="5"/>
        <v>0</v>
      </c>
    </row>
    <row r="51" spans="1:12" ht="24" customHeight="1" thickBot="1" x14ac:dyDescent="0.25">
      <c r="A51" s="1078"/>
      <c r="B51" s="1653"/>
      <c r="C51" s="1634"/>
      <c r="D51" s="1634"/>
      <c r="E51" s="1634"/>
      <c r="F51" s="1634"/>
      <c r="G51" s="1634"/>
      <c r="H51" s="1635"/>
      <c r="I51" s="288"/>
      <c r="J51" s="29"/>
      <c r="K51" s="29"/>
      <c r="L51" s="29"/>
    </row>
    <row r="52" spans="1:12" ht="21.95" customHeight="1" thickBot="1" x14ac:dyDescent="0.25">
      <c r="A52" s="517"/>
      <c r="B52" s="1633" t="s">
        <v>50</v>
      </c>
      <c r="C52" s="1634">
        <f t="shared" ref="C52:L52" si="6">SUM(C53:C60)</f>
        <v>5000000</v>
      </c>
      <c r="D52" s="1634">
        <f t="shared" si="6"/>
        <v>13180316</v>
      </c>
      <c r="E52" s="1634">
        <f t="shared" si="6"/>
        <v>18340720</v>
      </c>
      <c r="F52" s="1634">
        <f t="shared" si="6"/>
        <v>0</v>
      </c>
      <c r="G52" s="1634">
        <f t="shared" si="6"/>
        <v>0</v>
      </c>
      <c r="H52" s="1635">
        <f t="shared" si="0"/>
        <v>5160404</v>
      </c>
      <c r="I52" s="288">
        <f t="shared" si="6"/>
        <v>0</v>
      </c>
      <c r="J52" s="29">
        <f t="shared" si="6"/>
        <v>0</v>
      </c>
      <c r="K52" s="29">
        <f t="shared" si="6"/>
        <v>0</v>
      </c>
      <c r="L52" s="29">
        <f t="shared" si="6"/>
        <v>0</v>
      </c>
    </row>
    <row r="53" spans="1:12" ht="24" hidden="1" customHeight="1" x14ac:dyDescent="0.2">
      <c r="A53" s="1078"/>
      <c r="B53" s="1049" t="s">
        <v>499</v>
      </c>
      <c r="C53" s="403"/>
      <c r="D53" s="403"/>
      <c r="E53" s="403"/>
      <c r="F53" s="403"/>
      <c r="G53" s="403"/>
      <c r="H53" s="398">
        <f t="shared" si="0"/>
        <v>0</v>
      </c>
      <c r="I53" s="815"/>
      <c r="J53" s="403"/>
      <c r="K53" s="403"/>
      <c r="L53" s="403"/>
    </row>
    <row r="54" spans="1:12" ht="24" hidden="1" customHeight="1" x14ac:dyDescent="0.2">
      <c r="A54" s="1078"/>
      <c r="B54" s="1049" t="s">
        <v>552</v>
      </c>
      <c r="C54" s="403"/>
      <c r="D54" s="403"/>
      <c r="E54" s="403"/>
      <c r="F54" s="403"/>
      <c r="G54" s="403"/>
      <c r="H54" s="398">
        <f t="shared" si="0"/>
        <v>0</v>
      </c>
      <c r="I54" s="815"/>
      <c r="J54" s="403"/>
      <c r="K54" s="403"/>
      <c r="L54" s="403"/>
    </row>
    <row r="55" spans="1:12" ht="24" customHeight="1" x14ac:dyDescent="0.2">
      <c r="A55" s="1078"/>
      <c r="B55" s="1049" t="s">
        <v>514</v>
      </c>
      <c r="C55" s="403">
        <v>5000000</v>
      </c>
      <c r="D55" s="403">
        <f>5000000-1693189-504695</f>
        <v>2802116</v>
      </c>
      <c r="E55" s="403">
        <f>2802116-458796+1000000</f>
        <v>3343320</v>
      </c>
      <c r="F55" s="403"/>
      <c r="G55" s="403"/>
      <c r="H55" s="398">
        <f t="shared" si="0"/>
        <v>541204</v>
      </c>
      <c r="I55" s="814"/>
      <c r="J55" s="405"/>
      <c r="K55" s="405"/>
      <c r="L55" s="405"/>
    </row>
    <row r="56" spans="1:12" ht="24" customHeight="1" x14ac:dyDescent="0.2">
      <c r="A56" s="1078"/>
      <c r="B56" s="1077" t="s">
        <v>506</v>
      </c>
      <c r="C56" s="403"/>
      <c r="D56" s="403">
        <v>3378200</v>
      </c>
      <c r="E56" s="403">
        <v>3378200</v>
      </c>
      <c r="F56" s="403"/>
      <c r="G56" s="403"/>
      <c r="H56" s="398">
        <f t="shared" si="0"/>
        <v>0</v>
      </c>
      <c r="I56" s="814"/>
      <c r="J56" s="405"/>
      <c r="K56" s="405"/>
      <c r="L56" s="405"/>
    </row>
    <row r="57" spans="1:12" ht="24" hidden="1" customHeight="1" x14ac:dyDescent="0.2">
      <c r="A57" s="1078"/>
      <c r="B57" s="1049"/>
      <c r="C57" s="403"/>
      <c r="D57" s="403"/>
      <c r="E57" s="403"/>
      <c r="F57" s="403"/>
      <c r="G57" s="403"/>
      <c r="H57" s="398">
        <f t="shared" si="0"/>
        <v>0</v>
      </c>
      <c r="I57" s="814"/>
      <c r="J57" s="405"/>
      <c r="K57" s="405"/>
      <c r="L57" s="405"/>
    </row>
    <row r="58" spans="1:12" ht="24" hidden="1" customHeight="1" x14ac:dyDescent="0.2">
      <c r="A58" s="1078"/>
      <c r="B58" s="1049"/>
      <c r="C58" s="403"/>
      <c r="D58" s="403"/>
      <c r="E58" s="403"/>
      <c r="F58" s="403"/>
      <c r="G58" s="403"/>
      <c r="H58" s="398">
        <f t="shared" si="0"/>
        <v>0</v>
      </c>
      <c r="I58" s="815"/>
      <c r="J58" s="403"/>
      <c r="K58" s="403"/>
      <c r="L58" s="403"/>
    </row>
    <row r="59" spans="1:12" ht="24" customHeight="1" x14ac:dyDescent="0.2">
      <c r="A59" s="1078"/>
      <c r="B59" s="1049" t="s">
        <v>776</v>
      </c>
      <c r="C59" s="403"/>
      <c r="D59" s="403">
        <v>7000000</v>
      </c>
      <c r="E59" s="403">
        <f>7000000+4619200</f>
        <v>11619200</v>
      </c>
      <c r="F59" s="403"/>
      <c r="G59" s="403"/>
      <c r="H59" s="398">
        <f t="shared" si="0"/>
        <v>4619200</v>
      </c>
      <c r="I59" s="815"/>
      <c r="J59" s="403"/>
      <c r="K59" s="403"/>
      <c r="L59" s="403"/>
    </row>
    <row r="60" spans="1:12" ht="13.5" thickBot="1" x14ac:dyDescent="0.25">
      <c r="A60" s="1078"/>
      <c r="B60" s="1049"/>
      <c r="C60" s="403"/>
      <c r="D60" s="403"/>
      <c r="E60" s="403"/>
      <c r="F60" s="403"/>
      <c r="G60" s="403"/>
      <c r="H60" s="398"/>
      <c r="I60" s="815"/>
      <c r="J60" s="403"/>
      <c r="K60" s="403"/>
      <c r="L60" s="403"/>
    </row>
    <row r="61" spans="1:12" ht="21.95" customHeight="1" thickBot="1" x14ac:dyDescent="0.25">
      <c r="A61" s="517"/>
      <c r="B61" s="1633" t="s">
        <v>51</v>
      </c>
      <c r="C61" s="1634">
        <f>SUM(C62:C64)</f>
        <v>0</v>
      </c>
      <c r="D61" s="1634">
        <f t="shared" ref="D61:L61" si="7">SUM(D62:D64)</f>
        <v>0</v>
      </c>
      <c r="E61" s="1634">
        <f t="shared" si="7"/>
        <v>0</v>
      </c>
      <c r="F61" s="1634">
        <f t="shared" si="7"/>
        <v>0</v>
      </c>
      <c r="G61" s="1634">
        <f t="shared" si="7"/>
        <v>0</v>
      </c>
      <c r="H61" s="1635">
        <f t="shared" si="0"/>
        <v>0</v>
      </c>
      <c r="I61" s="288">
        <f t="shared" si="7"/>
        <v>0</v>
      </c>
      <c r="J61" s="29">
        <f t="shared" si="7"/>
        <v>0</v>
      </c>
      <c r="K61" s="29">
        <f t="shared" si="7"/>
        <v>0</v>
      </c>
      <c r="L61" s="29">
        <f t="shared" si="7"/>
        <v>0</v>
      </c>
    </row>
    <row r="62" spans="1:12" ht="24" customHeight="1" x14ac:dyDescent="0.2">
      <c r="A62" s="1078"/>
      <c r="B62" s="1049"/>
      <c r="C62" s="403"/>
      <c r="D62" s="403"/>
      <c r="E62" s="403"/>
      <c r="F62" s="403"/>
      <c r="G62" s="403"/>
      <c r="H62" s="398"/>
      <c r="I62" s="815"/>
      <c r="J62" s="403"/>
      <c r="K62" s="403"/>
      <c r="L62" s="403"/>
    </row>
    <row r="63" spans="1:12" ht="24" hidden="1" customHeight="1" x14ac:dyDescent="0.2">
      <c r="A63" s="1078"/>
      <c r="B63" s="1049"/>
      <c r="C63" s="403"/>
      <c r="D63" s="403"/>
      <c r="E63" s="403"/>
      <c r="F63" s="403"/>
      <c r="G63" s="403"/>
      <c r="H63" s="398">
        <f t="shared" si="0"/>
        <v>0</v>
      </c>
      <c r="I63" s="815"/>
      <c r="J63" s="403"/>
      <c r="K63" s="403"/>
      <c r="L63" s="403"/>
    </row>
    <row r="64" spans="1:12" ht="13.5" thickBot="1" x14ac:dyDescent="0.25">
      <c r="A64" s="1078"/>
      <c r="B64" s="1049"/>
      <c r="C64" s="403"/>
      <c r="D64" s="403"/>
      <c r="E64" s="403"/>
      <c r="F64" s="403"/>
      <c r="G64" s="403"/>
      <c r="H64" s="398"/>
      <c r="I64" s="815"/>
      <c r="J64" s="403"/>
      <c r="K64" s="403"/>
      <c r="L64" s="403"/>
    </row>
    <row r="65" spans="1:12" ht="21.95" customHeight="1" thickBot="1" x14ac:dyDescent="0.25">
      <c r="A65" s="517"/>
      <c r="B65" s="1633" t="s">
        <v>134</v>
      </c>
      <c r="C65" s="1634">
        <f t="shared" ref="C65:L65" si="8">C52+C61</f>
        <v>5000000</v>
      </c>
      <c r="D65" s="1634">
        <f t="shared" si="8"/>
        <v>13180316</v>
      </c>
      <c r="E65" s="1634">
        <f t="shared" si="8"/>
        <v>18340720</v>
      </c>
      <c r="F65" s="1634">
        <f t="shared" si="8"/>
        <v>0</v>
      </c>
      <c r="G65" s="1634">
        <f t="shared" si="8"/>
        <v>0</v>
      </c>
      <c r="H65" s="1635">
        <f t="shared" si="0"/>
        <v>5160404</v>
      </c>
      <c r="I65" s="288">
        <f t="shared" si="8"/>
        <v>0</v>
      </c>
      <c r="J65" s="29">
        <f t="shared" si="8"/>
        <v>0</v>
      </c>
      <c r="K65" s="29">
        <f t="shared" si="8"/>
        <v>0</v>
      </c>
      <c r="L65" s="29">
        <f t="shared" si="8"/>
        <v>0</v>
      </c>
    </row>
    <row r="66" spans="1:12" ht="24" customHeight="1" thickBot="1" x14ac:dyDescent="0.25">
      <c r="A66" s="1078"/>
      <c r="B66" s="1633"/>
      <c r="C66" s="1634"/>
      <c r="D66" s="1634"/>
      <c r="E66" s="1634"/>
      <c r="F66" s="1634"/>
      <c r="G66" s="1634"/>
      <c r="H66" s="1635"/>
      <c r="I66" s="288"/>
      <c r="J66" s="29"/>
      <c r="K66" s="29"/>
      <c r="L66" s="29"/>
    </row>
    <row r="67" spans="1:12" ht="21.95" customHeight="1" thickBot="1" x14ac:dyDescent="0.25">
      <c r="A67" s="517"/>
      <c r="B67" s="1633" t="s">
        <v>50</v>
      </c>
      <c r="C67" s="1634">
        <f>SUM(C68:C72)</f>
        <v>1500000</v>
      </c>
      <c r="D67" s="1634">
        <f t="shared" ref="D67:L67" si="9">SUM(D68:D72)</f>
        <v>1500000</v>
      </c>
      <c r="E67" s="1634">
        <f t="shared" si="9"/>
        <v>1500000</v>
      </c>
      <c r="F67" s="1634">
        <f t="shared" si="9"/>
        <v>0</v>
      </c>
      <c r="G67" s="1634">
        <f t="shared" si="9"/>
        <v>0</v>
      </c>
      <c r="H67" s="1635">
        <f t="shared" si="0"/>
        <v>0</v>
      </c>
      <c r="I67" s="288">
        <f t="shared" si="9"/>
        <v>0</v>
      </c>
      <c r="J67" s="29">
        <f t="shared" si="9"/>
        <v>0</v>
      </c>
      <c r="K67" s="29">
        <f t="shared" si="9"/>
        <v>0</v>
      </c>
      <c r="L67" s="29">
        <f t="shared" si="9"/>
        <v>0</v>
      </c>
    </row>
    <row r="68" spans="1:12" ht="24" hidden="1" customHeight="1" x14ac:dyDescent="0.2">
      <c r="A68" s="1078"/>
      <c r="B68" s="1049" t="s">
        <v>499</v>
      </c>
      <c r="C68" s="403"/>
      <c r="D68" s="403"/>
      <c r="E68" s="403"/>
      <c r="F68" s="403"/>
      <c r="G68" s="403"/>
      <c r="H68" s="398">
        <f t="shared" si="0"/>
        <v>0</v>
      </c>
      <c r="I68" s="815"/>
      <c r="J68" s="403"/>
      <c r="K68" s="403"/>
      <c r="L68" s="403"/>
    </row>
    <row r="69" spans="1:12" ht="24" hidden="1" customHeight="1" x14ac:dyDescent="0.2">
      <c r="A69" s="1078"/>
      <c r="B69" s="1049" t="s">
        <v>500</v>
      </c>
      <c r="C69" s="403"/>
      <c r="D69" s="403"/>
      <c r="E69" s="403"/>
      <c r="F69" s="403"/>
      <c r="G69" s="403"/>
      <c r="H69" s="398">
        <f t="shared" si="0"/>
        <v>0</v>
      </c>
      <c r="I69" s="815"/>
      <c r="J69" s="403"/>
      <c r="K69" s="403"/>
      <c r="L69" s="403"/>
    </row>
    <row r="70" spans="1:12" ht="24" customHeight="1" x14ac:dyDescent="0.2">
      <c r="A70" s="1078"/>
      <c r="B70" s="1079" t="s">
        <v>506</v>
      </c>
      <c r="C70" s="403">
        <v>1500000</v>
      </c>
      <c r="D70" s="403">
        <f>1500000-15240</f>
        <v>1484760</v>
      </c>
      <c r="E70" s="403">
        <v>1484760</v>
      </c>
      <c r="F70" s="403"/>
      <c r="G70" s="403"/>
      <c r="H70" s="398">
        <f t="shared" si="0"/>
        <v>0</v>
      </c>
      <c r="I70" s="815"/>
      <c r="J70" s="403"/>
      <c r="K70" s="403"/>
      <c r="L70" s="403"/>
    </row>
    <row r="71" spans="1:12" ht="24" customHeight="1" x14ac:dyDescent="0.2">
      <c r="A71" s="1078"/>
      <c r="B71" s="1079" t="s">
        <v>501</v>
      </c>
      <c r="C71" s="403"/>
      <c r="D71" s="403">
        <v>15240</v>
      </c>
      <c r="E71" s="403">
        <v>15240</v>
      </c>
      <c r="F71" s="403"/>
      <c r="G71" s="403"/>
      <c r="H71" s="398">
        <f t="shared" si="0"/>
        <v>0</v>
      </c>
      <c r="I71" s="820"/>
      <c r="J71" s="106"/>
      <c r="K71" s="106"/>
      <c r="L71" s="106"/>
    </row>
    <row r="72" spans="1:12" ht="13.5" thickBot="1" x14ac:dyDescent="0.25">
      <c r="A72" s="1078"/>
      <c r="B72" s="1079"/>
      <c r="C72" s="403"/>
      <c r="D72" s="403"/>
      <c r="E72" s="403"/>
      <c r="F72" s="403"/>
      <c r="G72" s="403"/>
      <c r="H72" s="398"/>
      <c r="I72" s="820"/>
      <c r="J72" s="106"/>
      <c r="K72" s="106"/>
      <c r="L72" s="106"/>
    </row>
    <row r="73" spans="1:12" ht="21.95" customHeight="1" thickBot="1" x14ac:dyDescent="0.25">
      <c r="A73" s="517"/>
      <c r="B73" s="1633" t="s">
        <v>51</v>
      </c>
      <c r="C73" s="1634">
        <f t="shared" ref="C73:L73" si="10">SUM(C74:C74)</f>
        <v>0</v>
      </c>
      <c r="D73" s="1634">
        <f t="shared" si="10"/>
        <v>0</v>
      </c>
      <c r="E73" s="1634">
        <f t="shared" si="10"/>
        <v>0</v>
      </c>
      <c r="F73" s="1634">
        <f t="shared" si="10"/>
        <v>0</v>
      </c>
      <c r="G73" s="1634">
        <f t="shared" si="10"/>
        <v>0</v>
      </c>
      <c r="H73" s="1635">
        <f t="shared" ref="H73:H115" si="11">+E73-D73</f>
        <v>0</v>
      </c>
      <c r="I73" s="288">
        <f t="shared" si="10"/>
        <v>0</v>
      </c>
      <c r="J73" s="29">
        <f t="shared" si="10"/>
        <v>0</v>
      </c>
      <c r="K73" s="29">
        <f t="shared" si="10"/>
        <v>0</v>
      </c>
      <c r="L73" s="29">
        <f t="shared" si="10"/>
        <v>0</v>
      </c>
    </row>
    <row r="74" spans="1:12" ht="13.5" thickBot="1" x14ac:dyDescent="0.25">
      <c r="A74" s="1078"/>
      <c r="B74" s="1654"/>
      <c r="C74" s="403"/>
      <c r="D74" s="403"/>
      <c r="E74" s="403"/>
      <c r="F74" s="403"/>
      <c r="G74" s="403"/>
      <c r="H74" s="398">
        <f t="shared" si="11"/>
        <v>0</v>
      </c>
      <c r="I74" s="815"/>
      <c r="J74" s="403"/>
      <c r="K74" s="403"/>
      <c r="L74" s="403"/>
    </row>
    <row r="75" spans="1:12" ht="21.95" customHeight="1" thickBot="1" x14ac:dyDescent="0.25">
      <c r="A75" s="517"/>
      <c r="B75" s="1633" t="s">
        <v>366</v>
      </c>
      <c r="C75" s="1634">
        <f>C67+C73</f>
        <v>1500000</v>
      </c>
      <c r="D75" s="1634">
        <f t="shared" ref="D75:L75" si="12">D67+D73</f>
        <v>1500000</v>
      </c>
      <c r="E75" s="1634">
        <f t="shared" si="12"/>
        <v>1500000</v>
      </c>
      <c r="F75" s="1634">
        <f t="shared" si="12"/>
        <v>0</v>
      </c>
      <c r="G75" s="1634">
        <f t="shared" si="12"/>
        <v>0</v>
      </c>
      <c r="H75" s="1635">
        <f t="shared" si="11"/>
        <v>0</v>
      </c>
      <c r="I75" s="288">
        <f t="shared" si="12"/>
        <v>0</v>
      </c>
      <c r="J75" s="29">
        <f t="shared" si="12"/>
        <v>0</v>
      </c>
      <c r="K75" s="29">
        <f t="shared" si="12"/>
        <v>0</v>
      </c>
      <c r="L75" s="29">
        <f t="shared" si="12"/>
        <v>0</v>
      </c>
    </row>
    <row r="76" spans="1:12" ht="24" customHeight="1" thickBot="1" x14ac:dyDescent="0.25">
      <c r="A76" s="1183"/>
      <c r="B76" s="1653"/>
      <c r="C76" s="1634"/>
      <c r="D76" s="1634"/>
      <c r="E76" s="1634"/>
      <c r="F76" s="1634"/>
      <c r="G76" s="1634"/>
      <c r="H76" s="1635"/>
      <c r="I76" s="288"/>
      <c r="J76" s="29"/>
      <c r="K76" s="29"/>
      <c r="L76" s="29"/>
    </row>
    <row r="77" spans="1:12" ht="21.95" customHeight="1" thickBot="1" x14ac:dyDescent="0.25">
      <c r="A77" s="517"/>
      <c r="B77" s="1633" t="s">
        <v>50</v>
      </c>
      <c r="C77" s="1634">
        <f t="shared" ref="C77:L77" si="13">SUM(C78:C80)</f>
        <v>300000</v>
      </c>
      <c r="D77" s="1634">
        <f t="shared" si="13"/>
        <v>811381</v>
      </c>
      <c r="E77" s="1634">
        <f t="shared" si="13"/>
        <v>805564</v>
      </c>
      <c r="F77" s="1634">
        <f t="shared" si="13"/>
        <v>0</v>
      </c>
      <c r="G77" s="1634">
        <f t="shared" si="13"/>
        <v>0</v>
      </c>
      <c r="H77" s="1635">
        <f t="shared" si="11"/>
        <v>-5817</v>
      </c>
      <c r="I77" s="288">
        <f t="shared" si="13"/>
        <v>0</v>
      </c>
      <c r="J77" s="29">
        <f t="shared" si="13"/>
        <v>0</v>
      </c>
      <c r="K77" s="29">
        <f t="shared" si="13"/>
        <v>0</v>
      </c>
      <c r="L77" s="29">
        <f t="shared" si="13"/>
        <v>0</v>
      </c>
    </row>
    <row r="78" spans="1:12" ht="24" customHeight="1" x14ac:dyDescent="0.2">
      <c r="A78" s="1078"/>
      <c r="B78" s="1079" t="s">
        <v>498</v>
      </c>
      <c r="C78" s="1655"/>
      <c r="D78" s="403">
        <v>31750</v>
      </c>
      <c r="E78" s="403">
        <v>31750</v>
      </c>
      <c r="F78" s="403"/>
      <c r="G78" s="403"/>
      <c r="H78" s="1428">
        <f t="shared" si="11"/>
        <v>0</v>
      </c>
      <c r="I78" s="817"/>
      <c r="J78" s="230"/>
      <c r="K78" s="230"/>
      <c r="L78" s="230"/>
    </row>
    <row r="79" spans="1:12" ht="24" hidden="1" customHeight="1" x14ac:dyDescent="0.2">
      <c r="A79" s="1078"/>
      <c r="B79" s="1079" t="s">
        <v>501</v>
      </c>
      <c r="C79" s="1655"/>
      <c r="D79" s="403"/>
      <c r="E79" s="403"/>
      <c r="F79" s="403"/>
      <c r="G79" s="403"/>
      <c r="H79" s="1428">
        <f t="shared" si="11"/>
        <v>0</v>
      </c>
      <c r="I79" s="815"/>
      <c r="J79" s="403"/>
      <c r="K79" s="403"/>
      <c r="L79" s="403"/>
    </row>
    <row r="80" spans="1:12" ht="24" customHeight="1" x14ac:dyDescent="0.2">
      <c r="A80" s="1078"/>
      <c r="B80" s="1049" t="s">
        <v>506</v>
      </c>
      <c r="C80" s="403">
        <v>300000</v>
      </c>
      <c r="D80" s="403">
        <f>300000+298600+212781-31750</f>
        <v>779631</v>
      </c>
      <c r="E80" s="403">
        <f>779631-5817</f>
        <v>773814</v>
      </c>
      <c r="F80" s="403"/>
      <c r="G80" s="403"/>
      <c r="H80" s="1428">
        <f t="shared" si="11"/>
        <v>-5817</v>
      </c>
      <c r="I80" s="815"/>
      <c r="J80" s="403"/>
      <c r="K80" s="403"/>
      <c r="L80" s="403"/>
    </row>
    <row r="81" spans="1:12" ht="13.5" thickBot="1" x14ac:dyDescent="0.25">
      <c r="A81" s="1078"/>
      <c r="B81" s="1049"/>
      <c r="C81" s="403"/>
      <c r="D81" s="403"/>
      <c r="E81" s="403"/>
      <c r="F81" s="403"/>
      <c r="G81" s="403"/>
      <c r="H81" s="398"/>
      <c r="I81" s="820"/>
      <c r="J81" s="106"/>
      <c r="K81" s="106"/>
      <c r="L81" s="106"/>
    </row>
    <row r="82" spans="1:12" ht="21.95" customHeight="1" thickBot="1" x14ac:dyDescent="0.25">
      <c r="A82" s="517"/>
      <c r="B82" s="1633" t="s">
        <v>51</v>
      </c>
      <c r="C82" s="1634">
        <f>SUM(C83:C83)</f>
        <v>0</v>
      </c>
      <c r="D82" s="1634">
        <f t="shared" ref="D82:L82" si="14">SUM(D83:D83)</f>
        <v>0</v>
      </c>
      <c r="E82" s="1634">
        <f t="shared" si="14"/>
        <v>0</v>
      </c>
      <c r="F82" s="1634">
        <f t="shared" si="14"/>
        <v>0</v>
      </c>
      <c r="G82" s="1634">
        <f t="shared" si="14"/>
        <v>0</v>
      </c>
      <c r="H82" s="1635">
        <f t="shared" si="11"/>
        <v>0</v>
      </c>
      <c r="I82" s="288">
        <f t="shared" si="14"/>
        <v>0</v>
      </c>
      <c r="J82" s="29">
        <f t="shared" si="14"/>
        <v>0</v>
      </c>
      <c r="K82" s="29">
        <f t="shared" si="14"/>
        <v>0</v>
      </c>
      <c r="L82" s="29">
        <f t="shared" si="14"/>
        <v>0</v>
      </c>
    </row>
    <row r="83" spans="1:12" ht="13.5" thickBot="1" x14ac:dyDescent="0.25">
      <c r="A83" s="1078"/>
      <c r="B83" s="1049"/>
      <c r="C83" s="403"/>
      <c r="D83" s="403"/>
      <c r="E83" s="403"/>
      <c r="F83" s="403"/>
      <c r="G83" s="403"/>
      <c r="H83" s="398"/>
      <c r="I83" s="815"/>
      <c r="J83" s="403"/>
      <c r="K83" s="403"/>
      <c r="L83" s="403"/>
    </row>
    <row r="84" spans="1:12" ht="21.95" customHeight="1" thickBot="1" x14ac:dyDescent="0.25">
      <c r="A84" s="517"/>
      <c r="B84" s="1633" t="s">
        <v>110</v>
      </c>
      <c r="C84" s="1634">
        <f>C77+C82</f>
        <v>300000</v>
      </c>
      <c r="D84" s="1634">
        <f>D77+D82</f>
        <v>811381</v>
      </c>
      <c r="E84" s="1634">
        <f>E77+E82</f>
        <v>805564</v>
      </c>
      <c r="F84" s="1634">
        <f>F77+F82</f>
        <v>0</v>
      </c>
      <c r="G84" s="1634">
        <f>G77+G82</f>
        <v>0</v>
      </c>
      <c r="H84" s="1635">
        <f t="shared" si="11"/>
        <v>-5817</v>
      </c>
      <c r="I84" s="288">
        <f>I77+I82</f>
        <v>0</v>
      </c>
      <c r="J84" s="29">
        <f>J77+J82</f>
        <v>0</v>
      </c>
      <c r="K84" s="29">
        <f>K77+K82</f>
        <v>0</v>
      </c>
      <c r="L84" s="29">
        <f>L77+L82</f>
        <v>0</v>
      </c>
    </row>
    <row r="85" spans="1:12" ht="24" customHeight="1" thickBot="1" x14ac:dyDescent="0.25">
      <c r="A85" s="1078"/>
      <c r="B85" s="1653"/>
      <c r="C85" s="1634"/>
      <c r="D85" s="1634"/>
      <c r="E85" s="1634"/>
      <c r="F85" s="1634"/>
      <c r="G85" s="1634"/>
      <c r="H85" s="1635"/>
      <c r="I85" s="288"/>
      <c r="J85" s="29"/>
      <c r="K85" s="29"/>
      <c r="L85" s="29"/>
    </row>
    <row r="86" spans="1:12" ht="21.95" customHeight="1" thickBot="1" x14ac:dyDescent="0.25">
      <c r="A86" s="517"/>
      <c r="B86" s="1633" t="s">
        <v>50</v>
      </c>
      <c r="C86" s="1634">
        <f>SUM(C87:C92)</f>
        <v>3400000</v>
      </c>
      <c r="D86" s="1634">
        <f>SUM(D87:D92)</f>
        <v>4876000</v>
      </c>
      <c r="E86" s="1634">
        <f>SUM(E87:E92)</f>
        <v>8176000</v>
      </c>
      <c r="F86" s="1634">
        <f t="shared" ref="F86:L86" si="15">SUM(F87:F92)</f>
        <v>0</v>
      </c>
      <c r="G86" s="1634">
        <f t="shared" si="15"/>
        <v>0</v>
      </c>
      <c r="H86" s="1635">
        <f t="shared" si="11"/>
        <v>3300000</v>
      </c>
      <c r="I86" s="288">
        <f t="shared" si="15"/>
        <v>0</v>
      </c>
      <c r="J86" s="29">
        <f t="shared" si="15"/>
        <v>0</v>
      </c>
      <c r="K86" s="29">
        <f t="shared" si="15"/>
        <v>0</v>
      </c>
      <c r="L86" s="29">
        <f t="shared" si="15"/>
        <v>0</v>
      </c>
    </row>
    <row r="87" spans="1:12" ht="24" hidden="1" customHeight="1" x14ac:dyDescent="0.2">
      <c r="A87" s="1078"/>
      <c r="B87" s="1049" t="s">
        <v>498</v>
      </c>
      <c r="C87" s="403"/>
      <c r="D87" s="403"/>
      <c r="E87" s="403"/>
      <c r="F87" s="403"/>
      <c r="G87" s="403"/>
      <c r="H87" s="398">
        <f t="shared" si="11"/>
        <v>0</v>
      </c>
      <c r="I87" s="814"/>
      <c r="J87" s="405"/>
      <c r="K87" s="405"/>
      <c r="L87" s="405"/>
    </row>
    <row r="88" spans="1:12" ht="24" customHeight="1" x14ac:dyDescent="0.2">
      <c r="A88" s="1078"/>
      <c r="B88" s="1049" t="s">
        <v>501</v>
      </c>
      <c r="C88" s="1427">
        <v>1176343</v>
      </c>
      <c r="D88" s="1427">
        <f>1176343-440640</f>
        <v>735703</v>
      </c>
      <c r="E88" s="403">
        <v>735703</v>
      </c>
      <c r="F88" s="403"/>
      <c r="G88" s="403"/>
      <c r="H88" s="398">
        <f t="shared" si="11"/>
        <v>0</v>
      </c>
      <c r="I88" s="815"/>
      <c r="J88" s="403"/>
      <c r="K88" s="403"/>
      <c r="L88" s="403"/>
    </row>
    <row r="89" spans="1:12" ht="24" customHeight="1" x14ac:dyDescent="0.2">
      <c r="A89" s="1078"/>
      <c r="B89" s="1049" t="s">
        <v>506</v>
      </c>
      <c r="C89" s="1427">
        <v>2223657</v>
      </c>
      <c r="D89" s="1427">
        <f>2223657+440640</f>
        <v>2664297</v>
      </c>
      <c r="E89" s="403">
        <f>2664297+1800000</f>
        <v>4464297</v>
      </c>
      <c r="F89" s="403"/>
      <c r="G89" s="403"/>
      <c r="H89" s="398">
        <f t="shared" si="11"/>
        <v>1800000</v>
      </c>
      <c r="I89" s="815"/>
      <c r="J89" s="403"/>
      <c r="K89" s="403"/>
      <c r="L89" s="403"/>
    </row>
    <row r="90" spans="1:12" s="1388" customFormat="1" ht="25.5" customHeight="1" x14ac:dyDescent="0.2">
      <c r="A90" s="1573"/>
      <c r="B90" s="1656" t="s">
        <v>794</v>
      </c>
      <c r="C90" s="1427"/>
      <c r="D90" s="1427">
        <v>1476000</v>
      </c>
      <c r="E90" s="1427">
        <v>1476000</v>
      </c>
      <c r="F90" s="1427"/>
      <c r="G90" s="1427"/>
      <c r="H90" s="1428">
        <f t="shared" si="11"/>
        <v>0</v>
      </c>
      <c r="I90" s="1426"/>
      <c r="J90" s="1305"/>
      <c r="K90" s="1305"/>
      <c r="L90" s="1305"/>
    </row>
    <row r="91" spans="1:12" s="1388" customFormat="1" ht="25.5" customHeight="1" x14ac:dyDescent="0.2">
      <c r="A91" s="1573"/>
      <c r="B91" s="1656" t="s">
        <v>841</v>
      </c>
      <c r="C91" s="1427"/>
      <c r="D91" s="1427"/>
      <c r="E91" s="1427">
        <v>1500000</v>
      </c>
      <c r="F91" s="1427"/>
      <c r="G91" s="1427"/>
      <c r="H91" s="1428">
        <f t="shared" si="11"/>
        <v>1500000</v>
      </c>
      <c r="I91" s="1426"/>
      <c r="J91" s="1305"/>
      <c r="K91" s="1305"/>
      <c r="L91" s="1305"/>
    </row>
    <row r="92" spans="1:12" ht="13.5" thickBot="1" x14ac:dyDescent="0.25">
      <c r="A92" s="1078"/>
      <c r="B92" s="1049"/>
      <c r="C92" s="403"/>
      <c r="D92" s="403"/>
      <c r="E92" s="403"/>
      <c r="F92" s="403"/>
      <c r="G92" s="403"/>
      <c r="H92" s="1428"/>
      <c r="I92" s="814"/>
      <c r="J92" s="405"/>
      <c r="K92" s="405"/>
      <c r="L92" s="405"/>
    </row>
    <row r="93" spans="1:12" ht="21.95" customHeight="1" thickBot="1" x14ac:dyDescent="0.25">
      <c r="A93" s="517"/>
      <c r="B93" s="1633" t="s">
        <v>51</v>
      </c>
      <c r="C93" s="1634">
        <f t="shared" ref="C93:L93" si="16">SUM(C94:C94)</f>
        <v>0</v>
      </c>
      <c r="D93" s="1634">
        <f t="shared" si="16"/>
        <v>0</v>
      </c>
      <c r="E93" s="1634">
        <f t="shared" si="16"/>
        <v>0</v>
      </c>
      <c r="F93" s="1634">
        <f t="shared" si="16"/>
        <v>0</v>
      </c>
      <c r="G93" s="1634">
        <f t="shared" si="16"/>
        <v>0</v>
      </c>
      <c r="H93" s="1635">
        <f t="shared" si="11"/>
        <v>0</v>
      </c>
      <c r="I93" s="288">
        <f t="shared" si="16"/>
        <v>0</v>
      </c>
      <c r="J93" s="29">
        <f t="shared" si="16"/>
        <v>0</v>
      </c>
      <c r="K93" s="29">
        <f t="shared" si="16"/>
        <v>0</v>
      </c>
      <c r="L93" s="29">
        <f t="shared" si="16"/>
        <v>0</v>
      </c>
    </row>
    <row r="94" spans="1:12" ht="13.5" thickBot="1" x14ac:dyDescent="0.25">
      <c r="A94" s="1078"/>
      <c r="B94" s="1049"/>
      <c r="C94" s="403"/>
      <c r="D94" s="403"/>
      <c r="E94" s="403"/>
      <c r="F94" s="403"/>
      <c r="G94" s="403"/>
      <c r="H94" s="398"/>
      <c r="I94" s="818"/>
      <c r="J94" s="127"/>
      <c r="K94" s="127"/>
      <c r="L94" s="127"/>
    </row>
    <row r="95" spans="1:12" ht="21.95" customHeight="1" thickBot="1" x14ac:dyDescent="0.25">
      <c r="A95" s="517"/>
      <c r="B95" s="1633" t="s">
        <v>393</v>
      </c>
      <c r="C95" s="1634">
        <f>C86+C93</f>
        <v>3400000</v>
      </c>
      <c r="D95" s="1634">
        <f t="shared" ref="D95:L95" si="17">D86+D93</f>
        <v>4876000</v>
      </c>
      <c r="E95" s="1634">
        <f t="shared" si="17"/>
        <v>8176000</v>
      </c>
      <c r="F95" s="1634">
        <f t="shared" si="17"/>
        <v>0</v>
      </c>
      <c r="G95" s="1634">
        <f t="shared" si="17"/>
        <v>0</v>
      </c>
      <c r="H95" s="1635">
        <f t="shared" si="11"/>
        <v>3300000</v>
      </c>
      <c r="I95" s="288">
        <f t="shared" si="17"/>
        <v>0</v>
      </c>
      <c r="J95" s="29">
        <f t="shared" si="17"/>
        <v>0</v>
      </c>
      <c r="K95" s="29">
        <f t="shared" si="17"/>
        <v>0</v>
      </c>
      <c r="L95" s="29">
        <f t="shared" si="17"/>
        <v>0</v>
      </c>
    </row>
    <row r="96" spans="1:12" ht="24" customHeight="1" thickBot="1" x14ac:dyDescent="0.25">
      <c r="A96" s="1078"/>
      <c r="B96" s="1653"/>
      <c r="C96" s="1634"/>
      <c r="D96" s="1634"/>
      <c r="E96" s="1634"/>
      <c r="F96" s="1634"/>
      <c r="G96" s="1634"/>
      <c r="H96" s="1635"/>
      <c r="I96" s="288"/>
      <c r="J96" s="29"/>
      <c r="K96" s="29"/>
      <c r="L96" s="29"/>
    </row>
    <row r="97" spans="1:24" ht="21.95" customHeight="1" thickBot="1" x14ac:dyDescent="0.25">
      <c r="A97" s="517"/>
      <c r="B97" s="1633" t="s">
        <v>50</v>
      </c>
      <c r="C97" s="1634">
        <f>SUM(C98:C103)</f>
        <v>157967150</v>
      </c>
      <c r="D97" s="1634">
        <f>SUM(D98:D104)</f>
        <v>174796082</v>
      </c>
      <c r="E97" s="1634">
        <f>SUM(E98:E105)</f>
        <v>183796082</v>
      </c>
      <c r="F97" s="1634">
        <f t="shared" ref="F97:K97" si="18">SUM(F98:F99)</f>
        <v>0</v>
      </c>
      <c r="G97" s="1634">
        <f t="shared" si="18"/>
        <v>0</v>
      </c>
      <c r="H97" s="1635">
        <f>+E97-D97</f>
        <v>9000000</v>
      </c>
      <c r="I97" s="288">
        <f t="shared" si="18"/>
        <v>0</v>
      </c>
      <c r="J97" s="29">
        <f t="shared" si="18"/>
        <v>0</v>
      </c>
      <c r="K97" s="29">
        <f t="shared" si="18"/>
        <v>0</v>
      </c>
      <c r="L97" s="29">
        <f t="shared" ref="L97" si="19">SUM(L98:L99)</f>
        <v>0</v>
      </c>
    </row>
    <row r="98" spans="1:24" ht="24" customHeight="1" x14ac:dyDescent="0.2">
      <c r="A98" s="1078"/>
      <c r="B98" s="1049" t="s">
        <v>501</v>
      </c>
      <c r="C98" s="1655"/>
      <c r="D98" s="1655"/>
      <c r="E98" s="1664">
        <f>1303000+1000000</f>
        <v>2303000</v>
      </c>
      <c r="F98" s="1664"/>
      <c r="G98" s="1664"/>
      <c r="H98" s="1428">
        <f t="shared" si="11"/>
        <v>2303000</v>
      </c>
      <c r="I98" s="821"/>
      <c r="J98" s="642"/>
      <c r="K98" s="642"/>
      <c r="L98" s="642"/>
    </row>
    <row r="99" spans="1:24" ht="24" customHeight="1" x14ac:dyDescent="0.2">
      <c r="A99" s="1078"/>
      <c r="B99" s="1049" t="s">
        <v>502</v>
      </c>
      <c r="C99" s="403"/>
      <c r="D99" s="1427">
        <f>297434</f>
        <v>297434</v>
      </c>
      <c r="E99" s="1427">
        <v>122174</v>
      </c>
      <c r="F99" s="1427"/>
      <c r="G99" s="1427"/>
      <c r="H99" s="1428">
        <f t="shared" si="11"/>
        <v>-175260</v>
      </c>
      <c r="I99" s="814"/>
      <c r="J99" s="405"/>
      <c r="K99" s="405"/>
      <c r="L99" s="405"/>
      <c r="N99" s="1389"/>
      <c r="O99" s="1389"/>
      <c r="P99" s="1389"/>
      <c r="Q99" s="1389"/>
      <c r="R99" s="1389"/>
      <c r="S99" s="1389"/>
      <c r="T99" s="1389"/>
      <c r="U99" s="1389"/>
      <c r="V99" s="1389"/>
      <c r="W99" s="1389"/>
      <c r="X99" s="1387"/>
    </row>
    <row r="100" spans="1:24" ht="24" hidden="1" customHeight="1" x14ac:dyDescent="0.2">
      <c r="A100" s="1078"/>
      <c r="B100" s="1049" t="s">
        <v>698</v>
      </c>
      <c r="C100" s="403"/>
      <c r="D100" s="1427"/>
      <c r="E100" s="1427"/>
      <c r="F100" s="1427"/>
      <c r="G100" s="1427"/>
      <c r="H100" s="1428">
        <f t="shared" si="11"/>
        <v>0</v>
      </c>
      <c r="I100" s="814"/>
      <c r="J100" s="405"/>
      <c r="K100" s="405"/>
      <c r="L100" s="405"/>
      <c r="N100" s="1388"/>
      <c r="O100" s="1388"/>
      <c r="P100" s="1388"/>
      <c r="Q100" s="1388"/>
      <c r="R100" s="1388" t="s">
        <v>385</v>
      </c>
      <c r="S100" s="1388"/>
      <c r="T100" s="1388"/>
      <c r="U100" s="1388"/>
      <c r="V100" s="1388"/>
      <c r="W100" s="1388"/>
    </row>
    <row r="101" spans="1:24" ht="27" customHeight="1" x14ac:dyDescent="0.2">
      <c r="A101" s="1078"/>
      <c r="B101" s="1049" t="s">
        <v>723</v>
      </c>
      <c r="C101" s="403">
        <f>131957503+23509647</f>
        <v>155467150</v>
      </c>
      <c r="D101" s="1427">
        <f>155467150</f>
        <v>155467150</v>
      </c>
      <c r="E101" s="1427">
        <v>155136713</v>
      </c>
      <c r="F101" s="1427"/>
      <c r="G101" s="1427"/>
      <c r="H101" s="1428">
        <f t="shared" si="11"/>
        <v>-330437</v>
      </c>
      <c r="I101" s="814"/>
      <c r="J101" s="405"/>
      <c r="K101" s="405"/>
      <c r="L101" s="405"/>
      <c r="N101" s="1388"/>
      <c r="O101" s="1388"/>
      <c r="P101" s="1388"/>
      <c r="Q101" s="1388"/>
      <c r="R101" s="1388"/>
      <c r="S101" s="1388"/>
      <c r="T101" s="1388"/>
      <c r="U101" s="1388"/>
      <c r="V101" s="1388"/>
      <c r="W101" s="1388"/>
    </row>
    <row r="102" spans="1:24" ht="27" customHeight="1" x14ac:dyDescent="0.2">
      <c r="A102" s="1078"/>
      <c r="B102" s="1049" t="s">
        <v>793</v>
      </c>
      <c r="C102" s="403"/>
      <c r="D102" s="1427">
        <v>1465646</v>
      </c>
      <c r="E102" s="1427">
        <v>1465646</v>
      </c>
      <c r="F102" s="1427"/>
      <c r="G102" s="1427"/>
      <c r="H102" s="1428">
        <f t="shared" si="11"/>
        <v>0</v>
      </c>
      <c r="I102" s="814"/>
      <c r="J102" s="405"/>
      <c r="K102" s="405"/>
      <c r="L102" s="405"/>
      <c r="N102" s="1388"/>
      <c r="O102" s="1388"/>
      <c r="P102" s="1388"/>
      <c r="Q102" s="1388"/>
      <c r="R102" s="1388"/>
      <c r="S102" s="1388"/>
      <c r="T102" s="1388"/>
      <c r="U102" s="1388"/>
      <c r="V102" s="1388"/>
      <c r="W102" s="1388"/>
    </row>
    <row r="103" spans="1:24" ht="24" customHeight="1" x14ac:dyDescent="0.2">
      <c r="A103" s="1078"/>
      <c r="B103" s="1049" t="s">
        <v>514</v>
      </c>
      <c r="C103" s="403">
        <v>2500000</v>
      </c>
      <c r="D103" s="1427">
        <f>2500000-241300-180848+1000000-400000</f>
        <v>2677852</v>
      </c>
      <c r="E103" s="1427">
        <v>1550112</v>
      </c>
      <c r="F103" s="1427"/>
      <c r="G103" s="1427"/>
      <c r="H103" s="1428">
        <f t="shared" si="11"/>
        <v>-1127740</v>
      </c>
      <c r="I103" s="814"/>
      <c r="J103" s="405"/>
      <c r="K103" s="405"/>
      <c r="L103" s="405"/>
    </row>
    <row r="104" spans="1:24" ht="24" customHeight="1" x14ac:dyDescent="0.2">
      <c r="A104" s="1078"/>
      <c r="B104" s="1049" t="s">
        <v>770</v>
      </c>
      <c r="C104" s="403"/>
      <c r="D104" s="1427">
        <v>14888000</v>
      </c>
      <c r="E104" s="1427">
        <v>15218437</v>
      </c>
      <c r="F104" s="1427"/>
      <c r="G104" s="1427"/>
      <c r="H104" s="1428">
        <f t="shared" si="11"/>
        <v>330437</v>
      </c>
      <c r="I104" s="820"/>
      <c r="J104" s="106"/>
      <c r="K104" s="106"/>
      <c r="L104" s="106"/>
      <c r="O104" s="1176"/>
    </row>
    <row r="105" spans="1:24" ht="24" customHeight="1" x14ac:dyDescent="0.2">
      <c r="A105" s="1078"/>
      <c r="B105" s="1049" t="s">
        <v>828</v>
      </c>
      <c r="C105" s="403"/>
      <c r="D105" s="1427"/>
      <c r="E105" s="1427">
        <v>8000000</v>
      </c>
      <c r="F105" s="1427"/>
      <c r="G105" s="1427"/>
      <c r="H105" s="1428">
        <f t="shared" si="11"/>
        <v>8000000</v>
      </c>
      <c r="I105" s="820"/>
      <c r="J105" s="106"/>
      <c r="K105" s="106"/>
      <c r="L105" s="106"/>
    </row>
    <row r="106" spans="1:24" ht="24" customHeight="1" thickBot="1" x14ac:dyDescent="0.25">
      <c r="A106" s="1078"/>
      <c r="B106" s="1049"/>
      <c r="C106" s="403"/>
      <c r="D106" s="403"/>
      <c r="E106" s="403"/>
      <c r="F106" s="403"/>
      <c r="G106" s="403"/>
      <c r="H106" s="398"/>
      <c r="I106" s="820"/>
      <c r="J106" s="106"/>
      <c r="K106" s="106"/>
      <c r="L106" s="106"/>
    </row>
    <row r="107" spans="1:24" ht="21.95" customHeight="1" thickBot="1" x14ac:dyDescent="0.25">
      <c r="A107" s="517"/>
      <c r="B107" s="1633" t="s">
        <v>51</v>
      </c>
      <c r="C107" s="1634">
        <f>SUM(C108:C109)</f>
        <v>0</v>
      </c>
      <c r="D107" s="1634">
        <f t="shared" ref="D107:L107" si="20">SUM(D108:D109)</f>
        <v>0</v>
      </c>
      <c r="E107" s="1634">
        <f t="shared" si="20"/>
        <v>0</v>
      </c>
      <c r="F107" s="1634">
        <f t="shared" si="20"/>
        <v>0</v>
      </c>
      <c r="G107" s="1634">
        <f t="shared" si="20"/>
        <v>0</v>
      </c>
      <c r="H107" s="1635">
        <f t="shared" si="11"/>
        <v>0</v>
      </c>
      <c r="I107" s="288">
        <f t="shared" si="20"/>
        <v>0</v>
      </c>
      <c r="J107" s="29">
        <f t="shared" si="20"/>
        <v>0</v>
      </c>
      <c r="K107" s="29">
        <f t="shared" si="20"/>
        <v>0</v>
      </c>
      <c r="L107" s="29">
        <f t="shared" si="20"/>
        <v>0</v>
      </c>
    </row>
    <row r="108" spans="1:24" ht="23.25" customHeight="1" x14ac:dyDescent="0.2">
      <c r="A108" s="1078"/>
      <c r="B108" s="1049"/>
      <c r="C108" s="1655"/>
      <c r="D108" s="1655"/>
      <c r="E108" s="1655"/>
      <c r="F108" s="1655"/>
      <c r="G108" s="1655"/>
      <c r="H108" s="1657">
        <f t="shared" si="11"/>
        <v>0</v>
      </c>
      <c r="I108" s="822"/>
      <c r="J108" s="643"/>
      <c r="K108" s="643"/>
      <c r="L108" s="643"/>
    </row>
    <row r="109" spans="1:24" ht="13.5" thickBot="1" x14ac:dyDescent="0.25">
      <c r="A109" s="1078"/>
      <c r="B109" s="1654"/>
      <c r="C109" s="403"/>
      <c r="D109" s="403"/>
      <c r="E109" s="403"/>
      <c r="F109" s="403"/>
      <c r="G109" s="403"/>
      <c r="H109" s="398"/>
      <c r="I109" s="815"/>
      <c r="J109" s="403"/>
      <c r="K109" s="403"/>
      <c r="L109" s="403"/>
    </row>
    <row r="110" spans="1:24" ht="21.95" customHeight="1" thickBot="1" x14ac:dyDescent="0.25">
      <c r="A110" s="517"/>
      <c r="B110" s="1633" t="s">
        <v>367</v>
      </c>
      <c r="C110" s="1634">
        <f t="shared" ref="C110:L110" si="21">C97+C107</f>
        <v>157967150</v>
      </c>
      <c r="D110" s="1634">
        <f>D97+D107</f>
        <v>174796082</v>
      </c>
      <c r="E110" s="1634">
        <f>E97+E107</f>
        <v>183796082</v>
      </c>
      <c r="F110" s="1634">
        <f t="shared" si="21"/>
        <v>0</v>
      </c>
      <c r="G110" s="1634">
        <f t="shared" si="21"/>
        <v>0</v>
      </c>
      <c r="H110" s="1635">
        <f t="shared" si="11"/>
        <v>9000000</v>
      </c>
      <c r="I110" s="288">
        <f t="shared" si="21"/>
        <v>0</v>
      </c>
      <c r="J110" s="29">
        <f t="shared" si="21"/>
        <v>0</v>
      </c>
      <c r="K110" s="29">
        <f t="shared" si="21"/>
        <v>0</v>
      </c>
      <c r="L110" s="29">
        <f t="shared" si="21"/>
        <v>0</v>
      </c>
    </row>
    <row r="111" spans="1:24" ht="24" customHeight="1" thickBot="1" x14ac:dyDescent="0.25">
      <c r="A111" s="1078"/>
      <c r="B111" s="1653"/>
      <c r="C111" s="1634"/>
      <c r="D111" s="1634"/>
      <c r="E111" s="1634"/>
      <c r="F111" s="1634"/>
      <c r="G111" s="1634"/>
      <c r="H111" s="1635">
        <f t="shared" si="11"/>
        <v>0</v>
      </c>
      <c r="I111" s="288"/>
      <c r="J111" s="288"/>
      <c r="K111" s="288"/>
      <c r="L111" s="288"/>
    </row>
    <row r="112" spans="1:24" ht="21.95" customHeight="1" thickBot="1" x14ac:dyDescent="0.25">
      <c r="A112" s="517"/>
      <c r="B112" s="1633" t="s">
        <v>293</v>
      </c>
      <c r="C112" s="1634">
        <f>C40+C52+C67+C77+C86+C97</f>
        <v>174218314</v>
      </c>
      <c r="D112" s="1634">
        <f>D40+D52+D67+D77+D86+D97</f>
        <v>204214943</v>
      </c>
      <c r="E112" s="1634">
        <f>E40+E52+E67+E77+E86+E97</f>
        <v>221669530</v>
      </c>
      <c r="F112" s="1634">
        <f>F40+F52+F67+F77+F86+F97</f>
        <v>0</v>
      </c>
      <c r="G112" s="1634">
        <f>G40+G52+G67+G77+G86+G97</f>
        <v>0</v>
      </c>
      <c r="H112" s="1635">
        <f t="shared" si="11"/>
        <v>17454587</v>
      </c>
      <c r="I112" s="288">
        <f>I40+I52+I67+I77+I86+I97</f>
        <v>0</v>
      </c>
      <c r="J112" s="29">
        <f>J40+J52+J67+J77+J86+J97</f>
        <v>0</v>
      </c>
      <c r="K112" s="29">
        <f>K40+K52+K67+K77+K86+K97</f>
        <v>0</v>
      </c>
      <c r="L112" s="29">
        <f>L40+L52+L67+L77+L86+L97</f>
        <v>0</v>
      </c>
    </row>
    <row r="113" spans="1:12" ht="21.95" customHeight="1" thickBot="1" x14ac:dyDescent="0.25">
      <c r="A113" s="517"/>
      <c r="B113" s="1633" t="s">
        <v>294</v>
      </c>
      <c r="C113" s="1634">
        <f>C47+C61+C73+C82+C93+C107</f>
        <v>0</v>
      </c>
      <c r="D113" s="1634">
        <f>D47+D61+D73+D82+D93+D107</f>
        <v>0</v>
      </c>
      <c r="E113" s="1634">
        <f>E47+E61+E73+E82+E93+E107</f>
        <v>0</v>
      </c>
      <c r="F113" s="1634">
        <f>F47+F61+F73+F82+F93+F107</f>
        <v>0</v>
      </c>
      <c r="G113" s="1634">
        <f>G47+G61+G73+G82+G93+G107</f>
        <v>0</v>
      </c>
      <c r="H113" s="1635">
        <f t="shared" si="11"/>
        <v>0</v>
      </c>
      <c r="I113" s="288">
        <f>I47+I61+I73+I82+I93+I107</f>
        <v>0</v>
      </c>
      <c r="J113" s="29">
        <f>J47+J61+J73+J82+J93+J107</f>
        <v>0</v>
      </c>
      <c r="K113" s="29">
        <f>K47+K61+K73+K82+K93+K107</f>
        <v>0</v>
      </c>
      <c r="L113" s="29">
        <f>L47+L61+L73+L82+L93+L107</f>
        <v>0</v>
      </c>
    </row>
    <row r="114" spans="1:12" ht="21.95" customHeight="1" thickBot="1" x14ac:dyDescent="0.25">
      <c r="A114" s="517"/>
      <c r="B114" s="1633" t="s">
        <v>295</v>
      </c>
      <c r="C114" s="1634">
        <f>C50+C65+C75+C84+C95+C110</f>
        <v>174218314</v>
      </c>
      <c r="D114" s="1634">
        <f>D50+D65+D75+D84+D95+D110</f>
        <v>204214943</v>
      </c>
      <c r="E114" s="1634">
        <f>E50+E65+E75+E84+E95+E110</f>
        <v>221669530</v>
      </c>
      <c r="F114" s="1634">
        <f>F50+F65+F75+F84+F95+F110</f>
        <v>0</v>
      </c>
      <c r="G114" s="1634">
        <f>G50+G65+G75+G84+G95+G110</f>
        <v>0</v>
      </c>
      <c r="H114" s="1635">
        <f t="shared" si="11"/>
        <v>17454587</v>
      </c>
      <c r="I114" s="288">
        <f>I50+I65+I75+I84+I95+I110</f>
        <v>0</v>
      </c>
      <c r="J114" s="29">
        <f>J50+J65+J75+J84+J95+J110</f>
        <v>0</v>
      </c>
      <c r="K114" s="29">
        <f>K50+K65+K75+K84+K95+K110</f>
        <v>0</v>
      </c>
      <c r="L114" s="29">
        <f>L50+L65+L75+L84+L95+L110</f>
        <v>0</v>
      </c>
    </row>
    <row r="115" spans="1:12" ht="21.95" customHeight="1" thickBot="1" x14ac:dyDescent="0.25">
      <c r="A115" s="517"/>
      <c r="B115" s="1658" t="s">
        <v>296</v>
      </c>
      <c r="C115" s="1659">
        <f>C38+C114</f>
        <v>739544805</v>
      </c>
      <c r="D115" s="1659">
        <f>D38+D114</f>
        <v>1073350011</v>
      </c>
      <c r="E115" s="1659">
        <f>E38+E114</f>
        <v>1101072717</v>
      </c>
      <c r="F115" s="1659">
        <f>F38+F114</f>
        <v>0</v>
      </c>
      <c r="G115" s="1659">
        <f>G38+G114</f>
        <v>0</v>
      </c>
      <c r="H115" s="1660">
        <f t="shared" si="11"/>
        <v>27722706</v>
      </c>
      <c r="I115" s="288">
        <f>I38+I114</f>
        <v>0</v>
      </c>
      <c r="J115" s="29">
        <f>J38+J114</f>
        <v>0</v>
      </c>
      <c r="K115" s="29">
        <f>K38+K114</f>
        <v>0</v>
      </c>
      <c r="L115" s="29">
        <f>L38+L114</f>
        <v>0</v>
      </c>
    </row>
    <row r="116" spans="1:12" ht="24.75" customHeight="1" x14ac:dyDescent="0.2">
      <c r="A116" s="107"/>
      <c r="C116" s="450"/>
      <c r="H116" s="450" t="s">
        <v>742</v>
      </c>
    </row>
    <row r="117" spans="1:12" ht="24.75" customHeight="1" x14ac:dyDescent="0.2">
      <c r="A117" s="107"/>
    </row>
    <row r="118" spans="1:12" ht="24.75" customHeight="1" x14ac:dyDescent="0.2">
      <c r="A118" s="107"/>
    </row>
    <row r="119" spans="1:12" ht="24.75" customHeight="1" x14ac:dyDescent="0.2">
      <c r="A119" s="107"/>
    </row>
    <row r="120" spans="1:12" ht="24.75" customHeight="1" x14ac:dyDescent="0.2">
      <c r="A120" s="107"/>
    </row>
    <row r="121" spans="1:12" ht="24.75" customHeight="1" x14ac:dyDescent="0.2">
      <c r="A121" s="107"/>
    </row>
    <row r="122" spans="1:12" ht="24.75" customHeight="1" x14ac:dyDescent="0.2">
      <c r="A122" s="107"/>
    </row>
    <row r="123" spans="1:12" ht="24.75" customHeight="1" x14ac:dyDescent="0.2">
      <c r="A123" s="107"/>
    </row>
    <row r="124" spans="1:12" ht="24.75" customHeight="1" x14ac:dyDescent="0.2">
      <c r="A124" s="107"/>
    </row>
    <row r="125" spans="1:12" ht="24.75" customHeight="1" x14ac:dyDescent="0.2">
      <c r="A125" s="107"/>
    </row>
    <row r="126" spans="1:12" ht="24.75" customHeight="1" x14ac:dyDescent="0.2">
      <c r="A126" s="107"/>
    </row>
    <row r="127" spans="1:12" ht="24.75" customHeight="1" x14ac:dyDescent="0.2">
      <c r="A127" s="107"/>
    </row>
    <row r="128" spans="1:12" ht="24.75" customHeight="1" x14ac:dyDescent="0.2">
      <c r="A128" s="107"/>
    </row>
    <row r="129" spans="1:1" ht="24.75" customHeight="1" x14ac:dyDescent="0.2">
      <c r="A129" s="107"/>
    </row>
    <row r="130" spans="1:1" ht="24.75" customHeight="1" x14ac:dyDescent="0.2">
      <c r="A130" s="107"/>
    </row>
    <row r="131" spans="1:1" ht="24.75" customHeight="1" x14ac:dyDescent="0.2">
      <c r="A131" s="107"/>
    </row>
    <row r="132" spans="1:1" ht="24.75" customHeight="1" x14ac:dyDescent="0.2">
      <c r="A132" s="107"/>
    </row>
    <row r="133" spans="1:1" ht="24.75" customHeight="1" x14ac:dyDescent="0.2">
      <c r="A133" s="107"/>
    </row>
    <row r="134" spans="1:1" ht="24.75" customHeight="1" x14ac:dyDescent="0.2">
      <c r="A134" s="108"/>
    </row>
    <row r="135" spans="1:1" ht="24.75" customHeight="1" x14ac:dyDescent="0.2">
      <c r="A135" s="107"/>
    </row>
    <row r="136" spans="1:1" ht="24.75" customHeight="1" x14ac:dyDescent="0.2">
      <c r="A136" s="107"/>
    </row>
    <row r="137" spans="1:1" ht="24.75" customHeight="1" x14ac:dyDescent="0.2">
      <c r="A137" s="107"/>
    </row>
    <row r="138" spans="1:1" ht="24.75" customHeight="1" x14ac:dyDescent="0.2">
      <c r="A138" s="107"/>
    </row>
    <row r="139" spans="1:1" ht="24.75" customHeight="1" x14ac:dyDescent="0.2">
      <c r="A139" s="107"/>
    </row>
    <row r="140" spans="1:1" ht="24.75" customHeight="1" x14ac:dyDescent="0.2">
      <c r="A140" s="107"/>
    </row>
    <row r="141" spans="1:1" ht="24.75" customHeight="1" x14ac:dyDescent="0.2">
      <c r="A141" s="107"/>
    </row>
    <row r="142" spans="1:1" ht="24.75" customHeight="1" x14ac:dyDescent="0.2">
      <c r="A142" s="107"/>
    </row>
    <row r="143" spans="1:1" ht="24.75" customHeight="1" x14ac:dyDescent="0.2">
      <c r="A143" s="107"/>
    </row>
    <row r="144" spans="1:1" ht="24.75" customHeight="1" x14ac:dyDescent="0.2">
      <c r="A144" s="107"/>
    </row>
    <row r="145" spans="1:1" ht="24.75" customHeight="1" x14ac:dyDescent="0.2">
      <c r="A145" s="107"/>
    </row>
    <row r="146" spans="1:1" ht="24.75" customHeight="1" x14ac:dyDescent="0.2">
      <c r="A146" s="107"/>
    </row>
    <row r="147" spans="1:1" ht="24.75" customHeight="1" x14ac:dyDescent="0.2">
      <c r="A147" s="108"/>
    </row>
    <row r="148" spans="1:1" ht="24.75" customHeight="1" x14ac:dyDescent="0.2">
      <c r="A148" s="108"/>
    </row>
    <row r="149" spans="1:1" ht="24.75" customHeight="1" x14ac:dyDescent="0.2">
      <c r="A149" s="107"/>
    </row>
    <row r="150" spans="1:1" ht="24.75" customHeight="1" x14ac:dyDescent="0.2">
      <c r="A150" s="107"/>
    </row>
    <row r="151" spans="1:1" ht="24.75" customHeight="1" x14ac:dyDescent="0.2">
      <c r="A151" s="107"/>
    </row>
    <row r="152" spans="1:1" ht="24.75" customHeight="1" x14ac:dyDescent="0.2">
      <c r="A152" s="107"/>
    </row>
    <row r="153" spans="1:1" x14ac:dyDescent="0.2">
      <c r="A153" s="107"/>
    </row>
    <row r="154" spans="1:1" x14ac:dyDescent="0.2">
      <c r="A154" s="107"/>
    </row>
    <row r="155" spans="1:1" x14ac:dyDescent="0.2">
      <c r="A155" s="107"/>
    </row>
    <row r="156" spans="1:1" x14ac:dyDescent="0.2">
      <c r="A156" s="107"/>
    </row>
    <row r="157" spans="1:1" x14ac:dyDescent="0.2">
      <c r="A157" s="107"/>
    </row>
    <row r="158" spans="1:1" x14ac:dyDescent="0.2">
      <c r="A158" s="107"/>
    </row>
    <row r="159" spans="1:1" x14ac:dyDescent="0.2">
      <c r="A159" s="107"/>
    </row>
    <row r="160" spans="1:1" x14ac:dyDescent="0.2">
      <c r="A160" s="107"/>
    </row>
    <row r="161" spans="1:1" x14ac:dyDescent="0.2">
      <c r="A161" s="107"/>
    </row>
    <row r="162" spans="1:1" x14ac:dyDescent="0.2">
      <c r="A162" s="108"/>
    </row>
    <row r="163" spans="1:1" x14ac:dyDescent="0.2">
      <c r="A163" s="107"/>
    </row>
    <row r="164" spans="1:1" x14ac:dyDescent="0.2">
      <c r="A164" s="108"/>
    </row>
    <row r="165" spans="1:1" x14ac:dyDescent="0.2">
      <c r="A165" s="108"/>
    </row>
    <row r="166" spans="1:1" x14ac:dyDescent="0.2">
      <c r="A166" s="107"/>
    </row>
    <row r="167" spans="1:1" x14ac:dyDescent="0.2">
      <c r="A167" s="107"/>
    </row>
    <row r="168" spans="1:1" x14ac:dyDescent="0.2">
      <c r="A168" s="107"/>
    </row>
    <row r="169" spans="1:1" x14ac:dyDescent="0.2">
      <c r="A169" s="107"/>
    </row>
    <row r="170" spans="1:1" x14ac:dyDescent="0.2">
      <c r="A170" s="107"/>
    </row>
    <row r="171" spans="1:1" x14ac:dyDescent="0.2">
      <c r="A171" s="107"/>
    </row>
    <row r="172" spans="1:1" x14ac:dyDescent="0.2">
      <c r="A172" s="107"/>
    </row>
    <row r="173" spans="1:1" x14ac:dyDescent="0.2">
      <c r="A173" s="107"/>
    </row>
    <row r="174" spans="1:1" x14ac:dyDescent="0.2">
      <c r="A174" s="107"/>
    </row>
    <row r="175" spans="1:1" x14ac:dyDescent="0.2">
      <c r="A175" s="107"/>
    </row>
    <row r="176" spans="1:1" x14ac:dyDescent="0.2">
      <c r="A176" s="108"/>
    </row>
    <row r="177" spans="1:1" x14ac:dyDescent="0.2">
      <c r="A177" s="107"/>
    </row>
    <row r="178" spans="1:1" x14ac:dyDescent="0.2">
      <c r="A178" s="107"/>
    </row>
    <row r="179" spans="1:1" x14ac:dyDescent="0.2">
      <c r="A179" s="107"/>
    </row>
    <row r="180" spans="1:1" x14ac:dyDescent="0.2">
      <c r="A180" s="108"/>
    </row>
    <row r="181" spans="1:1" x14ac:dyDescent="0.2">
      <c r="A181" s="108"/>
    </row>
    <row r="182" spans="1:1" x14ac:dyDescent="0.2">
      <c r="A182" s="107"/>
    </row>
    <row r="183" spans="1:1" x14ac:dyDescent="0.2">
      <c r="A183" s="107"/>
    </row>
    <row r="184" spans="1:1" x14ac:dyDescent="0.2">
      <c r="A184" s="107"/>
    </row>
    <row r="185" spans="1:1" x14ac:dyDescent="0.2">
      <c r="A185" s="107"/>
    </row>
    <row r="186" spans="1:1" x14ac:dyDescent="0.2">
      <c r="A186" s="107"/>
    </row>
    <row r="187" spans="1:1" x14ac:dyDescent="0.2">
      <c r="A187" s="107"/>
    </row>
    <row r="188" spans="1:1" x14ac:dyDescent="0.2">
      <c r="A188" s="107"/>
    </row>
    <row r="189" spans="1:1" x14ac:dyDescent="0.2">
      <c r="A189" s="107"/>
    </row>
    <row r="190" spans="1:1" x14ac:dyDescent="0.2">
      <c r="A190" s="107"/>
    </row>
    <row r="191" spans="1:1" x14ac:dyDescent="0.2">
      <c r="A191" s="107"/>
    </row>
    <row r="192" spans="1:1" x14ac:dyDescent="0.2">
      <c r="A192" s="107"/>
    </row>
    <row r="193" spans="1:1" x14ac:dyDescent="0.2">
      <c r="A193" s="107"/>
    </row>
    <row r="194" spans="1:1" x14ac:dyDescent="0.2">
      <c r="A194" s="107"/>
    </row>
    <row r="195" spans="1:1" x14ac:dyDescent="0.2">
      <c r="A195" s="107"/>
    </row>
    <row r="196" spans="1:1" x14ac:dyDescent="0.2">
      <c r="A196" s="107"/>
    </row>
    <row r="197" spans="1:1" x14ac:dyDescent="0.2">
      <c r="A197" s="108"/>
    </row>
    <row r="198" spans="1:1" x14ac:dyDescent="0.2">
      <c r="A198" s="107"/>
    </row>
    <row r="199" spans="1:1" x14ac:dyDescent="0.2">
      <c r="A199" s="107"/>
    </row>
    <row r="200" spans="1:1" x14ac:dyDescent="0.2">
      <c r="A200" s="108"/>
    </row>
    <row r="201" spans="1:1" x14ac:dyDescent="0.2">
      <c r="A201" s="108"/>
    </row>
    <row r="202" spans="1:1" x14ac:dyDescent="0.2">
      <c r="A202" s="107"/>
    </row>
    <row r="203" spans="1:1" x14ac:dyDescent="0.2">
      <c r="A203" s="107"/>
    </row>
    <row r="204" spans="1:1" x14ac:dyDescent="0.2">
      <c r="A204" s="107"/>
    </row>
    <row r="205" spans="1:1" x14ac:dyDescent="0.2">
      <c r="A205" s="107"/>
    </row>
    <row r="206" spans="1:1" x14ac:dyDescent="0.2">
      <c r="A206" s="107"/>
    </row>
    <row r="207" spans="1:1" x14ac:dyDescent="0.2">
      <c r="A207" s="107"/>
    </row>
    <row r="208" spans="1:1" x14ac:dyDescent="0.2">
      <c r="A208" s="107"/>
    </row>
    <row r="209" spans="1:1" x14ac:dyDescent="0.2">
      <c r="A209" s="107"/>
    </row>
    <row r="210" spans="1:1" x14ac:dyDescent="0.2">
      <c r="A210" s="107"/>
    </row>
    <row r="211" spans="1:1" x14ac:dyDescent="0.2">
      <c r="A211" s="107"/>
    </row>
    <row r="212" spans="1:1" x14ac:dyDescent="0.2">
      <c r="A212" s="108"/>
    </row>
    <row r="213" spans="1:1" x14ac:dyDescent="0.2">
      <c r="A213" s="107"/>
    </row>
    <row r="214" spans="1:1" x14ac:dyDescent="0.2">
      <c r="A214" s="107"/>
    </row>
    <row r="215" spans="1:1" x14ac:dyDescent="0.2">
      <c r="A215" s="107"/>
    </row>
    <row r="216" spans="1:1" x14ac:dyDescent="0.2">
      <c r="A216" s="107"/>
    </row>
    <row r="217" spans="1:1" x14ac:dyDescent="0.2">
      <c r="A217" s="108"/>
    </row>
    <row r="218" spans="1:1" x14ac:dyDescent="0.2">
      <c r="A218" s="108"/>
    </row>
    <row r="219" spans="1:1" x14ac:dyDescent="0.2">
      <c r="A219" s="108"/>
    </row>
    <row r="220" spans="1:1" x14ac:dyDescent="0.2">
      <c r="A220" s="108"/>
    </row>
    <row r="221" spans="1:1" x14ac:dyDescent="0.2">
      <c r="A221" s="108"/>
    </row>
    <row r="222" spans="1:1" x14ac:dyDescent="0.2">
      <c r="A222" s="108"/>
    </row>
  </sheetData>
  <mergeCells count="6">
    <mergeCell ref="B39:C39"/>
    <mergeCell ref="B3:L3"/>
    <mergeCell ref="A4:H4"/>
    <mergeCell ref="A5:H5"/>
    <mergeCell ref="B1:H1"/>
    <mergeCell ref="A2:H2"/>
  </mergeCells>
  <phoneticPr fontId="0" type="noConversion"/>
  <printOptions horizontalCentered="1"/>
  <pageMargins left="0.19685039370078741" right="0.19685039370078741" top="0.59055118110236227" bottom="0.19685039370078741" header="0.47244094488188981" footer="0.19685039370078741"/>
  <pageSetup paperSize="9" scale="64" orientation="portrait" r:id="rId1"/>
  <headerFooter differentFirst="1" alignWithMargins="0">
    <oddFooter>&amp;C&amp;P</oddFooter>
  </headerFooter>
  <rowBreaks count="2" manualBreakCount="2">
    <brk id="38" max="16383" man="1"/>
    <brk id="76" max="7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zoomScaleNormal="100" zoomScaleSheetLayoutView="100" workbookViewId="0">
      <pane xSplit="1" ySplit="7" topLeftCell="B57" activePane="bottomRight" state="frozen"/>
      <selection activeCell="E96" sqref="E96"/>
      <selection pane="topRight" activeCell="E96" sqref="E96"/>
      <selection pane="bottomLeft" activeCell="E96" sqref="E96"/>
      <selection pane="bottomRight" activeCell="A6" sqref="A6:H66"/>
    </sheetView>
  </sheetViews>
  <sheetFormatPr defaultRowHeight="12.75" x14ac:dyDescent="0.2"/>
  <cols>
    <col min="1" max="1" width="55.83203125" style="19" customWidth="1"/>
    <col min="2" max="2" width="15.6640625" style="18" customWidth="1"/>
    <col min="3" max="3" width="16.33203125" style="1622" customWidth="1"/>
    <col min="4" max="5" width="18" style="18" customWidth="1"/>
    <col min="6" max="7" width="18.33203125" style="18" customWidth="1"/>
    <col min="8" max="8" width="17.83203125" style="18" customWidth="1"/>
    <col min="9" max="9" width="11" style="18" customWidth="1"/>
    <col min="10" max="10" width="13.83203125" style="18" customWidth="1"/>
    <col min="11" max="250" width="9.33203125" style="18"/>
    <col min="251" max="251" width="47.1640625" style="18" customWidth="1"/>
    <col min="252" max="252" width="15.6640625" style="18" customWidth="1"/>
    <col min="253" max="253" width="16.33203125" style="18" customWidth="1"/>
    <col min="254" max="254" width="18" style="18" customWidth="1"/>
    <col min="255" max="255" width="16.6640625" style="18" customWidth="1"/>
    <col min="256" max="256" width="17.83203125" style="18" customWidth="1"/>
    <col min="257" max="258" width="12.83203125" style="18" customWidth="1"/>
    <col min="259" max="259" width="13.83203125" style="18" customWidth="1"/>
    <col min="260" max="506" width="9.33203125" style="18"/>
    <col min="507" max="507" width="47.1640625" style="18" customWidth="1"/>
    <col min="508" max="508" width="15.6640625" style="18" customWidth="1"/>
    <col min="509" max="509" width="16.33203125" style="18" customWidth="1"/>
    <col min="510" max="510" width="18" style="18" customWidth="1"/>
    <col min="511" max="511" width="16.6640625" style="18" customWidth="1"/>
    <col min="512" max="512" width="17.83203125" style="18" customWidth="1"/>
    <col min="513" max="514" width="12.83203125" style="18" customWidth="1"/>
    <col min="515" max="515" width="13.83203125" style="18" customWidth="1"/>
    <col min="516" max="762" width="9.33203125" style="18"/>
    <col min="763" max="763" width="47.1640625" style="18" customWidth="1"/>
    <col min="764" max="764" width="15.6640625" style="18" customWidth="1"/>
    <col min="765" max="765" width="16.33203125" style="18" customWidth="1"/>
    <col min="766" max="766" width="18" style="18" customWidth="1"/>
    <col min="767" max="767" width="16.6640625" style="18" customWidth="1"/>
    <col min="768" max="768" width="17.83203125" style="18" customWidth="1"/>
    <col min="769" max="770" width="12.83203125" style="18" customWidth="1"/>
    <col min="771" max="771" width="13.83203125" style="18" customWidth="1"/>
    <col min="772" max="1018" width="9.33203125" style="18"/>
    <col min="1019" max="1019" width="47.1640625" style="18" customWidth="1"/>
    <col min="1020" max="1020" width="15.6640625" style="18" customWidth="1"/>
    <col min="1021" max="1021" width="16.33203125" style="18" customWidth="1"/>
    <col min="1022" max="1022" width="18" style="18" customWidth="1"/>
    <col min="1023" max="1023" width="16.6640625" style="18" customWidth="1"/>
    <col min="1024" max="1024" width="17.83203125" style="18" customWidth="1"/>
    <col min="1025" max="1026" width="12.83203125" style="18" customWidth="1"/>
    <col min="1027" max="1027" width="13.83203125" style="18" customWidth="1"/>
    <col min="1028" max="1274" width="9.33203125" style="18"/>
    <col min="1275" max="1275" width="47.1640625" style="18" customWidth="1"/>
    <col min="1276" max="1276" width="15.6640625" style="18" customWidth="1"/>
    <col min="1277" max="1277" width="16.33203125" style="18" customWidth="1"/>
    <col min="1278" max="1278" width="18" style="18" customWidth="1"/>
    <col min="1279" max="1279" width="16.6640625" style="18" customWidth="1"/>
    <col min="1280" max="1280" width="17.83203125" style="18" customWidth="1"/>
    <col min="1281" max="1282" width="12.83203125" style="18" customWidth="1"/>
    <col min="1283" max="1283" width="13.83203125" style="18" customWidth="1"/>
    <col min="1284" max="1530" width="9.33203125" style="18"/>
    <col min="1531" max="1531" width="47.1640625" style="18" customWidth="1"/>
    <col min="1532" max="1532" width="15.6640625" style="18" customWidth="1"/>
    <col min="1533" max="1533" width="16.33203125" style="18" customWidth="1"/>
    <col min="1534" max="1534" width="18" style="18" customWidth="1"/>
    <col min="1535" max="1535" width="16.6640625" style="18" customWidth="1"/>
    <col min="1536" max="1536" width="17.83203125" style="18" customWidth="1"/>
    <col min="1537" max="1538" width="12.83203125" style="18" customWidth="1"/>
    <col min="1539" max="1539" width="13.83203125" style="18" customWidth="1"/>
    <col min="1540" max="1786" width="9.33203125" style="18"/>
    <col min="1787" max="1787" width="47.1640625" style="18" customWidth="1"/>
    <col min="1788" max="1788" width="15.6640625" style="18" customWidth="1"/>
    <col min="1789" max="1789" width="16.33203125" style="18" customWidth="1"/>
    <col min="1790" max="1790" width="18" style="18" customWidth="1"/>
    <col min="1791" max="1791" width="16.6640625" style="18" customWidth="1"/>
    <col min="1792" max="1792" width="17.83203125" style="18" customWidth="1"/>
    <col min="1793" max="1794" width="12.83203125" style="18" customWidth="1"/>
    <col min="1795" max="1795" width="13.83203125" style="18" customWidth="1"/>
    <col min="1796" max="2042" width="9.33203125" style="18"/>
    <col min="2043" max="2043" width="47.1640625" style="18" customWidth="1"/>
    <col min="2044" max="2044" width="15.6640625" style="18" customWidth="1"/>
    <col min="2045" max="2045" width="16.33203125" style="18" customWidth="1"/>
    <col min="2046" max="2046" width="18" style="18" customWidth="1"/>
    <col min="2047" max="2047" width="16.6640625" style="18" customWidth="1"/>
    <col min="2048" max="2048" width="17.83203125" style="18" customWidth="1"/>
    <col min="2049" max="2050" width="12.83203125" style="18" customWidth="1"/>
    <col min="2051" max="2051" width="13.83203125" style="18" customWidth="1"/>
    <col min="2052" max="2298" width="9.33203125" style="18"/>
    <col min="2299" max="2299" width="47.1640625" style="18" customWidth="1"/>
    <col min="2300" max="2300" width="15.6640625" style="18" customWidth="1"/>
    <col min="2301" max="2301" width="16.33203125" style="18" customWidth="1"/>
    <col min="2302" max="2302" width="18" style="18" customWidth="1"/>
    <col min="2303" max="2303" width="16.6640625" style="18" customWidth="1"/>
    <col min="2304" max="2304" width="17.83203125" style="18" customWidth="1"/>
    <col min="2305" max="2306" width="12.83203125" style="18" customWidth="1"/>
    <col min="2307" max="2307" width="13.83203125" style="18" customWidth="1"/>
    <col min="2308" max="2554" width="9.33203125" style="18"/>
    <col min="2555" max="2555" width="47.1640625" style="18" customWidth="1"/>
    <col min="2556" max="2556" width="15.6640625" style="18" customWidth="1"/>
    <col min="2557" max="2557" width="16.33203125" style="18" customWidth="1"/>
    <col min="2558" max="2558" width="18" style="18" customWidth="1"/>
    <col min="2559" max="2559" width="16.6640625" style="18" customWidth="1"/>
    <col min="2560" max="2560" width="17.83203125" style="18" customWidth="1"/>
    <col min="2561" max="2562" width="12.83203125" style="18" customWidth="1"/>
    <col min="2563" max="2563" width="13.83203125" style="18" customWidth="1"/>
    <col min="2564" max="2810" width="9.33203125" style="18"/>
    <col min="2811" max="2811" width="47.1640625" style="18" customWidth="1"/>
    <col min="2812" max="2812" width="15.6640625" style="18" customWidth="1"/>
    <col min="2813" max="2813" width="16.33203125" style="18" customWidth="1"/>
    <col min="2814" max="2814" width="18" style="18" customWidth="1"/>
    <col min="2815" max="2815" width="16.6640625" style="18" customWidth="1"/>
    <col min="2816" max="2816" width="17.83203125" style="18" customWidth="1"/>
    <col min="2817" max="2818" width="12.83203125" style="18" customWidth="1"/>
    <col min="2819" max="2819" width="13.83203125" style="18" customWidth="1"/>
    <col min="2820" max="3066" width="9.33203125" style="18"/>
    <col min="3067" max="3067" width="47.1640625" style="18" customWidth="1"/>
    <col min="3068" max="3068" width="15.6640625" style="18" customWidth="1"/>
    <col min="3069" max="3069" width="16.33203125" style="18" customWidth="1"/>
    <col min="3070" max="3070" width="18" style="18" customWidth="1"/>
    <col min="3071" max="3071" width="16.6640625" style="18" customWidth="1"/>
    <col min="3072" max="3072" width="17.83203125" style="18" customWidth="1"/>
    <col min="3073" max="3074" width="12.83203125" style="18" customWidth="1"/>
    <col min="3075" max="3075" width="13.83203125" style="18" customWidth="1"/>
    <col min="3076" max="3322" width="9.33203125" style="18"/>
    <col min="3323" max="3323" width="47.1640625" style="18" customWidth="1"/>
    <col min="3324" max="3324" width="15.6640625" style="18" customWidth="1"/>
    <col min="3325" max="3325" width="16.33203125" style="18" customWidth="1"/>
    <col min="3326" max="3326" width="18" style="18" customWidth="1"/>
    <col min="3327" max="3327" width="16.6640625" style="18" customWidth="1"/>
    <col min="3328" max="3328" width="17.83203125" style="18" customWidth="1"/>
    <col min="3329" max="3330" width="12.83203125" style="18" customWidth="1"/>
    <col min="3331" max="3331" width="13.83203125" style="18" customWidth="1"/>
    <col min="3332" max="3578" width="9.33203125" style="18"/>
    <col min="3579" max="3579" width="47.1640625" style="18" customWidth="1"/>
    <col min="3580" max="3580" width="15.6640625" style="18" customWidth="1"/>
    <col min="3581" max="3581" width="16.33203125" style="18" customWidth="1"/>
    <col min="3582" max="3582" width="18" style="18" customWidth="1"/>
    <col min="3583" max="3583" width="16.6640625" style="18" customWidth="1"/>
    <col min="3584" max="3584" width="17.83203125" style="18" customWidth="1"/>
    <col min="3585" max="3586" width="12.83203125" style="18" customWidth="1"/>
    <col min="3587" max="3587" width="13.83203125" style="18" customWidth="1"/>
    <col min="3588" max="3834" width="9.33203125" style="18"/>
    <col min="3835" max="3835" width="47.1640625" style="18" customWidth="1"/>
    <col min="3836" max="3836" width="15.6640625" style="18" customWidth="1"/>
    <col min="3837" max="3837" width="16.33203125" style="18" customWidth="1"/>
    <col min="3838" max="3838" width="18" style="18" customWidth="1"/>
    <col min="3839" max="3839" width="16.6640625" style="18" customWidth="1"/>
    <col min="3840" max="3840" width="17.83203125" style="18" customWidth="1"/>
    <col min="3841" max="3842" width="12.83203125" style="18" customWidth="1"/>
    <col min="3843" max="3843" width="13.83203125" style="18" customWidth="1"/>
    <col min="3844" max="4090" width="9.33203125" style="18"/>
    <col min="4091" max="4091" width="47.1640625" style="18" customWidth="1"/>
    <col min="4092" max="4092" width="15.6640625" style="18" customWidth="1"/>
    <col min="4093" max="4093" width="16.33203125" style="18" customWidth="1"/>
    <col min="4094" max="4094" width="18" style="18" customWidth="1"/>
    <col min="4095" max="4095" width="16.6640625" style="18" customWidth="1"/>
    <col min="4096" max="4096" width="17.83203125" style="18" customWidth="1"/>
    <col min="4097" max="4098" width="12.83203125" style="18" customWidth="1"/>
    <col min="4099" max="4099" width="13.83203125" style="18" customWidth="1"/>
    <col min="4100" max="4346" width="9.33203125" style="18"/>
    <col min="4347" max="4347" width="47.1640625" style="18" customWidth="1"/>
    <col min="4348" max="4348" width="15.6640625" style="18" customWidth="1"/>
    <col min="4349" max="4349" width="16.33203125" style="18" customWidth="1"/>
    <col min="4350" max="4350" width="18" style="18" customWidth="1"/>
    <col min="4351" max="4351" width="16.6640625" style="18" customWidth="1"/>
    <col min="4352" max="4352" width="17.83203125" style="18" customWidth="1"/>
    <col min="4353" max="4354" width="12.83203125" style="18" customWidth="1"/>
    <col min="4355" max="4355" width="13.83203125" style="18" customWidth="1"/>
    <col min="4356" max="4602" width="9.33203125" style="18"/>
    <col min="4603" max="4603" width="47.1640625" style="18" customWidth="1"/>
    <col min="4604" max="4604" width="15.6640625" style="18" customWidth="1"/>
    <col min="4605" max="4605" width="16.33203125" style="18" customWidth="1"/>
    <col min="4606" max="4606" width="18" style="18" customWidth="1"/>
    <col min="4607" max="4607" width="16.6640625" style="18" customWidth="1"/>
    <col min="4608" max="4608" width="17.83203125" style="18" customWidth="1"/>
    <col min="4609" max="4610" width="12.83203125" style="18" customWidth="1"/>
    <col min="4611" max="4611" width="13.83203125" style="18" customWidth="1"/>
    <col min="4612" max="4858" width="9.33203125" style="18"/>
    <col min="4859" max="4859" width="47.1640625" style="18" customWidth="1"/>
    <col min="4860" max="4860" width="15.6640625" style="18" customWidth="1"/>
    <col min="4861" max="4861" width="16.33203125" style="18" customWidth="1"/>
    <col min="4862" max="4862" width="18" style="18" customWidth="1"/>
    <col min="4863" max="4863" width="16.6640625" style="18" customWidth="1"/>
    <col min="4864" max="4864" width="17.83203125" style="18" customWidth="1"/>
    <col min="4865" max="4866" width="12.83203125" style="18" customWidth="1"/>
    <col min="4867" max="4867" width="13.83203125" style="18" customWidth="1"/>
    <col min="4868" max="5114" width="9.33203125" style="18"/>
    <col min="5115" max="5115" width="47.1640625" style="18" customWidth="1"/>
    <col min="5116" max="5116" width="15.6640625" style="18" customWidth="1"/>
    <col min="5117" max="5117" width="16.33203125" style="18" customWidth="1"/>
    <col min="5118" max="5118" width="18" style="18" customWidth="1"/>
    <col min="5119" max="5119" width="16.6640625" style="18" customWidth="1"/>
    <col min="5120" max="5120" width="17.83203125" style="18" customWidth="1"/>
    <col min="5121" max="5122" width="12.83203125" style="18" customWidth="1"/>
    <col min="5123" max="5123" width="13.83203125" style="18" customWidth="1"/>
    <col min="5124" max="5370" width="9.33203125" style="18"/>
    <col min="5371" max="5371" width="47.1640625" style="18" customWidth="1"/>
    <col min="5372" max="5372" width="15.6640625" style="18" customWidth="1"/>
    <col min="5373" max="5373" width="16.33203125" style="18" customWidth="1"/>
    <col min="5374" max="5374" width="18" style="18" customWidth="1"/>
    <col min="5375" max="5375" width="16.6640625" style="18" customWidth="1"/>
    <col min="5376" max="5376" width="17.83203125" style="18" customWidth="1"/>
    <col min="5377" max="5378" width="12.83203125" style="18" customWidth="1"/>
    <col min="5379" max="5379" width="13.83203125" style="18" customWidth="1"/>
    <col min="5380" max="5626" width="9.33203125" style="18"/>
    <col min="5627" max="5627" width="47.1640625" style="18" customWidth="1"/>
    <col min="5628" max="5628" width="15.6640625" style="18" customWidth="1"/>
    <col min="5629" max="5629" width="16.33203125" style="18" customWidth="1"/>
    <col min="5630" max="5630" width="18" style="18" customWidth="1"/>
    <col min="5631" max="5631" width="16.6640625" style="18" customWidth="1"/>
    <col min="5632" max="5632" width="17.83203125" style="18" customWidth="1"/>
    <col min="5633" max="5634" width="12.83203125" style="18" customWidth="1"/>
    <col min="5635" max="5635" width="13.83203125" style="18" customWidth="1"/>
    <col min="5636" max="5882" width="9.33203125" style="18"/>
    <col min="5883" max="5883" width="47.1640625" style="18" customWidth="1"/>
    <col min="5884" max="5884" width="15.6640625" style="18" customWidth="1"/>
    <col min="5885" max="5885" width="16.33203125" style="18" customWidth="1"/>
    <col min="5886" max="5886" width="18" style="18" customWidth="1"/>
    <col min="5887" max="5887" width="16.6640625" style="18" customWidth="1"/>
    <col min="5888" max="5888" width="17.83203125" style="18" customWidth="1"/>
    <col min="5889" max="5890" width="12.83203125" style="18" customWidth="1"/>
    <col min="5891" max="5891" width="13.83203125" style="18" customWidth="1"/>
    <col min="5892" max="6138" width="9.33203125" style="18"/>
    <col min="6139" max="6139" width="47.1640625" style="18" customWidth="1"/>
    <col min="6140" max="6140" width="15.6640625" style="18" customWidth="1"/>
    <col min="6141" max="6141" width="16.33203125" style="18" customWidth="1"/>
    <col min="6142" max="6142" width="18" style="18" customWidth="1"/>
    <col min="6143" max="6143" width="16.6640625" style="18" customWidth="1"/>
    <col min="6144" max="6144" width="17.83203125" style="18" customWidth="1"/>
    <col min="6145" max="6146" width="12.83203125" style="18" customWidth="1"/>
    <col min="6147" max="6147" width="13.83203125" style="18" customWidth="1"/>
    <col min="6148" max="6394" width="9.33203125" style="18"/>
    <col min="6395" max="6395" width="47.1640625" style="18" customWidth="1"/>
    <col min="6396" max="6396" width="15.6640625" style="18" customWidth="1"/>
    <col min="6397" max="6397" width="16.33203125" style="18" customWidth="1"/>
    <col min="6398" max="6398" width="18" style="18" customWidth="1"/>
    <col min="6399" max="6399" width="16.6640625" style="18" customWidth="1"/>
    <col min="6400" max="6400" width="17.83203125" style="18" customWidth="1"/>
    <col min="6401" max="6402" width="12.83203125" style="18" customWidth="1"/>
    <col min="6403" max="6403" width="13.83203125" style="18" customWidth="1"/>
    <col min="6404" max="6650" width="9.33203125" style="18"/>
    <col min="6651" max="6651" width="47.1640625" style="18" customWidth="1"/>
    <col min="6652" max="6652" width="15.6640625" style="18" customWidth="1"/>
    <col min="6653" max="6653" width="16.33203125" style="18" customWidth="1"/>
    <col min="6654" max="6654" width="18" style="18" customWidth="1"/>
    <col min="6655" max="6655" width="16.6640625" style="18" customWidth="1"/>
    <col min="6656" max="6656" width="17.83203125" style="18" customWidth="1"/>
    <col min="6657" max="6658" width="12.83203125" style="18" customWidth="1"/>
    <col min="6659" max="6659" width="13.83203125" style="18" customWidth="1"/>
    <col min="6660" max="6906" width="9.33203125" style="18"/>
    <col min="6907" max="6907" width="47.1640625" style="18" customWidth="1"/>
    <col min="6908" max="6908" width="15.6640625" style="18" customWidth="1"/>
    <col min="6909" max="6909" width="16.33203125" style="18" customWidth="1"/>
    <col min="6910" max="6910" width="18" style="18" customWidth="1"/>
    <col min="6911" max="6911" width="16.6640625" style="18" customWidth="1"/>
    <col min="6912" max="6912" width="17.83203125" style="18" customWidth="1"/>
    <col min="6913" max="6914" width="12.83203125" style="18" customWidth="1"/>
    <col min="6915" max="6915" width="13.83203125" style="18" customWidth="1"/>
    <col min="6916" max="7162" width="9.33203125" style="18"/>
    <col min="7163" max="7163" width="47.1640625" style="18" customWidth="1"/>
    <col min="7164" max="7164" width="15.6640625" style="18" customWidth="1"/>
    <col min="7165" max="7165" width="16.33203125" style="18" customWidth="1"/>
    <col min="7166" max="7166" width="18" style="18" customWidth="1"/>
    <col min="7167" max="7167" width="16.6640625" style="18" customWidth="1"/>
    <col min="7168" max="7168" width="17.83203125" style="18" customWidth="1"/>
    <col min="7169" max="7170" width="12.83203125" style="18" customWidth="1"/>
    <col min="7171" max="7171" width="13.83203125" style="18" customWidth="1"/>
    <col min="7172" max="7418" width="9.33203125" style="18"/>
    <col min="7419" max="7419" width="47.1640625" style="18" customWidth="1"/>
    <col min="7420" max="7420" width="15.6640625" style="18" customWidth="1"/>
    <col min="7421" max="7421" width="16.33203125" style="18" customWidth="1"/>
    <col min="7422" max="7422" width="18" style="18" customWidth="1"/>
    <col min="7423" max="7423" width="16.6640625" style="18" customWidth="1"/>
    <col min="7424" max="7424" width="17.83203125" style="18" customWidth="1"/>
    <col min="7425" max="7426" width="12.83203125" style="18" customWidth="1"/>
    <col min="7427" max="7427" width="13.83203125" style="18" customWidth="1"/>
    <col min="7428" max="7674" width="9.33203125" style="18"/>
    <col min="7675" max="7675" width="47.1640625" style="18" customWidth="1"/>
    <col min="7676" max="7676" width="15.6640625" style="18" customWidth="1"/>
    <col min="7677" max="7677" width="16.33203125" style="18" customWidth="1"/>
    <col min="7678" max="7678" width="18" style="18" customWidth="1"/>
    <col min="7679" max="7679" width="16.6640625" style="18" customWidth="1"/>
    <col min="7680" max="7680" width="17.83203125" style="18" customWidth="1"/>
    <col min="7681" max="7682" width="12.83203125" style="18" customWidth="1"/>
    <col min="7683" max="7683" width="13.83203125" style="18" customWidth="1"/>
    <col min="7684" max="7930" width="9.33203125" style="18"/>
    <col min="7931" max="7931" width="47.1640625" style="18" customWidth="1"/>
    <col min="7932" max="7932" width="15.6640625" style="18" customWidth="1"/>
    <col min="7933" max="7933" width="16.33203125" style="18" customWidth="1"/>
    <col min="7934" max="7934" width="18" style="18" customWidth="1"/>
    <col min="7935" max="7935" width="16.6640625" style="18" customWidth="1"/>
    <col min="7936" max="7936" width="17.83203125" style="18" customWidth="1"/>
    <col min="7937" max="7938" width="12.83203125" style="18" customWidth="1"/>
    <col min="7939" max="7939" width="13.83203125" style="18" customWidth="1"/>
    <col min="7940" max="8186" width="9.33203125" style="18"/>
    <col min="8187" max="8187" width="47.1640625" style="18" customWidth="1"/>
    <col min="8188" max="8188" width="15.6640625" style="18" customWidth="1"/>
    <col min="8189" max="8189" width="16.33203125" style="18" customWidth="1"/>
    <col min="8190" max="8190" width="18" style="18" customWidth="1"/>
    <col min="8191" max="8191" width="16.6640625" style="18" customWidth="1"/>
    <col min="8192" max="8192" width="17.83203125" style="18" customWidth="1"/>
    <col min="8193" max="8194" width="12.83203125" style="18" customWidth="1"/>
    <col min="8195" max="8195" width="13.83203125" style="18" customWidth="1"/>
    <col min="8196" max="8442" width="9.33203125" style="18"/>
    <col min="8443" max="8443" width="47.1640625" style="18" customWidth="1"/>
    <col min="8444" max="8444" width="15.6640625" style="18" customWidth="1"/>
    <col min="8445" max="8445" width="16.33203125" style="18" customWidth="1"/>
    <col min="8446" max="8446" width="18" style="18" customWidth="1"/>
    <col min="8447" max="8447" width="16.6640625" style="18" customWidth="1"/>
    <col min="8448" max="8448" width="17.83203125" style="18" customWidth="1"/>
    <col min="8449" max="8450" width="12.83203125" style="18" customWidth="1"/>
    <col min="8451" max="8451" width="13.83203125" style="18" customWidth="1"/>
    <col min="8452" max="8698" width="9.33203125" style="18"/>
    <col min="8699" max="8699" width="47.1640625" style="18" customWidth="1"/>
    <col min="8700" max="8700" width="15.6640625" style="18" customWidth="1"/>
    <col min="8701" max="8701" width="16.33203125" style="18" customWidth="1"/>
    <col min="8702" max="8702" width="18" style="18" customWidth="1"/>
    <col min="8703" max="8703" width="16.6640625" style="18" customWidth="1"/>
    <col min="8704" max="8704" width="17.83203125" style="18" customWidth="1"/>
    <col min="8705" max="8706" width="12.83203125" style="18" customWidth="1"/>
    <col min="8707" max="8707" width="13.83203125" style="18" customWidth="1"/>
    <col min="8708" max="8954" width="9.33203125" style="18"/>
    <col min="8955" max="8955" width="47.1640625" style="18" customWidth="1"/>
    <col min="8956" max="8956" width="15.6640625" style="18" customWidth="1"/>
    <col min="8957" max="8957" width="16.33203125" style="18" customWidth="1"/>
    <col min="8958" max="8958" width="18" style="18" customWidth="1"/>
    <col min="8959" max="8959" width="16.6640625" style="18" customWidth="1"/>
    <col min="8960" max="8960" width="17.83203125" style="18" customWidth="1"/>
    <col min="8961" max="8962" width="12.83203125" style="18" customWidth="1"/>
    <col min="8963" max="8963" width="13.83203125" style="18" customWidth="1"/>
    <col min="8964" max="9210" width="9.33203125" style="18"/>
    <col min="9211" max="9211" width="47.1640625" style="18" customWidth="1"/>
    <col min="9212" max="9212" width="15.6640625" style="18" customWidth="1"/>
    <col min="9213" max="9213" width="16.33203125" style="18" customWidth="1"/>
    <col min="9214" max="9214" width="18" style="18" customWidth="1"/>
    <col min="9215" max="9215" width="16.6640625" style="18" customWidth="1"/>
    <col min="9216" max="9216" width="17.83203125" style="18" customWidth="1"/>
    <col min="9217" max="9218" width="12.83203125" style="18" customWidth="1"/>
    <col min="9219" max="9219" width="13.83203125" style="18" customWidth="1"/>
    <col min="9220" max="9466" width="9.33203125" style="18"/>
    <col min="9467" max="9467" width="47.1640625" style="18" customWidth="1"/>
    <col min="9468" max="9468" width="15.6640625" style="18" customWidth="1"/>
    <col min="9469" max="9469" width="16.33203125" style="18" customWidth="1"/>
    <col min="9470" max="9470" width="18" style="18" customWidth="1"/>
    <col min="9471" max="9471" width="16.6640625" style="18" customWidth="1"/>
    <col min="9472" max="9472" width="17.83203125" style="18" customWidth="1"/>
    <col min="9473" max="9474" width="12.83203125" style="18" customWidth="1"/>
    <col min="9475" max="9475" width="13.83203125" style="18" customWidth="1"/>
    <col min="9476" max="9722" width="9.33203125" style="18"/>
    <col min="9723" max="9723" width="47.1640625" style="18" customWidth="1"/>
    <col min="9724" max="9724" width="15.6640625" style="18" customWidth="1"/>
    <col min="9725" max="9725" width="16.33203125" style="18" customWidth="1"/>
    <col min="9726" max="9726" width="18" style="18" customWidth="1"/>
    <col min="9727" max="9727" width="16.6640625" style="18" customWidth="1"/>
    <col min="9728" max="9728" width="17.83203125" style="18" customWidth="1"/>
    <col min="9729" max="9730" width="12.83203125" style="18" customWidth="1"/>
    <col min="9731" max="9731" width="13.83203125" style="18" customWidth="1"/>
    <col min="9732" max="9978" width="9.33203125" style="18"/>
    <col min="9979" max="9979" width="47.1640625" style="18" customWidth="1"/>
    <col min="9980" max="9980" width="15.6640625" style="18" customWidth="1"/>
    <col min="9981" max="9981" width="16.33203125" style="18" customWidth="1"/>
    <col min="9982" max="9982" width="18" style="18" customWidth="1"/>
    <col min="9983" max="9983" width="16.6640625" style="18" customWidth="1"/>
    <col min="9984" max="9984" width="17.83203125" style="18" customWidth="1"/>
    <col min="9985" max="9986" width="12.83203125" style="18" customWidth="1"/>
    <col min="9987" max="9987" width="13.83203125" style="18" customWidth="1"/>
    <col min="9988" max="10234" width="9.33203125" style="18"/>
    <col min="10235" max="10235" width="47.1640625" style="18" customWidth="1"/>
    <col min="10236" max="10236" width="15.6640625" style="18" customWidth="1"/>
    <col min="10237" max="10237" width="16.33203125" style="18" customWidth="1"/>
    <col min="10238" max="10238" width="18" style="18" customWidth="1"/>
    <col min="10239" max="10239" width="16.6640625" style="18" customWidth="1"/>
    <col min="10240" max="10240" width="17.83203125" style="18" customWidth="1"/>
    <col min="10241" max="10242" width="12.83203125" style="18" customWidth="1"/>
    <col min="10243" max="10243" width="13.83203125" style="18" customWidth="1"/>
    <col min="10244" max="10490" width="9.33203125" style="18"/>
    <col min="10491" max="10491" width="47.1640625" style="18" customWidth="1"/>
    <col min="10492" max="10492" width="15.6640625" style="18" customWidth="1"/>
    <col min="10493" max="10493" width="16.33203125" style="18" customWidth="1"/>
    <col min="10494" max="10494" width="18" style="18" customWidth="1"/>
    <col min="10495" max="10495" width="16.6640625" style="18" customWidth="1"/>
    <col min="10496" max="10496" width="17.83203125" style="18" customWidth="1"/>
    <col min="10497" max="10498" width="12.83203125" style="18" customWidth="1"/>
    <col min="10499" max="10499" width="13.83203125" style="18" customWidth="1"/>
    <col min="10500" max="10746" width="9.33203125" style="18"/>
    <col min="10747" max="10747" width="47.1640625" style="18" customWidth="1"/>
    <col min="10748" max="10748" width="15.6640625" style="18" customWidth="1"/>
    <col min="10749" max="10749" width="16.33203125" style="18" customWidth="1"/>
    <col min="10750" max="10750" width="18" style="18" customWidth="1"/>
    <col min="10751" max="10751" width="16.6640625" style="18" customWidth="1"/>
    <col min="10752" max="10752" width="17.83203125" style="18" customWidth="1"/>
    <col min="10753" max="10754" width="12.83203125" style="18" customWidth="1"/>
    <col min="10755" max="10755" width="13.83203125" style="18" customWidth="1"/>
    <col min="10756" max="11002" width="9.33203125" style="18"/>
    <col min="11003" max="11003" width="47.1640625" style="18" customWidth="1"/>
    <col min="11004" max="11004" width="15.6640625" style="18" customWidth="1"/>
    <col min="11005" max="11005" width="16.33203125" style="18" customWidth="1"/>
    <col min="11006" max="11006" width="18" style="18" customWidth="1"/>
    <col min="11007" max="11007" width="16.6640625" style="18" customWidth="1"/>
    <col min="11008" max="11008" width="17.83203125" style="18" customWidth="1"/>
    <col min="11009" max="11010" width="12.83203125" style="18" customWidth="1"/>
    <col min="11011" max="11011" width="13.83203125" style="18" customWidth="1"/>
    <col min="11012" max="11258" width="9.33203125" style="18"/>
    <col min="11259" max="11259" width="47.1640625" style="18" customWidth="1"/>
    <col min="11260" max="11260" width="15.6640625" style="18" customWidth="1"/>
    <col min="11261" max="11261" width="16.33203125" style="18" customWidth="1"/>
    <col min="11262" max="11262" width="18" style="18" customWidth="1"/>
    <col min="11263" max="11263" width="16.6640625" style="18" customWidth="1"/>
    <col min="11264" max="11264" width="17.83203125" style="18" customWidth="1"/>
    <col min="11265" max="11266" width="12.83203125" style="18" customWidth="1"/>
    <col min="11267" max="11267" width="13.83203125" style="18" customWidth="1"/>
    <col min="11268" max="11514" width="9.33203125" style="18"/>
    <col min="11515" max="11515" width="47.1640625" style="18" customWidth="1"/>
    <col min="11516" max="11516" width="15.6640625" style="18" customWidth="1"/>
    <col min="11517" max="11517" width="16.33203125" style="18" customWidth="1"/>
    <col min="11518" max="11518" width="18" style="18" customWidth="1"/>
    <col min="11519" max="11519" width="16.6640625" style="18" customWidth="1"/>
    <col min="11520" max="11520" width="17.83203125" style="18" customWidth="1"/>
    <col min="11521" max="11522" width="12.83203125" style="18" customWidth="1"/>
    <col min="11523" max="11523" width="13.83203125" style="18" customWidth="1"/>
    <col min="11524" max="11770" width="9.33203125" style="18"/>
    <col min="11771" max="11771" width="47.1640625" style="18" customWidth="1"/>
    <col min="11772" max="11772" width="15.6640625" style="18" customWidth="1"/>
    <col min="11773" max="11773" width="16.33203125" style="18" customWidth="1"/>
    <col min="11774" max="11774" width="18" style="18" customWidth="1"/>
    <col min="11775" max="11775" width="16.6640625" style="18" customWidth="1"/>
    <col min="11776" max="11776" width="17.83203125" style="18" customWidth="1"/>
    <col min="11777" max="11778" width="12.83203125" style="18" customWidth="1"/>
    <col min="11779" max="11779" width="13.83203125" style="18" customWidth="1"/>
    <col min="11780" max="12026" width="9.33203125" style="18"/>
    <col min="12027" max="12027" width="47.1640625" style="18" customWidth="1"/>
    <col min="12028" max="12028" width="15.6640625" style="18" customWidth="1"/>
    <col min="12029" max="12029" width="16.33203125" style="18" customWidth="1"/>
    <col min="12030" max="12030" width="18" style="18" customWidth="1"/>
    <col min="12031" max="12031" width="16.6640625" style="18" customWidth="1"/>
    <col min="12032" max="12032" width="17.83203125" style="18" customWidth="1"/>
    <col min="12033" max="12034" width="12.83203125" style="18" customWidth="1"/>
    <col min="12035" max="12035" width="13.83203125" style="18" customWidth="1"/>
    <col min="12036" max="12282" width="9.33203125" style="18"/>
    <col min="12283" max="12283" width="47.1640625" style="18" customWidth="1"/>
    <col min="12284" max="12284" width="15.6640625" style="18" customWidth="1"/>
    <col min="12285" max="12285" width="16.33203125" style="18" customWidth="1"/>
    <col min="12286" max="12286" width="18" style="18" customWidth="1"/>
    <col min="12287" max="12287" width="16.6640625" style="18" customWidth="1"/>
    <col min="12288" max="12288" width="17.83203125" style="18" customWidth="1"/>
    <col min="12289" max="12290" width="12.83203125" style="18" customWidth="1"/>
    <col min="12291" max="12291" width="13.83203125" style="18" customWidth="1"/>
    <col min="12292" max="12538" width="9.33203125" style="18"/>
    <col min="12539" max="12539" width="47.1640625" style="18" customWidth="1"/>
    <col min="12540" max="12540" width="15.6640625" style="18" customWidth="1"/>
    <col min="12541" max="12541" width="16.33203125" style="18" customWidth="1"/>
    <col min="12542" max="12542" width="18" style="18" customWidth="1"/>
    <col min="12543" max="12543" width="16.6640625" style="18" customWidth="1"/>
    <col min="12544" max="12544" width="17.83203125" style="18" customWidth="1"/>
    <col min="12545" max="12546" width="12.83203125" style="18" customWidth="1"/>
    <col min="12547" max="12547" width="13.83203125" style="18" customWidth="1"/>
    <col min="12548" max="12794" width="9.33203125" style="18"/>
    <col min="12795" max="12795" width="47.1640625" style="18" customWidth="1"/>
    <col min="12796" max="12796" width="15.6640625" style="18" customWidth="1"/>
    <col min="12797" max="12797" width="16.33203125" style="18" customWidth="1"/>
    <col min="12798" max="12798" width="18" style="18" customWidth="1"/>
    <col min="12799" max="12799" width="16.6640625" style="18" customWidth="1"/>
    <col min="12800" max="12800" width="17.83203125" style="18" customWidth="1"/>
    <col min="12801" max="12802" width="12.83203125" style="18" customWidth="1"/>
    <col min="12803" max="12803" width="13.83203125" style="18" customWidth="1"/>
    <col min="12804" max="13050" width="9.33203125" style="18"/>
    <col min="13051" max="13051" width="47.1640625" style="18" customWidth="1"/>
    <col min="13052" max="13052" width="15.6640625" style="18" customWidth="1"/>
    <col min="13053" max="13053" width="16.33203125" style="18" customWidth="1"/>
    <col min="13054" max="13054" width="18" style="18" customWidth="1"/>
    <col min="13055" max="13055" width="16.6640625" style="18" customWidth="1"/>
    <col min="13056" max="13056" width="17.83203125" style="18" customWidth="1"/>
    <col min="13057" max="13058" width="12.83203125" style="18" customWidth="1"/>
    <col min="13059" max="13059" width="13.83203125" style="18" customWidth="1"/>
    <col min="13060" max="13306" width="9.33203125" style="18"/>
    <col min="13307" max="13307" width="47.1640625" style="18" customWidth="1"/>
    <col min="13308" max="13308" width="15.6640625" style="18" customWidth="1"/>
    <col min="13309" max="13309" width="16.33203125" style="18" customWidth="1"/>
    <col min="13310" max="13310" width="18" style="18" customWidth="1"/>
    <col min="13311" max="13311" width="16.6640625" style="18" customWidth="1"/>
    <col min="13312" max="13312" width="17.83203125" style="18" customWidth="1"/>
    <col min="13313" max="13314" width="12.83203125" style="18" customWidth="1"/>
    <col min="13315" max="13315" width="13.83203125" style="18" customWidth="1"/>
    <col min="13316" max="13562" width="9.33203125" style="18"/>
    <col min="13563" max="13563" width="47.1640625" style="18" customWidth="1"/>
    <col min="13564" max="13564" width="15.6640625" style="18" customWidth="1"/>
    <col min="13565" max="13565" width="16.33203125" style="18" customWidth="1"/>
    <col min="13566" max="13566" width="18" style="18" customWidth="1"/>
    <col min="13567" max="13567" width="16.6640625" style="18" customWidth="1"/>
    <col min="13568" max="13568" width="17.83203125" style="18" customWidth="1"/>
    <col min="13569" max="13570" width="12.83203125" style="18" customWidth="1"/>
    <col min="13571" max="13571" width="13.83203125" style="18" customWidth="1"/>
    <col min="13572" max="13818" width="9.33203125" style="18"/>
    <col min="13819" max="13819" width="47.1640625" style="18" customWidth="1"/>
    <col min="13820" max="13820" width="15.6640625" style="18" customWidth="1"/>
    <col min="13821" max="13821" width="16.33203125" style="18" customWidth="1"/>
    <col min="13822" max="13822" width="18" style="18" customWidth="1"/>
    <col min="13823" max="13823" width="16.6640625" style="18" customWidth="1"/>
    <col min="13824" max="13824" width="17.83203125" style="18" customWidth="1"/>
    <col min="13825" max="13826" width="12.83203125" style="18" customWidth="1"/>
    <col min="13827" max="13827" width="13.83203125" style="18" customWidth="1"/>
    <col min="13828" max="14074" width="9.33203125" style="18"/>
    <col min="14075" max="14075" width="47.1640625" style="18" customWidth="1"/>
    <col min="14076" max="14076" width="15.6640625" style="18" customWidth="1"/>
    <col min="14077" max="14077" width="16.33203125" style="18" customWidth="1"/>
    <col min="14078" max="14078" width="18" style="18" customWidth="1"/>
    <col min="14079" max="14079" width="16.6640625" style="18" customWidth="1"/>
    <col min="14080" max="14080" width="17.83203125" style="18" customWidth="1"/>
    <col min="14081" max="14082" width="12.83203125" style="18" customWidth="1"/>
    <col min="14083" max="14083" width="13.83203125" style="18" customWidth="1"/>
    <col min="14084" max="14330" width="9.33203125" style="18"/>
    <col min="14331" max="14331" width="47.1640625" style="18" customWidth="1"/>
    <col min="14332" max="14332" width="15.6640625" style="18" customWidth="1"/>
    <col min="14333" max="14333" width="16.33203125" style="18" customWidth="1"/>
    <col min="14334" max="14334" width="18" style="18" customWidth="1"/>
    <col min="14335" max="14335" width="16.6640625" style="18" customWidth="1"/>
    <col min="14336" max="14336" width="17.83203125" style="18" customWidth="1"/>
    <col min="14337" max="14338" width="12.83203125" style="18" customWidth="1"/>
    <col min="14339" max="14339" width="13.83203125" style="18" customWidth="1"/>
    <col min="14340" max="14586" width="9.33203125" style="18"/>
    <col min="14587" max="14587" width="47.1640625" style="18" customWidth="1"/>
    <col min="14588" max="14588" width="15.6640625" style="18" customWidth="1"/>
    <col min="14589" max="14589" width="16.33203125" style="18" customWidth="1"/>
    <col min="14590" max="14590" width="18" style="18" customWidth="1"/>
    <col min="14591" max="14591" width="16.6640625" style="18" customWidth="1"/>
    <col min="14592" max="14592" width="17.83203125" style="18" customWidth="1"/>
    <col min="14593" max="14594" width="12.83203125" style="18" customWidth="1"/>
    <col min="14595" max="14595" width="13.83203125" style="18" customWidth="1"/>
    <col min="14596" max="14842" width="9.33203125" style="18"/>
    <col min="14843" max="14843" width="47.1640625" style="18" customWidth="1"/>
    <col min="14844" max="14844" width="15.6640625" style="18" customWidth="1"/>
    <col min="14845" max="14845" width="16.33203125" style="18" customWidth="1"/>
    <col min="14846" max="14846" width="18" style="18" customWidth="1"/>
    <col min="14847" max="14847" width="16.6640625" style="18" customWidth="1"/>
    <col min="14848" max="14848" width="17.83203125" style="18" customWidth="1"/>
    <col min="14849" max="14850" width="12.83203125" style="18" customWidth="1"/>
    <col min="14851" max="14851" width="13.83203125" style="18" customWidth="1"/>
    <col min="14852" max="15098" width="9.33203125" style="18"/>
    <col min="15099" max="15099" width="47.1640625" style="18" customWidth="1"/>
    <col min="15100" max="15100" width="15.6640625" style="18" customWidth="1"/>
    <col min="15101" max="15101" width="16.33203125" style="18" customWidth="1"/>
    <col min="15102" max="15102" width="18" style="18" customWidth="1"/>
    <col min="15103" max="15103" width="16.6640625" style="18" customWidth="1"/>
    <col min="15104" max="15104" width="17.83203125" style="18" customWidth="1"/>
    <col min="15105" max="15106" width="12.83203125" style="18" customWidth="1"/>
    <col min="15107" max="15107" width="13.83203125" style="18" customWidth="1"/>
    <col min="15108" max="15354" width="9.33203125" style="18"/>
    <col min="15355" max="15355" width="47.1640625" style="18" customWidth="1"/>
    <col min="15356" max="15356" width="15.6640625" style="18" customWidth="1"/>
    <col min="15357" max="15357" width="16.33203125" style="18" customWidth="1"/>
    <col min="15358" max="15358" width="18" style="18" customWidth="1"/>
    <col min="15359" max="15359" width="16.6640625" style="18" customWidth="1"/>
    <col min="15360" max="15360" width="17.83203125" style="18" customWidth="1"/>
    <col min="15361" max="15362" width="12.83203125" style="18" customWidth="1"/>
    <col min="15363" max="15363" width="13.83203125" style="18" customWidth="1"/>
    <col min="15364" max="15610" width="9.33203125" style="18"/>
    <col min="15611" max="15611" width="47.1640625" style="18" customWidth="1"/>
    <col min="15612" max="15612" width="15.6640625" style="18" customWidth="1"/>
    <col min="15613" max="15613" width="16.33203125" style="18" customWidth="1"/>
    <col min="15614" max="15614" width="18" style="18" customWidth="1"/>
    <col min="15615" max="15615" width="16.6640625" style="18" customWidth="1"/>
    <col min="15616" max="15616" width="17.83203125" style="18" customWidth="1"/>
    <col min="15617" max="15618" width="12.83203125" style="18" customWidth="1"/>
    <col min="15619" max="15619" width="13.83203125" style="18" customWidth="1"/>
    <col min="15620" max="15866" width="9.33203125" style="18"/>
    <col min="15867" max="15867" width="47.1640625" style="18" customWidth="1"/>
    <col min="15868" max="15868" width="15.6640625" style="18" customWidth="1"/>
    <col min="15869" max="15869" width="16.33203125" style="18" customWidth="1"/>
    <col min="15870" max="15870" width="18" style="18" customWidth="1"/>
    <col min="15871" max="15871" width="16.6640625" style="18" customWidth="1"/>
    <col min="15872" max="15872" width="17.83203125" style="18" customWidth="1"/>
    <col min="15873" max="15874" width="12.83203125" style="18" customWidth="1"/>
    <col min="15875" max="15875" width="13.83203125" style="18" customWidth="1"/>
    <col min="15876" max="16122" width="9.33203125" style="18"/>
    <col min="16123" max="16123" width="47.1640625" style="18" customWidth="1"/>
    <col min="16124" max="16124" width="15.6640625" style="18" customWidth="1"/>
    <col min="16125" max="16125" width="16.33203125" style="18" customWidth="1"/>
    <col min="16126" max="16126" width="18" style="18" customWidth="1"/>
    <col min="16127" max="16127" width="16.6640625" style="18" customWidth="1"/>
    <col min="16128" max="16128" width="17.83203125" style="18" customWidth="1"/>
    <col min="16129" max="16130" width="12.83203125" style="18" customWidth="1"/>
    <col min="16131" max="16131" width="13.83203125" style="18" customWidth="1"/>
    <col min="16132" max="16384" width="9.33203125" style="18"/>
  </cols>
  <sheetData>
    <row r="1" spans="1:14" ht="15.75" x14ac:dyDescent="0.2">
      <c r="A1" s="1768" t="s">
        <v>809</v>
      </c>
      <c r="B1" s="1768"/>
      <c r="C1" s="1768"/>
      <c r="D1" s="1768"/>
      <c r="E1" s="1768"/>
      <c r="F1" s="1768"/>
      <c r="G1" s="1768"/>
      <c r="H1" s="1768"/>
      <c r="I1" s="452"/>
    </row>
    <row r="2" spans="1:14" ht="14.25" customHeight="1" x14ac:dyDescent="0.2">
      <c r="A2" s="1768" t="s">
        <v>758</v>
      </c>
      <c r="B2" s="1768"/>
      <c r="C2" s="1768"/>
      <c r="D2" s="1768"/>
      <c r="E2" s="1768"/>
      <c r="F2" s="1768"/>
      <c r="G2" s="1768"/>
      <c r="H2" s="1768"/>
      <c r="I2" s="452"/>
      <c r="J2" s="452"/>
      <c r="K2" s="684"/>
      <c r="L2" s="684"/>
      <c r="M2" s="684"/>
      <c r="N2" s="684"/>
    </row>
    <row r="3" spans="1:14" ht="21.75" customHeight="1" x14ac:dyDescent="0.2">
      <c r="H3" s="459"/>
    </row>
    <row r="4" spans="1:14" ht="25.5" customHeight="1" x14ac:dyDescent="0.2">
      <c r="A4" s="1767" t="s">
        <v>405</v>
      </c>
      <c r="B4" s="1767"/>
      <c r="C4" s="1767"/>
      <c r="D4" s="1767"/>
      <c r="E4" s="1767"/>
      <c r="F4" s="1767"/>
      <c r="G4" s="1767"/>
      <c r="H4" s="1767"/>
    </row>
    <row r="5" spans="1:14" ht="22.7" customHeight="1" thickBot="1" x14ac:dyDescent="0.25">
      <c r="H5" s="460" t="s">
        <v>362</v>
      </c>
    </row>
    <row r="6" spans="1:14" s="22" customFormat="1" ht="62.45" customHeight="1" thickBot="1" x14ac:dyDescent="0.25">
      <c r="A6" s="389" t="s">
        <v>406</v>
      </c>
      <c r="B6" s="390" t="s">
        <v>407</v>
      </c>
      <c r="C6" s="1623" t="s">
        <v>408</v>
      </c>
      <c r="D6" s="390" t="s">
        <v>681</v>
      </c>
      <c r="E6" s="390" t="str">
        <f>'15.felh.felúj.'!C6</f>
        <v>2023. évi eredeti előirányzat
2/2023. (II.14.)</v>
      </c>
      <c r="F6" s="390" t="str">
        <f>'15.felh.felúj.'!D6</f>
        <v>Módosított előirányzat a 14/2023.  (VI.29.)  rendelet szerint</v>
      </c>
      <c r="G6" s="390" t="str">
        <f>'15.felh.felúj.'!E6</f>
        <v>Módosított előirányzat a …./2023. (IX…..)  rendelet szerint</v>
      </c>
      <c r="H6" s="391" t="s">
        <v>682</v>
      </c>
    </row>
    <row r="7" spans="1:14" ht="15" customHeight="1" x14ac:dyDescent="0.2">
      <c r="A7" s="1613" t="s">
        <v>297</v>
      </c>
      <c r="B7" s="1614" t="s">
        <v>298</v>
      </c>
      <c r="C7" s="1624" t="s">
        <v>299</v>
      </c>
      <c r="D7" s="1614" t="s">
        <v>300</v>
      </c>
      <c r="E7" s="1614" t="s">
        <v>301</v>
      </c>
      <c r="F7" s="1614" t="s">
        <v>388</v>
      </c>
      <c r="G7" s="1614" t="s">
        <v>424</v>
      </c>
      <c r="H7" s="521" t="s">
        <v>745</v>
      </c>
    </row>
    <row r="8" spans="1:14" ht="30.2" customHeight="1" x14ac:dyDescent="0.2">
      <c r="A8" s="1615" t="s">
        <v>409</v>
      </c>
      <c r="B8" s="1616">
        <f>D8+F8</f>
        <v>0</v>
      </c>
      <c r="C8" s="1625"/>
      <c r="D8" s="1617"/>
      <c r="E8" s="1617"/>
      <c r="F8" s="520"/>
      <c r="G8" s="520"/>
      <c r="H8" s="522">
        <f>B8-D8-F8</f>
        <v>0</v>
      </c>
    </row>
    <row r="9" spans="1:14" ht="27" customHeight="1" x14ac:dyDescent="0.2">
      <c r="A9" s="1031" t="str">
        <f>'15.felh.felúj.'!B8</f>
        <v>Tárgyi eszközök beszerzése</v>
      </c>
      <c r="B9" s="466">
        <f>D9+G9+H9</f>
        <v>2500000</v>
      </c>
      <c r="C9" s="1626" t="s">
        <v>710</v>
      </c>
      <c r="D9" s="397"/>
      <c r="E9" s="397">
        <f>'15.felh.felúj.'!C8</f>
        <v>1500000</v>
      </c>
      <c r="F9" s="397">
        <f>'15.felh.felúj.'!D8</f>
        <v>1500000</v>
      </c>
      <c r="G9" s="397">
        <f>'15.felh.felúj.'!E8</f>
        <v>2500000</v>
      </c>
      <c r="H9" s="522"/>
    </row>
    <row r="10" spans="1:14" ht="27" customHeight="1" x14ac:dyDescent="0.2">
      <c r="A10" s="1031" t="str">
        <f>'15.felh.felúj.'!B9</f>
        <v>Műszaki tervezés (beruházás)</v>
      </c>
      <c r="B10" s="466">
        <f t="shared" ref="B10:B23" si="0">D10+G10+H10</f>
        <v>36142585</v>
      </c>
      <c r="C10" s="1626" t="s">
        <v>721</v>
      </c>
      <c r="D10" s="397">
        <v>5442585</v>
      </c>
      <c r="E10" s="397">
        <f>'15.felh.felúj.'!C9</f>
        <v>30700000</v>
      </c>
      <c r="F10" s="397">
        <f>'15.felh.felúj.'!D9</f>
        <v>30700000</v>
      </c>
      <c r="G10" s="397">
        <f>'15.felh.felúj.'!E9</f>
        <v>30700000</v>
      </c>
      <c r="H10" s="522"/>
    </row>
    <row r="11" spans="1:14" ht="27" customHeight="1" x14ac:dyDescent="0.2">
      <c r="A11" s="1031" t="str">
        <f>'15.felh.felúj.'!B10</f>
        <v>Ezüsthíd Gondozóházzal szemben pihenőpark kialakítása</v>
      </c>
      <c r="B11" s="466">
        <f t="shared" si="0"/>
        <v>3736600</v>
      </c>
      <c r="C11" s="1626" t="s">
        <v>718</v>
      </c>
      <c r="D11" s="397">
        <v>584200</v>
      </c>
      <c r="E11" s="397">
        <f>'15.felh.felúj.'!C10</f>
        <v>152400</v>
      </c>
      <c r="F11" s="397">
        <f>'15.felh.felúj.'!D10</f>
        <v>3152400</v>
      </c>
      <c r="G11" s="397">
        <f>'15.felh.felúj.'!E10</f>
        <v>3152400</v>
      </c>
      <c r="H11" s="522"/>
    </row>
    <row r="12" spans="1:14" ht="27" customHeight="1" x14ac:dyDescent="0.2">
      <c r="A12" s="1031" t="str">
        <f>'15.felh.felúj.'!B11</f>
        <v>Informatikai infrastruktúra fejlesztése</v>
      </c>
      <c r="B12" s="466">
        <f t="shared" si="0"/>
        <v>40717882</v>
      </c>
      <c r="C12" s="1626" t="s">
        <v>718</v>
      </c>
      <c r="D12" s="397"/>
      <c r="E12" s="397">
        <f>'15.felh.felúj.'!C11</f>
        <v>45000000</v>
      </c>
      <c r="F12" s="397">
        <f>'15.felh.felúj.'!D11</f>
        <v>45000000</v>
      </c>
      <c r="G12" s="397">
        <f>'15.felh.felúj.'!E11</f>
        <v>40717882</v>
      </c>
      <c r="H12" s="522"/>
    </row>
    <row r="13" spans="1:14" ht="27" customHeight="1" x14ac:dyDescent="0.2">
      <c r="A13" s="1031" t="str">
        <f>'15.felh.felúj.'!B12</f>
        <v>Játszótéri elemek cseréje</v>
      </c>
      <c r="B13" s="466">
        <f t="shared" si="0"/>
        <v>15000000</v>
      </c>
      <c r="C13" s="1626" t="s">
        <v>710</v>
      </c>
      <c r="D13" s="397"/>
      <c r="E13" s="397">
        <f>'15.felh.felúj.'!C12</f>
        <v>5000000</v>
      </c>
      <c r="F13" s="397">
        <f>'15.felh.felúj.'!D12</f>
        <v>15000000</v>
      </c>
      <c r="G13" s="397">
        <f>'15.felh.felúj.'!E12</f>
        <v>15000000</v>
      </c>
      <c r="H13" s="522"/>
    </row>
    <row r="14" spans="1:14" ht="27" customHeight="1" x14ac:dyDescent="0.2">
      <c r="A14" s="1031" t="str">
        <f>'15.felh.felúj.'!B13</f>
        <v xml:space="preserve">Tiszaújvárosi Városgazda Nonprofit Kft. részére történő eszközbeszerzések </v>
      </c>
      <c r="B14" s="466">
        <f t="shared" si="0"/>
        <v>15510000</v>
      </c>
      <c r="C14" s="1626" t="s">
        <v>718</v>
      </c>
      <c r="D14" s="397"/>
      <c r="E14" s="397">
        <f>'15.felh.felúj.'!C13</f>
        <v>12010000</v>
      </c>
      <c r="F14" s="397">
        <f>'15.felh.felúj.'!D13</f>
        <v>15510000</v>
      </c>
      <c r="G14" s="397">
        <f>'15.felh.felúj.'!E13</f>
        <v>15510000</v>
      </c>
      <c r="H14" s="522"/>
    </row>
    <row r="15" spans="1:14" ht="41.25" customHeight="1" x14ac:dyDescent="0.2">
      <c r="A15" s="1031" t="str">
        <f>'15.felh.felúj.'!B14</f>
        <v>Szent István út melletti közterületen kameraoszlopok és térfigyelő kamerák elhelyezése, régebbi kamerahely optikai kábellel történő hálózatba kötése</v>
      </c>
      <c r="B15" s="466">
        <f t="shared" si="0"/>
        <v>32549118</v>
      </c>
      <c r="C15" s="1626" t="s">
        <v>718</v>
      </c>
      <c r="D15" s="397"/>
      <c r="E15" s="397">
        <f>'15.felh.felúj.'!C14</f>
        <v>28943500</v>
      </c>
      <c r="F15" s="397">
        <f>'15.felh.felúj.'!D14</f>
        <v>28943500</v>
      </c>
      <c r="G15" s="397">
        <f>'15.felh.felúj.'!E14</f>
        <v>32549118</v>
      </c>
      <c r="H15" s="522"/>
      <c r="J15" s="18" t="s">
        <v>385</v>
      </c>
    </row>
    <row r="16" spans="1:14" ht="27" customHeight="1" x14ac:dyDescent="0.2">
      <c r="A16" s="1031" t="str">
        <f>'15.felh.felúj.'!B15</f>
        <v>Széchenyi út mindkét oldalán parkoló építése</v>
      </c>
      <c r="B16" s="466">
        <f t="shared" si="0"/>
        <v>13693419</v>
      </c>
      <c r="C16" s="1626" t="s">
        <v>710</v>
      </c>
      <c r="D16" s="397"/>
      <c r="E16" s="397">
        <f>'15.felh.felúj.'!C15</f>
        <v>14000000</v>
      </c>
      <c r="F16" s="397">
        <f>'15.felh.felúj.'!D15</f>
        <v>13488305</v>
      </c>
      <c r="G16" s="397">
        <f>'15.felh.felúj.'!E15</f>
        <v>13693419</v>
      </c>
      <c r="H16" s="522"/>
    </row>
    <row r="17" spans="1:8" ht="27" customHeight="1" x14ac:dyDescent="0.2">
      <c r="A17" s="1031" t="str">
        <f>'15.felh.felúj.'!B16</f>
        <v>Rendezvényszekrények 3x200 Amperrel történő betáplálásának végleges kialakítása</v>
      </c>
      <c r="B17" s="466">
        <f t="shared" si="0"/>
        <v>6000000</v>
      </c>
      <c r="C17" s="1626" t="s">
        <v>710</v>
      </c>
      <c r="D17" s="397"/>
      <c r="E17" s="397">
        <f>'15.felh.felúj.'!C16</f>
        <v>0</v>
      </c>
      <c r="F17" s="397">
        <f>'15.felh.felúj.'!D16</f>
        <v>6000000</v>
      </c>
      <c r="G17" s="397">
        <f>'15.felh.felúj.'!E16</f>
        <v>6000000</v>
      </c>
      <c r="H17" s="522"/>
    </row>
    <row r="18" spans="1:8" ht="27" customHeight="1" x14ac:dyDescent="0.2">
      <c r="A18" s="1031" t="str">
        <f>'15.felh.felúj.'!B17</f>
        <v>Árpád út 14. mögötti parkolóba csapadékvíz elnyelő akna beépítése</v>
      </c>
      <c r="B18" s="466">
        <f t="shared" si="0"/>
        <v>1257917</v>
      </c>
      <c r="C18" s="1626" t="s">
        <v>710</v>
      </c>
      <c r="D18" s="397"/>
      <c r="E18" s="397">
        <f>'15.felh.felúj.'!C17</f>
        <v>0</v>
      </c>
      <c r="F18" s="397">
        <f>'15.felh.felúj.'!D17</f>
        <v>2000000</v>
      </c>
      <c r="G18" s="397">
        <f>'15.felh.felúj.'!E17</f>
        <v>1257917</v>
      </c>
      <c r="H18" s="522"/>
    </row>
    <row r="19" spans="1:8" ht="27" customHeight="1" x14ac:dyDescent="0.2">
      <c r="A19" s="1031" t="str">
        <f>'15.felh.felúj.'!B18</f>
        <v>Deák téri uszodába szivattyú beszerzése</v>
      </c>
      <c r="B19" s="466">
        <f t="shared" si="0"/>
        <v>539378</v>
      </c>
      <c r="C19" s="1626" t="s">
        <v>710</v>
      </c>
      <c r="D19" s="397"/>
      <c r="E19" s="397">
        <f>'15.felh.felúj.'!C18</f>
        <v>0</v>
      </c>
      <c r="F19" s="397">
        <f>'15.felh.felúj.'!D18</f>
        <v>539378</v>
      </c>
      <c r="G19" s="397">
        <f>'15.felh.felúj.'!E18</f>
        <v>539378</v>
      </c>
      <c r="H19" s="522"/>
    </row>
    <row r="20" spans="1:8" ht="27" customHeight="1" x14ac:dyDescent="0.2">
      <c r="A20" s="1031" t="str">
        <f>'15.felh.felúj.'!B19</f>
        <v>Kültéri fitnesz eszközökhöz kihelyezendő információs táblák beszerzése</v>
      </c>
      <c r="B20" s="466">
        <f t="shared" si="0"/>
        <v>2575052</v>
      </c>
      <c r="C20" s="1626" t="s">
        <v>710</v>
      </c>
      <c r="D20" s="397"/>
      <c r="E20" s="397">
        <f>'15.felh.felúj.'!C19</f>
        <v>0</v>
      </c>
      <c r="F20" s="397">
        <f>'15.felh.felúj.'!D19</f>
        <v>2575052</v>
      </c>
      <c r="G20" s="397">
        <f>'15.felh.felúj.'!E19</f>
        <v>2575052</v>
      </c>
      <c r="H20" s="522"/>
    </row>
    <row r="21" spans="1:8" ht="27" customHeight="1" x14ac:dyDescent="0.2">
      <c r="A21" s="1031" t="str">
        <f>'15.felh.felúj.'!B20</f>
        <v>Közterület-felügyelők részére hordozható testkamera és kiegészítők</v>
      </c>
      <c r="B21" s="466">
        <f t="shared" si="0"/>
        <v>2150000</v>
      </c>
      <c r="C21" s="1626" t="s">
        <v>710</v>
      </c>
      <c r="D21" s="397"/>
      <c r="E21" s="397">
        <f>'15.felh.felúj.'!C20</f>
        <v>0</v>
      </c>
      <c r="F21" s="397">
        <f>'15.felh.felúj.'!D20</f>
        <v>2150000</v>
      </c>
      <c r="G21" s="397">
        <f>'15.felh.felúj.'!E20</f>
        <v>2150000</v>
      </c>
      <c r="H21" s="522"/>
    </row>
    <row r="22" spans="1:8" ht="27" customHeight="1" x14ac:dyDescent="0.2">
      <c r="A22" s="1031" t="str">
        <f>'15.felh.felúj.'!B21</f>
        <v>Lévai-Vörösmarty összekötő út építése</v>
      </c>
      <c r="B22" s="466">
        <f t="shared" si="0"/>
        <v>56894300</v>
      </c>
      <c r="C22" s="1626" t="s">
        <v>710</v>
      </c>
      <c r="D22" s="397"/>
      <c r="E22" s="397">
        <f>'15.felh.felúj.'!C21</f>
        <v>0</v>
      </c>
      <c r="F22" s="397">
        <f>'15.felh.felúj.'!D21</f>
        <v>56894300</v>
      </c>
      <c r="G22" s="397">
        <f>'15.felh.felúj.'!E21</f>
        <v>56894300</v>
      </c>
      <c r="H22" s="522"/>
    </row>
    <row r="23" spans="1:8" ht="27" customHeight="1" x14ac:dyDescent="0.2">
      <c r="A23" s="1031" t="str">
        <f>'15.felh.felúj.'!B22</f>
        <v>Tiszaújvárosi Református Temetőben kandelláberek cseréje</v>
      </c>
      <c r="B23" s="466">
        <f t="shared" si="0"/>
        <v>3000000</v>
      </c>
      <c r="C23" s="1626" t="s">
        <v>710</v>
      </c>
      <c r="D23" s="397"/>
      <c r="E23" s="397">
        <f>'15.felh.felúj.'!C22</f>
        <v>0</v>
      </c>
      <c r="F23" s="397">
        <f>'15.felh.felúj.'!D22</f>
        <v>3000000</v>
      </c>
      <c r="G23" s="397">
        <f>'15.felh.felúj.'!E22</f>
        <v>3000000</v>
      </c>
      <c r="H23" s="522"/>
    </row>
    <row r="24" spans="1:8" ht="14.25" customHeight="1" x14ac:dyDescent="0.2">
      <c r="A24" s="1031"/>
      <c r="B24" s="466"/>
      <c r="C24" s="1626"/>
      <c r="D24" s="397"/>
      <c r="E24" s="397"/>
      <c r="F24" s="397"/>
      <c r="G24" s="397"/>
      <c r="H24" s="400"/>
    </row>
    <row r="25" spans="1:8" ht="33" customHeight="1" x14ac:dyDescent="0.2">
      <c r="A25" s="1615" t="s">
        <v>410</v>
      </c>
      <c r="B25" s="466"/>
      <c r="C25" s="1626"/>
      <c r="D25" s="397"/>
      <c r="E25" s="397"/>
      <c r="F25" s="466"/>
      <c r="G25" s="466"/>
      <c r="H25" s="400"/>
    </row>
    <row r="26" spans="1:8" ht="27" customHeight="1" x14ac:dyDescent="0.2">
      <c r="A26" s="1031" t="str">
        <f>'15.felh.felúj.'!B41</f>
        <v>Tárgyi eszközök beszerzése</v>
      </c>
      <c r="B26" s="466">
        <f t="shared" ref="B26:B29" si="1">D26+G26+H26</f>
        <v>6201164</v>
      </c>
      <c r="C26" s="1626" t="s">
        <v>710</v>
      </c>
      <c r="D26" s="397"/>
      <c r="E26" s="397">
        <f>'15.felh.felúj.'!C41</f>
        <v>2701164</v>
      </c>
      <c r="F26" s="397">
        <f>'15.felh.felúj.'!D41</f>
        <v>6201164</v>
      </c>
      <c r="G26" s="397">
        <f>'15.felh.felúj.'!E41</f>
        <v>6201164</v>
      </c>
      <c r="H26" s="400"/>
    </row>
    <row r="27" spans="1:8" ht="27" customHeight="1" x14ac:dyDescent="0.2">
      <c r="A27" s="1031" t="str">
        <f>'15.felh.felúj.'!B42</f>
        <v>Számítástechnikai tárgyi eszköz beszerzése</v>
      </c>
      <c r="B27" s="466">
        <f t="shared" si="1"/>
        <v>500000</v>
      </c>
      <c r="C27" s="1626" t="s">
        <v>710</v>
      </c>
      <c r="D27" s="397"/>
      <c r="E27" s="397">
        <f>'15.felh.felúj.'!C42</f>
        <v>500000</v>
      </c>
      <c r="F27" s="397">
        <f>'15.felh.felúj.'!D42</f>
        <v>500000</v>
      </c>
      <c r="G27" s="397">
        <f>'15.felh.felúj.'!E42</f>
        <v>500000</v>
      </c>
      <c r="H27" s="400"/>
    </row>
    <row r="28" spans="1:8" ht="27" customHeight="1" x14ac:dyDescent="0.2">
      <c r="A28" s="1031" t="str">
        <f>'15.felh.felúj.'!B43</f>
        <v>Informatikai hardver, szoftver beszerzések</v>
      </c>
      <c r="B28" s="466">
        <f t="shared" si="1"/>
        <v>2000000</v>
      </c>
      <c r="C28" s="1626" t="s">
        <v>710</v>
      </c>
      <c r="D28" s="397"/>
      <c r="E28" s="397">
        <f>'15.felh.felúj.'!C43</f>
        <v>2500000</v>
      </c>
      <c r="F28" s="397">
        <f>'15.felh.felúj.'!D43</f>
        <v>2000000</v>
      </c>
      <c r="G28" s="397">
        <f>'15.felh.felúj.'!E43</f>
        <v>2000000</v>
      </c>
      <c r="H28" s="400"/>
    </row>
    <row r="29" spans="1:8" ht="27" customHeight="1" x14ac:dyDescent="0.2">
      <c r="A29" s="1031" t="str">
        <f>'15.felh.felúj.'!B44</f>
        <v>Közterület-felügyelet részére eszközök beszerzése</v>
      </c>
      <c r="B29" s="466">
        <f t="shared" si="1"/>
        <v>350000</v>
      </c>
      <c r="C29" s="1626" t="s">
        <v>710</v>
      </c>
      <c r="D29" s="397"/>
      <c r="E29" s="397">
        <f>'15.felh.felúj.'!C44</f>
        <v>350000</v>
      </c>
      <c r="F29" s="397">
        <f>'15.felh.felúj.'!D44</f>
        <v>350000</v>
      </c>
      <c r="G29" s="397">
        <f>'15.felh.felúj.'!E44</f>
        <v>350000</v>
      </c>
      <c r="H29" s="400"/>
    </row>
    <row r="30" spans="1:8" ht="14.25" customHeight="1" x14ac:dyDescent="0.2">
      <c r="A30" s="1031"/>
      <c r="B30" s="466"/>
      <c r="C30" s="1626"/>
      <c r="D30" s="397"/>
      <c r="E30" s="397"/>
      <c r="F30" s="488"/>
      <c r="G30" s="488"/>
      <c r="H30" s="400"/>
    </row>
    <row r="31" spans="1:8" ht="33" customHeight="1" x14ac:dyDescent="0.2">
      <c r="A31" s="1615" t="s">
        <v>411</v>
      </c>
      <c r="B31" s="466"/>
      <c r="C31" s="1626"/>
      <c r="D31" s="397"/>
      <c r="E31" s="397"/>
      <c r="F31" s="466"/>
      <c r="G31" s="466"/>
      <c r="H31" s="400"/>
    </row>
    <row r="32" spans="1:8" ht="24.75" hidden="1" customHeight="1" x14ac:dyDescent="0.2">
      <c r="A32" s="1032" t="str">
        <f>'15.felh.felúj.'!B53</f>
        <v>Immateriális javak beszerzése, létesítése</v>
      </c>
      <c r="B32" s="466">
        <f t="shared" ref="B32:B33" si="2">D32+F32+H32</f>
        <v>0</v>
      </c>
      <c r="C32" s="1626"/>
      <c r="D32" s="399"/>
      <c r="E32" s="399"/>
      <c r="F32" s="466">
        <f>'15.felh.felúj.'!C53</f>
        <v>0</v>
      </c>
      <c r="G32" s="466"/>
      <c r="H32" s="1618"/>
    </row>
    <row r="33" spans="1:8" ht="33" hidden="1" customHeight="1" x14ac:dyDescent="0.2">
      <c r="A33" s="1032" t="str">
        <f>'15.felh.felúj.'!B54</f>
        <v>Kisértékű ügyviteli, informatikai eszközök beszerzése, létesítése</v>
      </c>
      <c r="B33" s="466">
        <f t="shared" si="2"/>
        <v>0</v>
      </c>
      <c r="C33" s="1626"/>
      <c r="D33" s="399"/>
      <c r="E33" s="399"/>
      <c r="F33" s="466">
        <f>'15.felh.felúj.'!C54</f>
        <v>0</v>
      </c>
      <c r="G33" s="466"/>
      <c r="H33" s="1618"/>
    </row>
    <row r="34" spans="1:8" ht="30.75" customHeight="1" x14ac:dyDescent="0.2">
      <c r="A34" s="1032" t="str">
        <f>'15.felh.felúj.'!B55</f>
        <v>Váratlan meghibásodások miatt szükséges eszközök beszerzése</v>
      </c>
      <c r="B34" s="466">
        <f t="shared" ref="B34:B38" si="3">D34+G34+H34</f>
        <v>3343320</v>
      </c>
      <c r="C34" s="1626" t="s">
        <v>710</v>
      </c>
      <c r="D34" s="399"/>
      <c r="E34" s="399">
        <f>'15.felh.felúj.'!C55</f>
        <v>5000000</v>
      </c>
      <c r="F34" s="399">
        <f>'15.felh.felúj.'!D55</f>
        <v>2802116</v>
      </c>
      <c r="G34" s="399">
        <f>'15.felh.felúj.'!E55</f>
        <v>3343320</v>
      </c>
      <c r="H34" s="1618"/>
    </row>
    <row r="35" spans="1:8" ht="30.75" customHeight="1" x14ac:dyDescent="0.2">
      <c r="A35" s="1032" t="str">
        <f>'15.felh.felúj.'!B56</f>
        <v>Tárgyi eszközök beszerzése</v>
      </c>
      <c r="B35" s="466">
        <f t="shared" si="3"/>
        <v>3378200</v>
      </c>
      <c r="C35" s="1626" t="s">
        <v>710</v>
      </c>
      <c r="D35" s="399"/>
      <c r="E35" s="399">
        <f>'15.felh.felúj.'!C56</f>
        <v>0</v>
      </c>
      <c r="F35" s="399">
        <f>'15.felh.felúj.'!D56</f>
        <v>3378200</v>
      </c>
      <c r="G35" s="399">
        <f>'15.felh.felúj.'!E56</f>
        <v>3378200</v>
      </c>
      <c r="H35" s="1618"/>
    </row>
    <row r="36" spans="1:8" ht="30.75" hidden="1" customHeight="1" x14ac:dyDescent="0.2">
      <c r="A36" s="1032">
        <f>'15.felh.felúj.'!B57</f>
        <v>0</v>
      </c>
      <c r="B36" s="466">
        <f t="shared" si="3"/>
        <v>0</v>
      </c>
      <c r="C36" s="1626" t="s">
        <v>710</v>
      </c>
      <c r="D36" s="399"/>
      <c r="E36" s="399">
        <f>'15.felh.felúj.'!C57</f>
        <v>0</v>
      </c>
      <c r="F36" s="399">
        <f>'15.felh.felúj.'!D57</f>
        <v>0</v>
      </c>
      <c r="G36" s="399">
        <f>'15.felh.felúj.'!E57</f>
        <v>0</v>
      </c>
      <c r="H36" s="1618"/>
    </row>
    <row r="37" spans="1:8" ht="30.75" hidden="1" customHeight="1" x14ac:dyDescent="0.2">
      <c r="A37" s="1032">
        <f>'15.felh.felúj.'!B58</f>
        <v>0</v>
      </c>
      <c r="B37" s="466">
        <f t="shared" si="3"/>
        <v>0</v>
      </c>
      <c r="C37" s="1626" t="s">
        <v>710</v>
      </c>
      <c r="D37" s="399"/>
      <c r="E37" s="399">
        <f>'15.felh.felúj.'!C58</f>
        <v>0</v>
      </c>
      <c r="F37" s="399">
        <f>'15.felh.felúj.'!D58</f>
        <v>0</v>
      </c>
      <c r="G37" s="399">
        <f>'15.felh.felúj.'!E58</f>
        <v>0</v>
      </c>
      <c r="H37" s="1618"/>
    </row>
    <row r="38" spans="1:8" ht="30.75" customHeight="1" x14ac:dyDescent="0.2">
      <c r="A38" s="1032" t="str">
        <f>'15.felh.felúj.'!B59</f>
        <v>Hamvas Béla Könyvtár épületében energiatakarékos kazáncsere</v>
      </c>
      <c r="B38" s="466">
        <f t="shared" si="3"/>
        <v>11619200</v>
      </c>
      <c r="C38" s="1626" t="s">
        <v>710</v>
      </c>
      <c r="D38" s="399"/>
      <c r="E38" s="399">
        <f>'15.felh.felúj.'!C59</f>
        <v>0</v>
      </c>
      <c r="F38" s="399">
        <f>'15.felh.felúj.'!D59</f>
        <v>7000000</v>
      </c>
      <c r="G38" s="399">
        <f>'15.felh.felúj.'!E59</f>
        <v>11619200</v>
      </c>
      <c r="H38" s="1618"/>
    </row>
    <row r="39" spans="1:8" ht="21.75" customHeight="1" x14ac:dyDescent="0.2">
      <c r="A39" s="1032"/>
      <c r="B39" s="466"/>
      <c r="C39" s="1626"/>
      <c r="D39" s="399"/>
      <c r="E39" s="399"/>
      <c r="F39" s="466"/>
      <c r="G39" s="466"/>
      <c r="H39" s="1618"/>
    </row>
    <row r="40" spans="1:8" ht="30.2" customHeight="1" x14ac:dyDescent="0.2">
      <c r="A40" s="1615" t="s">
        <v>412</v>
      </c>
      <c r="B40" s="466"/>
      <c r="C40" s="1627"/>
      <c r="D40" s="399"/>
      <c r="E40" s="399"/>
      <c r="F40" s="466"/>
      <c r="G40" s="466"/>
      <c r="H40" s="400"/>
    </row>
    <row r="41" spans="1:8" ht="27" customHeight="1" x14ac:dyDescent="0.2">
      <c r="A41" s="1032" t="str">
        <f>+'15.felh.felúj.'!B70</f>
        <v>Tárgyi eszközök beszerzése</v>
      </c>
      <c r="B41" s="466">
        <f t="shared" ref="B41:B42" si="4">D41+G41+H41</f>
        <v>1484760</v>
      </c>
      <c r="C41" s="1626" t="s">
        <v>710</v>
      </c>
      <c r="D41" s="399"/>
      <c r="E41" s="399">
        <f>'15.felh.felúj.'!C70</f>
        <v>1500000</v>
      </c>
      <c r="F41" s="399">
        <f>'15.felh.felúj.'!D70</f>
        <v>1484760</v>
      </c>
      <c r="G41" s="399">
        <f>'15.felh.felúj.'!E70</f>
        <v>1484760</v>
      </c>
      <c r="H41" s="400"/>
    </row>
    <row r="42" spans="1:8" ht="27" customHeight="1" x14ac:dyDescent="0.2">
      <c r="A42" s="1032" t="str">
        <f>+'15.felh.felúj.'!B71</f>
        <v>Informatikai eszközök beszerzése</v>
      </c>
      <c r="B42" s="466">
        <f t="shared" si="4"/>
        <v>15240</v>
      </c>
      <c r="C42" s="1626" t="s">
        <v>710</v>
      </c>
      <c r="D42" s="399"/>
      <c r="E42" s="399">
        <f>'15.felh.felúj.'!C71</f>
        <v>0</v>
      </c>
      <c r="F42" s="399">
        <f>'15.felh.felúj.'!D71</f>
        <v>15240</v>
      </c>
      <c r="G42" s="399">
        <f>'15.felh.felúj.'!E71</f>
        <v>15240</v>
      </c>
      <c r="H42" s="400"/>
    </row>
    <row r="43" spans="1:8" x14ac:dyDescent="0.2">
      <c r="A43" s="1032"/>
      <c r="B43" s="466"/>
      <c r="C43" s="1627"/>
      <c r="D43" s="399"/>
      <c r="E43" s="399"/>
      <c r="F43" s="466"/>
      <c r="G43" s="466"/>
      <c r="H43" s="400"/>
    </row>
    <row r="44" spans="1:8" ht="30.2" customHeight="1" x14ac:dyDescent="0.2">
      <c r="A44" s="1615" t="s">
        <v>413</v>
      </c>
      <c r="B44" s="466"/>
      <c r="C44" s="1626"/>
      <c r="D44" s="397"/>
      <c r="E44" s="397"/>
      <c r="F44" s="466"/>
      <c r="G44" s="466"/>
      <c r="H44" s="400"/>
    </row>
    <row r="45" spans="1:8" ht="30.2" customHeight="1" x14ac:dyDescent="0.2">
      <c r="A45" s="1192" t="str">
        <f>+'15.felh.felúj.'!B78</f>
        <v>Immateriális javak beszerzése</v>
      </c>
      <c r="B45" s="466">
        <f t="shared" ref="B45:B47" si="5">D45+G45+H45</f>
        <v>31750</v>
      </c>
      <c r="C45" s="1626" t="s">
        <v>710</v>
      </c>
      <c r="D45" s="397"/>
      <c r="E45" s="397">
        <f>'15.felh.felúj.'!C78</f>
        <v>0</v>
      </c>
      <c r="F45" s="397">
        <f>'15.felh.felúj.'!D78</f>
        <v>31750</v>
      </c>
      <c r="G45" s="397">
        <f>'15.felh.felúj.'!E78</f>
        <v>31750</v>
      </c>
      <c r="H45" s="400"/>
    </row>
    <row r="46" spans="1:8" ht="30.2" hidden="1" customHeight="1" x14ac:dyDescent="0.2">
      <c r="A46" s="1192" t="str">
        <f>+'15.felh.felúj.'!B79</f>
        <v>Informatikai eszközök beszerzése</v>
      </c>
      <c r="B46" s="466">
        <f t="shared" si="5"/>
        <v>0</v>
      </c>
      <c r="C46" s="1626" t="s">
        <v>710</v>
      </c>
      <c r="D46" s="397"/>
      <c r="E46" s="397">
        <f>'15.felh.felúj.'!C79</f>
        <v>0</v>
      </c>
      <c r="F46" s="397">
        <f>'15.felh.felúj.'!D79</f>
        <v>0</v>
      </c>
      <c r="G46" s="397">
        <f>'15.felh.felúj.'!E79</f>
        <v>0</v>
      </c>
      <c r="H46" s="400"/>
    </row>
    <row r="47" spans="1:8" ht="24" customHeight="1" x14ac:dyDescent="0.2">
      <c r="A47" s="1192" t="str">
        <f>+'15.felh.felúj.'!B80</f>
        <v>Tárgyi eszközök beszerzése</v>
      </c>
      <c r="B47" s="466">
        <f t="shared" si="5"/>
        <v>773814</v>
      </c>
      <c r="C47" s="1626" t="s">
        <v>710</v>
      </c>
      <c r="D47" s="397"/>
      <c r="E47" s="397">
        <f>'15.felh.felúj.'!C80</f>
        <v>300000</v>
      </c>
      <c r="F47" s="397">
        <f>'15.felh.felúj.'!D80</f>
        <v>779631</v>
      </c>
      <c r="G47" s="397">
        <f>'15.felh.felúj.'!E80</f>
        <v>773814</v>
      </c>
      <c r="H47" s="400"/>
    </row>
    <row r="48" spans="1:8" x14ac:dyDescent="0.2">
      <c r="A48" s="1192"/>
      <c r="B48" s="466"/>
      <c r="C48" s="1626"/>
      <c r="D48" s="397"/>
      <c r="E48" s="397"/>
      <c r="F48" s="466"/>
      <c r="G48" s="466"/>
      <c r="H48" s="400"/>
    </row>
    <row r="49" spans="1:10" ht="30.2" customHeight="1" x14ac:dyDescent="0.2">
      <c r="A49" s="1615" t="s">
        <v>495</v>
      </c>
      <c r="B49" s="466"/>
      <c r="C49" s="1626"/>
      <c r="D49" s="397"/>
      <c r="E49" s="397"/>
      <c r="F49" s="466"/>
      <c r="G49" s="466"/>
      <c r="H49" s="400"/>
    </row>
    <row r="50" spans="1:10" ht="27" customHeight="1" x14ac:dyDescent="0.2">
      <c r="A50" s="1031" t="str">
        <f>+'15.felh.felúj.'!B88</f>
        <v>Informatikai eszközök beszerzése</v>
      </c>
      <c r="B50" s="466">
        <f t="shared" ref="B50:B52" si="6">D50+G50+H50</f>
        <v>735703</v>
      </c>
      <c r="C50" s="1626" t="s">
        <v>710</v>
      </c>
      <c r="D50" s="397"/>
      <c r="E50" s="397">
        <f>'15.felh.felúj.'!C88</f>
        <v>1176343</v>
      </c>
      <c r="F50" s="397">
        <f>'15.felh.felúj.'!D88</f>
        <v>735703</v>
      </c>
      <c r="G50" s="397">
        <f>'15.felh.felúj.'!E88</f>
        <v>735703</v>
      </c>
      <c r="H50" s="400"/>
    </row>
    <row r="51" spans="1:10" ht="27" customHeight="1" x14ac:dyDescent="0.2">
      <c r="A51" s="1031" t="str">
        <f>+'15.felh.felúj.'!B89</f>
        <v>Tárgyi eszközök beszerzése</v>
      </c>
      <c r="B51" s="466">
        <f t="shared" si="6"/>
        <v>4464297</v>
      </c>
      <c r="C51" s="1626" t="s">
        <v>710</v>
      </c>
      <c r="D51" s="397"/>
      <c r="E51" s="397">
        <f>'15.felh.felúj.'!C89</f>
        <v>2223657</v>
      </c>
      <c r="F51" s="397">
        <f>'15.felh.felúj.'!D89</f>
        <v>2664297</v>
      </c>
      <c r="G51" s="397">
        <f>'15.felh.felúj.'!E89</f>
        <v>4464297</v>
      </c>
      <c r="H51" s="400"/>
    </row>
    <row r="52" spans="1:10" ht="25.5" customHeight="1" x14ac:dyDescent="0.2">
      <c r="A52" s="1031" t="str">
        <f>+'15.felh.felúj.'!B90</f>
        <v>Techikai eszközök és hangszer beszerzése</v>
      </c>
      <c r="B52" s="466">
        <f t="shared" si="6"/>
        <v>1476000</v>
      </c>
      <c r="C52" s="1626" t="s">
        <v>710</v>
      </c>
      <c r="D52" s="397"/>
      <c r="E52" s="397">
        <f>'15.felh.felúj.'!C90</f>
        <v>0</v>
      </c>
      <c r="F52" s="397">
        <f>'15.felh.felúj.'!D90</f>
        <v>1476000</v>
      </c>
      <c r="G52" s="397">
        <f>'15.felh.felúj.'!E90</f>
        <v>1476000</v>
      </c>
      <c r="H52" s="400"/>
    </row>
    <row r="53" spans="1:10" ht="25.5" customHeight="1" x14ac:dyDescent="0.2">
      <c r="A53" s="1031" t="str">
        <f>+'15.felh.felúj.'!B91</f>
        <v xml:space="preserve">Dokumentumok beszerzése </v>
      </c>
      <c r="B53" s="466">
        <f t="shared" ref="B53" si="7">D53+G53+H53</f>
        <v>1500000</v>
      </c>
      <c r="C53" s="1626" t="s">
        <v>710</v>
      </c>
      <c r="D53" s="397"/>
      <c r="E53" s="397">
        <f>'15.felh.felúj.'!C91</f>
        <v>0</v>
      </c>
      <c r="F53" s="397">
        <f>'15.felh.felúj.'!D91</f>
        <v>0</v>
      </c>
      <c r="G53" s="397">
        <f>'15.felh.felúj.'!E91</f>
        <v>1500000</v>
      </c>
      <c r="H53" s="400"/>
    </row>
    <row r="54" spans="1:10" ht="14.25" customHeight="1" x14ac:dyDescent="0.2">
      <c r="A54" s="1031"/>
      <c r="B54" s="466"/>
      <c r="C54" s="1626"/>
      <c r="D54" s="397"/>
      <c r="E54" s="397"/>
      <c r="F54" s="403"/>
      <c r="G54" s="403"/>
      <c r="H54" s="400"/>
    </row>
    <row r="55" spans="1:10" ht="30.2" customHeight="1" x14ac:dyDescent="0.2">
      <c r="A55" s="1615" t="s">
        <v>414</v>
      </c>
      <c r="B55" s="466"/>
      <c r="C55" s="1626"/>
      <c r="D55" s="397"/>
      <c r="E55" s="397"/>
      <c r="F55" s="466"/>
      <c r="G55" s="466"/>
      <c r="H55" s="400"/>
      <c r="J55" s="18" t="s">
        <v>385</v>
      </c>
    </row>
    <row r="56" spans="1:10" ht="30.2" customHeight="1" x14ac:dyDescent="0.2">
      <c r="A56" s="1619" t="str">
        <f>'15.felh.felúj.'!B98</f>
        <v>Informatikai eszközök beszerzése</v>
      </c>
      <c r="B56" s="466">
        <f t="shared" ref="B56:B63" si="8">D56+G56+H56</f>
        <v>2303000</v>
      </c>
      <c r="C56" s="1626" t="s">
        <v>710</v>
      </c>
      <c r="D56" s="397"/>
      <c r="E56" s="397">
        <f>'15.felh.felúj.'!C98</f>
        <v>0</v>
      </c>
      <c r="F56" s="397">
        <f>'15.felh.felúj.'!D98</f>
        <v>0</v>
      </c>
      <c r="G56" s="397">
        <f>'15.felh.felúj.'!E98</f>
        <v>2303000</v>
      </c>
      <c r="H56" s="400"/>
    </row>
    <row r="57" spans="1:10" ht="30.2" customHeight="1" x14ac:dyDescent="0.2">
      <c r="A57" s="1619" t="str">
        <f>'15.felh.felúj.'!B99</f>
        <v>Egyéb tárgyi eszközök beszerzése</v>
      </c>
      <c r="B57" s="466">
        <f t="shared" si="8"/>
        <v>122174</v>
      </c>
      <c r="C57" s="1626" t="s">
        <v>718</v>
      </c>
      <c r="D57" s="397"/>
      <c r="E57" s="397">
        <f>'15.felh.felúj.'!C99</f>
        <v>0</v>
      </c>
      <c r="F57" s="397">
        <f>'15.felh.felúj.'!D99</f>
        <v>297434</v>
      </c>
      <c r="G57" s="397">
        <f>'15.felh.felúj.'!E99</f>
        <v>122174</v>
      </c>
      <c r="H57" s="400"/>
    </row>
    <row r="58" spans="1:10" ht="30.2" hidden="1" customHeight="1" x14ac:dyDescent="0.2">
      <c r="A58" s="1619" t="str">
        <f>'15.felh.felúj.'!B100</f>
        <v>Tárgyi eszköz beszerzés</v>
      </c>
      <c r="B58" s="466">
        <f t="shared" si="8"/>
        <v>0</v>
      </c>
      <c r="C58" s="1626" t="s">
        <v>784</v>
      </c>
      <c r="D58" s="397"/>
      <c r="E58" s="397">
        <f>'15.felh.felúj.'!C100</f>
        <v>0</v>
      </c>
      <c r="F58" s="397">
        <f>'15.felh.felúj.'!D100</f>
        <v>0</v>
      </c>
      <c r="G58" s="397">
        <f>'15.felh.felúj.'!E100</f>
        <v>0</v>
      </c>
      <c r="H58" s="400"/>
    </row>
    <row r="59" spans="1:10" ht="41.25" customHeight="1" x14ac:dyDescent="0.2">
      <c r="A59" s="1619" t="str">
        <f>'15.felh.felúj.'!B101</f>
        <v>EFOP-2.2.19-17-2017-00039 kódszámú pályázat keretében eszközök beszerzése</v>
      </c>
      <c r="B59" s="466">
        <f t="shared" si="8"/>
        <v>155136713</v>
      </c>
      <c r="C59" s="1626" t="s">
        <v>718</v>
      </c>
      <c r="D59" s="397"/>
      <c r="E59" s="397">
        <f>'15.felh.felúj.'!C101</f>
        <v>155467150</v>
      </c>
      <c r="F59" s="397">
        <f>'15.felh.felúj.'!D101</f>
        <v>155467150</v>
      </c>
      <c r="G59" s="397">
        <f>'15.felh.felúj.'!E101</f>
        <v>155136713</v>
      </c>
      <c r="H59" s="400"/>
    </row>
    <row r="60" spans="1:10" ht="24.75" customHeight="1" x14ac:dyDescent="0.2">
      <c r="A60" s="1619" t="str">
        <f>'15.felh.felúj.'!B102</f>
        <v>Arthroszkópos toronyhoz eszközök beszerzése</v>
      </c>
      <c r="B60" s="466">
        <f>D60+G60+H60</f>
        <v>1465646</v>
      </c>
      <c r="C60" s="1626" t="s">
        <v>710</v>
      </c>
      <c r="D60" s="397"/>
      <c r="E60" s="397">
        <f>'15.felh.felúj.'!C102</f>
        <v>0</v>
      </c>
      <c r="F60" s="397">
        <f>'15.felh.felúj.'!D102</f>
        <v>1465646</v>
      </c>
      <c r="G60" s="397">
        <f>'15.felh.felúj.'!E102</f>
        <v>1465646</v>
      </c>
      <c r="H60" s="400"/>
    </row>
    <row r="61" spans="1:10" ht="30.2" customHeight="1" x14ac:dyDescent="0.2">
      <c r="A61" s="1619" t="str">
        <f>'15.felh.felúj.'!B103</f>
        <v>Váratlan meghibásodások miatt szükséges eszközök beszerzése</v>
      </c>
      <c r="B61" s="466">
        <f t="shared" si="8"/>
        <v>1550112</v>
      </c>
      <c r="C61" s="1626" t="s">
        <v>710</v>
      </c>
      <c r="D61" s="397"/>
      <c r="E61" s="397">
        <f>'15.felh.felúj.'!C103</f>
        <v>2500000</v>
      </c>
      <c r="F61" s="397">
        <f>'15.felh.felúj.'!D103</f>
        <v>2677852</v>
      </c>
      <c r="G61" s="397">
        <f>'15.felh.felúj.'!E103</f>
        <v>1550112</v>
      </c>
      <c r="H61" s="400"/>
    </row>
    <row r="62" spans="1:10" ht="30.2" customHeight="1" x14ac:dyDescent="0.2">
      <c r="A62" s="1619" t="str">
        <f>'15.felh.felúj.'!B104</f>
        <v>Nőgyógyászati ultrahang készülék beszerzése</v>
      </c>
      <c r="B62" s="466">
        <f t="shared" si="8"/>
        <v>15218437</v>
      </c>
      <c r="C62" s="1626" t="s">
        <v>710</v>
      </c>
      <c r="D62" s="397"/>
      <c r="E62" s="397">
        <f>'15.felh.felúj.'!C104</f>
        <v>0</v>
      </c>
      <c r="F62" s="397">
        <f>'15.felh.felúj.'!D104</f>
        <v>14888000</v>
      </c>
      <c r="G62" s="397">
        <f>'15.felh.felúj.'!E104</f>
        <v>15218437</v>
      </c>
      <c r="H62" s="400"/>
    </row>
    <row r="63" spans="1:10" ht="30.2" customHeight="1" x14ac:dyDescent="0.2">
      <c r="A63" s="1619" t="str">
        <f>'15.felh.felúj.'!B105</f>
        <v>Caracalla Thalasso kád</v>
      </c>
      <c r="B63" s="466">
        <f t="shared" si="8"/>
        <v>8000000</v>
      </c>
      <c r="C63" s="1626" t="s">
        <v>710</v>
      </c>
      <c r="D63" s="397"/>
      <c r="E63" s="397">
        <f>'15.felh.felúj.'!C105</f>
        <v>0</v>
      </c>
      <c r="F63" s="397">
        <f>'15.felh.felúj.'!D105</f>
        <v>0</v>
      </c>
      <c r="G63" s="397">
        <f>'15.felh.felúj.'!E105</f>
        <v>8000000</v>
      </c>
      <c r="H63" s="400"/>
    </row>
    <row r="64" spans="1:10" ht="24" customHeight="1" x14ac:dyDescent="0.2">
      <c r="A64" s="1619"/>
      <c r="B64" s="466"/>
      <c r="C64" s="1626"/>
      <c r="D64" s="397"/>
      <c r="E64" s="397"/>
      <c r="F64" s="466"/>
      <c r="G64" s="466"/>
      <c r="H64" s="400"/>
    </row>
    <row r="65" spans="1:8" ht="13.5" thickBot="1" x14ac:dyDescent="0.25">
      <c r="A65" s="1620"/>
      <c r="B65" s="393"/>
      <c r="C65" s="1628"/>
      <c r="D65" s="393"/>
      <c r="E65" s="393"/>
      <c r="F65" s="393"/>
      <c r="G65" s="393"/>
      <c r="H65" s="1621"/>
    </row>
    <row r="66" spans="1:8" s="295" customFormat="1" ht="24" customHeight="1" thickBot="1" x14ac:dyDescent="0.25">
      <c r="A66" s="394" t="s">
        <v>415</v>
      </c>
      <c r="B66" s="395">
        <f>SUM(B9:B65)</f>
        <v>453935781</v>
      </c>
      <c r="C66" s="1629"/>
      <c r="D66" s="395">
        <f>SUM(D9:D65)</f>
        <v>6026785</v>
      </c>
      <c r="E66" s="395">
        <f>SUM(E9:E65)</f>
        <v>311524214</v>
      </c>
      <c r="F66" s="395">
        <f>SUM(F9:F65)</f>
        <v>430667878</v>
      </c>
      <c r="G66" s="395">
        <f>SUM(G9:G65)</f>
        <v>447908996</v>
      </c>
      <c r="H66" s="1702">
        <f>SUM(H9:H65)</f>
        <v>0</v>
      </c>
    </row>
    <row r="67" spans="1:8" x14ac:dyDescent="0.2">
      <c r="H67" s="685" t="s">
        <v>742</v>
      </c>
    </row>
    <row r="70" spans="1:8" x14ac:dyDescent="0.2">
      <c r="E70" s="18">
        <f>'15.felh.felúj.'!C7+'15.felh.felúj.'!C112</f>
        <v>311524214</v>
      </c>
      <c r="F70" s="18">
        <f>'15.felh.felúj.'!D7+'15.felh.felúj.'!D112</f>
        <v>430667878</v>
      </c>
      <c r="G70" s="18">
        <f>'15.felh.felúj.'!E7+'15.felh.felúj.'!E112</f>
        <v>447908996</v>
      </c>
    </row>
    <row r="72" spans="1:8" x14ac:dyDescent="0.2">
      <c r="E72" s="18" t="b">
        <f>E66=E70</f>
        <v>1</v>
      </c>
      <c r="F72" s="18" t="b">
        <f t="shared" ref="F72:G72" si="9">F66=F70</f>
        <v>1</v>
      </c>
      <c r="G72" s="18" t="b">
        <f t="shared" si="9"/>
        <v>1</v>
      </c>
    </row>
    <row r="74" spans="1:8" x14ac:dyDescent="0.2">
      <c r="G74" s="18">
        <f>+G70-G66</f>
        <v>0</v>
      </c>
    </row>
  </sheetData>
  <mergeCells count="3">
    <mergeCell ref="A4:H4"/>
    <mergeCell ref="A2:H2"/>
    <mergeCell ref="A1:H1"/>
  </mergeCells>
  <printOptions horizontalCentered="1"/>
  <pageMargins left="0" right="0" top="0.59055118110236227" bottom="0.39370078740157483" header="0.70866141732283472" footer="0.19685039370078741"/>
  <pageSetup paperSize="9" scale="70" orientation="landscape" r:id="rId1"/>
  <headerFooter alignWithMargins="0">
    <oddHeader xml:space="preserve">&amp;R&amp;"Times New Roman,Félkövér dőlt"&amp;11
</oddHeader>
    <oddFooter>&amp;C&amp;P</oddFooter>
  </headerFooter>
  <rowBreaks count="2" manualBreakCount="2">
    <brk id="23" max="5" man="1"/>
    <brk id="43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view="pageBreakPreview" zoomScaleNormal="100" zoomScaleSheetLayoutView="100" workbookViewId="0">
      <pane xSplit="1" ySplit="7" topLeftCell="B12" activePane="bottomRight" state="frozen"/>
      <selection activeCell="E96" sqref="E96"/>
      <selection pane="topRight" activeCell="E96" sqref="E96"/>
      <selection pane="bottomLeft" activeCell="E96" sqref="E96"/>
      <selection pane="bottomRight" activeCell="M32" sqref="M32"/>
    </sheetView>
  </sheetViews>
  <sheetFormatPr defaultRowHeight="12.75" x14ac:dyDescent="0.2"/>
  <cols>
    <col min="1" max="1" width="60.6640625" style="19" customWidth="1"/>
    <col min="2" max="2" width="15.6640625" style="18" customWidth="1"/>
    <col min="3" max="3" width="16.33203125" style="1622" customWidth="1"/>
    <col min="4" max="6" width="15.83203125" style="18" customWidth="1"/>
    <col min="7" max="7" width="20.33203125" style="18" customWidth="1"/>
    <col min="8" max="8" width="16.83203125" style="18" customWidth="1"/>
    <col min="9" max="9" width="15.83203125" style="18" customWidth="1"/>
    <col min="10" max="10" width="12.83203125" style="18" customWidth="1"/>
    <col min="11" max="11" width="13.83203125" style="18" customWidth="1"/>
    <col min="12" max="256" width="9.33203125" style="18"/>
    <col min="257" max="257" width="60.6640625" style="18" customWidth="1"/>
    <col min="258" max="258" width="15.6640625" style="18" customWidth="1"/>
    <col min="259" max="259" width="16.33203125" style="18" customWidth="1"/>
    <col min="260" max="260" width="15.83203125" style="18" customWidth="1"/>
    <col min="261" max="261" width="16.6640625" style="18" customWidth="1"/>
    <col min="262" max="262" width="16.83203125" style="18" customWidth="1"/>
    <col min="263" max="264" width="12.83203125" style="18" customWidth="1"/>
    <col min="265" max="265" width="13.83203125" style="18" customWidth="1"/>
    <col min="266" max="512" width="9.33203125" style="18"/>
    <col min="513" max="513" width="60.6640625" style="18" customWidth="1"/>
    <col min="514" max="514" width="15.6640625" style="18" customWidth="1"/>
    <col min="515" max="515" width="16.33203125" style="18" customWidth="1"/>
    <col min="516" max="516" width="15.83203125" style="18" customWidth="1"/>
    <col min="517" max="517" width="16.6640625" style="18" customWidth="1"/>
    <col min="518" max="518" width="16.83203125" style="18" customWidth="1"/>
    <col min="519" max="520" width="12.83203125" style="18" customWidth="1"/>
    <col min="521" max="521" width="13.83203125" style="18" customWidth="1"/>
    <col min="522" max="768" width="9.33203125" style="18"/>
    <col min="769" max="769" width="60.6640625" style="18" customWidth="1"/>
    <col min="770" max="770" width="15.6640625" style="18" customWidth="1"/>
    <col min="771" max="771" width="16.33203125" style="18" customWidth="1"/>
    <col min="772" max="772" width="15.83203125" style="18" customWidth="1"/>
    <col min="773" max="773" width="16.6640625" style="18" customWidth="1"/>
    <col min="774" max="774" width="16.83203125" style="18" customWidth="1"/>
    <col min="775" max="776" width="12.83203125" style="18" customWidth="1"/>
    <col min="777" max="777" width="13.83203125" style="18" customWidth="1"/>
    <col min="778" max="1024" width="9.33203125" style="18"/>
    <col min="1025" max="1025" width="60.6640625" style="18" customWidth="1"/>
    <col min="1026" max="1026" width="15.6640625" style="18" customWidth="1"/>
    <col min="1027" max="1027" width="16.33203125" style="18" customWidth="1"/>
    <col min="1028" max="1028" width="15.83203125" style="18" customWidth="1"/>
    <col min="1029" max="1029" width="16.6640625" style="18" customWidth="1"/>
    <col min="1030" max="1030" width="16.83203125" style="18" customWidth="1"/>
    <col min="1031" max="1032" width="12.83203125" style="18" customWidth="1"/>
    <col min="1033" max="1033" width="13.83203125" style="18" customWidth="1"/>
    <col min="1034" max="1280" width="9.33203125" style="18"/>
    <col min="1281" max="1281" width="60.6640625" style="18" customWidth="1"/>
    <col min="1282" max="1282" width="15.6640625" style="18" customWidth="1"/>
    <col min="1283" max="1283" width="16.33203125" style="18" customWidth="1"/>
    <col min="1284" max="1284" width="15.83203125" style="18" customWidth="1"/>
    <col min="1285" max="1285" width="16.6640625" style="18" customWidth="1"/>
    <col min="1286" max="1286" width="16.83203125" style="18" customWidth="1"/>
    <col min="1287" max="1288" width="12.83203125" style="18" customWidth="1"/>
    <col min="1289" max="1289" width="13.83203125" style="18" customWidth="1"/>
    <col min="1290" max="1536" width="9.33203125" style="18"/>
    <col min="1537" max="1537" width="60.6640625" style="18" customWidth="1"/>
    <col min="1538" max="1538" width="15.6640625" style="18" customWidth="1"/>
    <col min="1539" max="1539" width="16.33203125" style="18" customWidth="1"/>
    <col min="1540" max="1540" width="15.83203125" style="18" customWidth="1"/>
    <col min="1541" max="1541" width="16.6640625" style="18" customWidth="1"/>
    <col min="1542" max="1542" width="16.83203125" style="18" customWidth="1"/>
    <col min="1543" max="1544" width="12.83203125" style="18" customWidth="1"/>
    <col min="1545" max="1545" width="13.83203125" style="18" customWidth="1"/>
    <col min="1546" max="1792" width="9.33203125" style="18"/>
    <col min="1793" max="1793" width="60.6640625" style="18" customWidth="1"/>
    <col min="1794" max="1794" width="15.6640625" style="18" customWidth="1"/>
    <col min="1795" max="1795" width="16.33203125" style="18" customWidth="1"/>
    <col min="1796" max="1796" width="15.83203125" style="18" customWidth="1"/>
    <col min="1797" max="1797" width="16.6640625" style="18" customWidth="1"/>
    <col min="1798" max="1798" width="16.83203125" style="18" customWidth="1"/>
    <col min="1799" max="1800" width="12.83203125" style="18" customWidth="1"/>
    <col min="1801" max="1801" width="13.83203125" style="18" customWidth="1"/>
    <col min="1802" max="2048" width="9.33203125" style="18"/>
    <col min="2049" max="2049" width="60.6640625" style="18" customWidth="1"/>
    <col min="2050" max="2050" width="15.6640625" style="18" customWidth="1"/>
    <col min="2051" max="2051" width="16.33203125" style="18" customWidth="1"/>
    <col min="2052" max="2052" width="15.83203125" style="18" customWidth="1"/>
    <col min="2053" max="2053" width="16.6640625" style="18" customWidth="1"/>
    <col min="2054" max="2054" width="16.83203125" style="18" customWidth="1"/>
    <col min="2055" max="2056" width="12.83203125" style="18" customWidth="1"/>
    <col min="2057" max="2057" width="13.83203125" style="18" customWidth="1"/>
    <col min="2058" max="2304" width="9.33203125" style="18"/>
    <col min="2305" max="2305" width="60.6640625" style="18" customWidth="1"/>
    <col min="2306" max="2306" width="15.6640625" style="18" customWidth="1"/>
    <col min="2307" max="2307" width="16.33203125" style="18" customWidth="1"/>
    <col min="2308" max="2308" width="15.83203125" style="18" customWidth="1"/>
    <col min="2309" max="2309" width="16.6640625" style="18" customWidth="1"/>
    <col min="2310" max="2310" width="16.83203125" style="18" customWidth="1"/>
    <col min="2311" max="2312" width="12.83203125" style="18" customWidth="1"/>
    <col min="2313" max="2313" width="13.83203125" style="18" customWidth="1"/>
    <col min="2314" max="2560" width="9.33203125" style="18"/>
    <col min="2561" max="2561" width="60.6640625" style="18" customWidth="1"/>
    <col min="2562" max="2562" width="15.6640625" style="18" customWidth="1"/>
    <col min="2563" max="2563" width="16.33203125" style="18" customWidth="1"/>
    <col min="2564" max="2564" width="15.83203125" style="18" customWidth="1"/>
    <col min="2565" max="2565" width="16.6640625" style="18" customWidth="1"/>
    <col min="2566" max="2566" width="16.83203125" style="18" customWidth="1"/>
    <col min="2567" max="2568" width="12.83203125" style="18" customWidth="1"/>
    <col min="2569" max="2569" width="13.83203125" style="18" customWidth="1"/>
    <col min="2570" max="2816" width="9.33203125" style="18"/>
    <col min="2817" max="2817" width="60.6640625" style="18" customWidth="1"/>
    <col min="2818" max="2818" width="15.6640625" style="18" customWidth="1"/>
    <col min="2819" max="2819" width="16.33203125" style="18" customWidth="1"/>
    <col min="2820" max="2820" width="15.83203125" style="18" customWidth="1"/>
    <col min="2821" max="2821" width="16.6640625" style="18" customWidth="1"/>
    <col min="2822" max="2822" width="16.83203125" style="18" customWidth="1"/>
    <col min="2823" max="2824" width="12.83203125" style="18" customWidth="1"/>
    <col min="2825" max="2825" width="13.83203125" style="18" customWidth="1"/>
    <col min="2826" max="3072" width="9.33203125" style="18"/>
    <col min="3073" max="3073" width="60.6640625" style="18" customWidth="1"/>
    <col min="3074" max="3074" width="15.6640625" style="18" customWidth="1"/>
    <col min="3075" max="3075" width="16.33203125" style="18" customWidth="1"/>
    <col min="3076" max="3076" width="15.83203125" style="18" customWidth="1"/>
    <col min="3077" max="3077" width="16.6640625" style="18" customWidth="1"/>
    <col min="3078" max="3078" width="16.83203125" style="18" customWidth="1"/>
    <col min="3079" max="3080" width="12.83203125" style="18" customWidth="1"/>
    <col min="3081" max="3081" width="13.83203125" style="18" customWidth="1"/>
    <col min="3082" max="3328" width="9.33203125" style="18"/>
    <col min="3329" max="3329" width="60.6640625" style="18" customWidth="1"/>
    <col min="3330" max="3330" width="15.6640625" style="18" customWidth="1"/>
    <col min="3331" max="3331" width="16.33203125" style="18" customWidth="1"/>
    <col min="3332" max="3332" width="15.83203125" style="18" customWidth="1"/>
    <col min="3333" max="3333" width="16.6640625" style="18" customWidth="1"/>
    <col min="3334" max="3334" width="16.83203125" style="18" customWidth="1"/>
    <col min="3335" max="3336" width="12.83203125" style="18" customWidth="1"/>
    <col min="3337" max="3337" width="13.83203125" style="18" customWidth="1"/>
    <col min="3338" max="3584" width="9.33203125" style="18"/>
    <col min="3585" max="3585" width="60.6640625" style="18" customWidth="1"/>
    <col min="3586" max="3586" width="15.6640625" style="18" customWidth="1"/>
    <col min="3587" max="3587" width="16.33203125" style="18" customWidth="1"/>
    <col min="3588" max="3588" width="15.83203125" style="18" customWidth="1"/>
    <col min="3589" max="3589" width="16.6640625" style="18" customWidth="1"/>
    <col min="3590" max="3590" width="16.83203125" style="18" customWidth="1"/>
    <col min="3591" max="3592" width="12.83203125" style="18" customWidth="1"/>
    <col min="3593" max="3593" width="13.83203125" style="18" customWidth="1"/>
    <col min="3594" max="3840" width="9.33203125" style="18"/>
    <col min="3841" max="3841" width="60.6640625" style="18" customWidth="1"/>
    <col min="3842" max="3842" width="15.6640625" style="18" customWidth="1"/>
    <col min="3843" max="3843" width="16.33203125" style="18" customWidth="1"/>
    <col min="3844" max="3844" width="15.83203125" style="18" customWidth="1"/>
    <col min="3845" max="3845" width="16.6640625" style="18" customWidth="1"/>
    <col min="3846" max="3846" width="16.83203125" style="18" customWidth="1"/>
    <col min="3847" max="3848" width="12.83203125" style="18" customWidth="1"/>
    <col min="3849" max="3849" width="13.83203125" style="18" customWidth="1"/>
    <col min="3850" max="4096" width="9.33203125" style="18"/>
    <col min="4097" max="4097" width="60.6640625" style="18" customWidth="1"/>
    <col min="4098" max="4098" width="15.6640625" style="18" customWidth="1"/>
    <col min="4099" max="4099" width="16.33203125" style="18" customWidth="1"/>
    <col min="4100" max="4100" width="15.83203125" style="18" customWidth="1"/>
    <col min="4101" max="4101" width="16.6640625" style="18" customWidth="1"/>
    <col min="4102" max="4102" width="16.83203125" style="18" customWidth="1"/>
    <col min="4103" max="4104" width="12.83203125" style="18" customWidth="1"/>
    <col min="4105" max="4105" width="13.83203125" style="18" customWidth="1"/>
    <col min="4106" max="4352" width="9.33203125" style="18"/>
    <col min="4353" max="4353" width="60.6640625" style="18" customWidth="1"/>
    <col min="4354" max="4354" width="15.6640625" style="18" customWidth="1"/>
    <col min="4355" max="4355" width="16.33203125" style="18" customWidth="1"/>
    <col min="4356" max="4356" width="15.83203125" style="18" customWidth="1"/>
    <col min="4357" max="4357" width="16.6640625" style="18" customWidth="1"/>
    <col min="4358" max="4358" width="16.83203125" style="18" customWidth="1"/>
    <col min="4359" max="4360" width="12.83203125" style="18" customWidth="1"/>
    <col min="4361" max="4361" width="13.83203125" style="18" customWidth="1"/>
    <col min="4362" max="4608" width="9.33203125" style="18"/>
    <col min="4609" max="4609" width="60.6640625" style="18" customWidth="1"/>
    <col min="4610" max="4610" width="15.6640625" style="18" customWidth="1"/>
    <col min="4611" max="4611" width="16.33203125" style="18" customWidth="1"/>
    <col min="4612" max="4612" width="15.83203125" style="18" customWidth="1"/>
    <col min="4613" max="4613" width="16.6640625" style="18" customWidth="1"/>
    <col min="4614" max="4614" width="16.83203125" style="18" customWidth="1"/>
    <col min="4615" max="4616" width="12.83203125" style="18" customWidth="1"/>
    <col min="4617" max="4617" width="13.83203125" style="18" customWidth="1"/>
    <col min="4618" max="4864" width="9.33203125" style="18"/>
    <col min="4865" max="4865" width="60.6640625" style="18" customWidth="1"/>
    <col min="4866" max="4866" width="15.6640625" style="18" customWidth="1"/>
    <col min="4867" max="4867" width="16.33203125" style="18" customWidth="1"/>
    <col min="4868" max="4868" width="15.83203125" style="18" customWidth="1"/>
    <col min="4869" max="4869" width="16.6640625" style="18" customWidth="1"/>
    <col min="4870" max="4870" width="16.83203125" style="18" customWidth="1"/>
    <col min="4871" max="4872" width="12.83203125" style="18" customWidth="1"/>
    <col min="4873" max="4873" width="13.83203125" style="18" customWidth="1"/>
    <col min="4874" max="5120" width="9.33203125" style="18"/>
    <col min="5121" max="5121" width="60.6640625" style="18" customWidth="1"/>
    <col min="5122" max="5122" width="15.6640625" style="18" customWidth="1"/>
    <col min="5123" max="5123" width="16.33203125" style="18" customWidth="1"/>
    <col min="5124" max="5124" width="15.83203125" style="18" customWidth="1"/>
    <col min="5125" max="5125" width="16.6640625" style="18" customWidth="1"/>
    <col min="5126" max="5126" width="16.83203125" style="18" customWidth="1"/>
    <col min="5127" max="5128" width="12.83203125" style="18" customWidth="1"/>
    <col min="5129" max="5129" width="13.83203125" style="18" customWidth="1"/>
    <col min="5130" max="5376" width="9.33203125" style="18"/>
    <col min="5377" max="5377" width="60.6640625" style="18" customWidth="1"/>
    <col min="5378" max="5378" width="15.6640625" style="18" customWidth="1"/>
    <col min="5379" max="5379" width="16.33203125" style="18" customWidth="1"/>
    <col min="5380" max="5380" width="15.83203125" style="18" customWidth="1"/>
    <col min="5381" max="5381" width="16.6640625" style="18" customWidth="1"/>
    <col min="5382" max="5382" width="16.83203125" style="18" customWidth="1"/>
    <col min="5383" max="5384" width="12.83203125" style="18" customWidth="1"/>
    <col min="5385" max="5385" width="13.83203125" style="18" customWidth="1"/>
    <col min="5386" max="5632" width="9.33203125" style="18"/>
    <col min="5633" max="5633" width="60.6640625" style="18" customWidth="1"/>
    <col min="5634" max="5634" width="15.6640625" style="18" customWidth="1"/>
    <col min="5635" max="5635" width="16.33203125" style="18" customWidth="1"/>
    <col min="5636" max="5636" width="15.83203125" style="18" customWidth="1"/>
    <col min="5637" max="5637" width="16.6640625" style="18" customWidth="1"/>
    <col min="5638" max="5638" width="16.83203125" style="18" customWidth="1"/>
    <col min="5639" max="5640" width="12.83203125" style="18" customWidth="1"/>
    <col min="5641" max="5641" width="13.83203125" style="18" customWidth="1"/>
    <col min="5642" max="5888" width="9.33203125" style="18"/>
    <col min="5889" max="5889" width="60.6640625" style="18" customWidth="1"/>
    <col min="5890" max="5890" width="15.6640625" style="18" customWidth="1"/>
    <col min="5891" max="5891" width="16.33203125" style="18" customWidth="1"/>
    <col min="5892" max="5892" width="15.83203125" style="18" customWidth="1"/>
    <col min="5893" max="5893" width="16.6640625" style="18" customWidth="1"/>
    <col min="5894" max="5894" width="16.83203125" style="18" customWidth="1"/>
    <col min="5895" max="5896" width="12.83203125" style="18" customWidth="1"/>
    <col min="5897" max="5897" width="13.83203125" style="18" customWidth="1"/>
    <col min="5898" max="6144" width="9.33203125" style="18"/>
    <col min="6145" max="6145" width="60.6640625" style="18" customWidth="1"/>
    <col min="6146" max="6146" width="15.6640625" style="18" customWidth="1"/>
    <col min="6147" max="6147" width="16.33203125" style="18" customWidth="1"/>
    <col min="6148" max="6148" width="15.83203125" style="18" customWidth="1"/>
    <col min="6149" max="6149" width="16.6640625" style="18" customWidth="1"/>
    <col min="6150" max="6150" width="16.83203125" style="18" customWidth="1"/>
    <col min="6151" max="6152" width="12.83203125" style="18" customWidth="1"/>
    <col min="6153" max="6153" width="13.83203125" style="18" customWidth="1"/>
    <col min="6154" max="6400" width="9.33203125" style="18"/>
    <col min="6401" max="6401" width="60.6640625" style="18" customWidth="1"/>
    <col min="6402" max="6402" width="15.6640625" style="18" customWidth="1"/>
    <col min="6403" max="6403" width="16.33203125" style="18" customWidth="1"/>
    <col min="6404" max="6404" width="15.83203125" style="18" customWidth="1"/>
    <col min="6405" max="6405" width="16.6640625" style="18" customWidth="1"/>
    <col min="6406" max="6406" width="16.83203125" style="18" customWidth="1"/>
    <col min="6407" max="6408" width="12.83203125" style="18" customWidth="1"/>
    <col min="6409" max="6409" width="13.83203125" style="18" customWidth="1"/>
    <col min="6410" max="6656" width="9.33203125" style="18"/>
    <col min="6657" max="6657" width="60.6640625" style="18" customWidth="1"/>
    <col min="6658" max="6658" width="15.6640625" style="18" customWidth="1"/>
    <col min="6659" max="6659" width="16.33203125" style="18" customWidth="1"/>
    <col min="6660" max="6660" width="15.83203125" style="18" customWidth="1"/>
    <col min="6661" max="6661" width="16.6640625" style="18" customWidth="1"/>
    <col min="6662" max="6662" width="16.83203125" style="18" customWidth="1"/>
    <col min="6663" max="6664" width="12.83203125" style="18" customWidth="1"/>
    <col min="6665" max="6665" width="13.83203125" style="18" customWidth="1"/>
    <col min="6666" max="6912" width="9.33203125" style="18"/>
    <col min="6913" max="6913" width="60.6640625" style="18" customWidth="1"/>
    <col min="6914" max="6914" width="15.6640625" style="18" customWidth="1"/>
    <col min="6915" max="6915" width="16.33203125" style="18" customWidth="1"/>
    <col min="6916" max="6916" width="15.83203125" style="18" customWidth="1"/>
    <col min="6917" max="6917" width="16.6640625" style="18" customWidth="1"/>
    <col min="6918" max="6918" width="16.83203125" style="18" customWidth="1"/>
    <col min="6919" max="6920" width="12.83203125" style="18" customWidth="1"/>
    <col min="6921" max="6921" width="13.83203125" style="18" customWidth="1"/>
    <col min="6922" max="7168" width="9.33203125" style="18"/>
    <col min="7169" max="7169" width="60.6640625" style="18" customWidth="1"/>
    <col min="7170" max="7170" width="15.6640625" style="18" customWidth="1"/>
    <col min="7171" max="7171" width="16.33203125" style="18" customWidth="1"/>
    <col min="7172" max="7172" width="15.83203125" style="18" customWidth="1"/>
    <col min="7173" max="7173" width="16.6640625" style="18" customWidth="1"/>
    <col min="7174" max="7174" width="16.83203125" style="18" customWidth="1"/>
    <col min="7175" max="7176" width="12.83203125" style="18" customWidth="1"/>
    <col min="7177" max="7177" width="13.83203125" style="18" customWidth="1"/>
    <col min="7178" max="7424" width="9.33203125" style="18"/>
    <col min="7425" max="7425" width="60.6640625" style="18" customWidth="1"/>
    <col min="7426" max="7426" width="15.6640625" style="18" customWidth="1"/>
    <col min="7427" max="7427" width="16.33203125" style="18" customWidth="1"/>
    <col min="7428" max="7428" width="15.83203125" style="18" customWidth="1"/>
    <col min="7429" max="7429" width="16.6640625" style="18" customWidth="1"/>
    <col min="7430" max="7430" width="16.83203125" style="18" customWidth="1"/>
    <col min="7431" max="7432" width="12.83203125" style="18" customWidth="1"/>
    <col min="7433" max="7433" width="13.83203125" style="18" customWidth="1"/>
    <col min="7434" max="7680" width="9.33203125" style="18"/>
    <col min="7681" max="7681" width="60.6640625" style="18" customWidth="1"/>
    <col min="7682" max="7682" width="15.6640625" style="18" customWidth="1"/>
    <col min="7683" max="7683" width="16.33203125" style="18" customWidth="1"/>
    <col min="7684" max="7684" width="15.83203125" style="18" customWidth="1"/>
    <col min="7685" max="7685" width="16.6640625" style="18" customWidth="1"/>
    <col min="7686" max="7686" width="16.83203125" style="18" customWidth="1"/>
    <col min="7687" max="7688" width="12.83203125" style="18" customWidth="1"/>
    <col min="7689" max="7689" width="13.83203125" style="18" customWidth="1"/>
    <col min="7690" max="7936" width="9.33203125" style="18"/>
    <col min="7937" max="7937" width="60.6640625" style="18" customWidth="1"/>
    <col min="7938" max="7938" width="15.6640625" style="18" customWidth="1"/>
    <col min="7939" max="7939" width="16.33203125" style="18" customWidth="1"/>
    <col min="7940" max="7940" width="15.83203125" style="18" customWidth="1"/>
    <col min="7941" max="7941" width="16.6640625" style="18" customWidth="1"/>
    <col min="7942" max="7942" width="16.83203125" style="18" customWidth="1"/>
    <col min="7943" max="7944" width="12.83203125" style="18" customWidth="1"/>
    <col min="7945" max="7945" width="13.83203125" style="18" customWidth="1"/>
    <col min="7946" max="8192" width="9.33203125" style="18"/>
    <col min="8193" max="8193" width="60.6640625" style="18" customWidth="1"/>
    <col min="8194" max="8194" width="15.6640625" style="18" customWidth="1"/>
    <col min="8195" max="8195" width="16.33203125" style="18" customWidth="1"/>
    <col min="8196" max="8196" width="15.83203125" style="18" customWidth="1"/>
    <col min="8197" max="8197" width="16.6640625" style="18" customWidth="1"/>
    <col min="8198" max="8198" width="16.83203125" style="18" customWidth="1"/>
    <col min="8199" max="8200" width="12.83203125" style="18" customWidth="1"/>
    <col min="8201" max="8201" width="13.83203125" style="18" customWidth="1"/>
    <col min="8202" max="8448" width="9.33203125" style="18"/>
    <col min="8449" max="8449" width="60.6640625" style="18" customWidth="1"/>
    <col min="8450" max="8450" width="15.6640625" style="18" customWidth="1"/>
    <col min="8451" max="8451" width="16.33203125" style="18" customWidth="1"/>
    <col min="8452" max="8452" width="15.83203125" style="18" customWidth="1"/>
    <col min="8453" max="8453" width="16.6640625" style="18" customWidth="1"/>
    <col min="8454" max="8454" width="16.83203125" style="18" customWidth="1"/>
    <col min="8455" max="8456" width="12.83203125" style="18" customWidth="1"/>
    <col min="8457" max="8457" width="13.83203125" style="18" customWidth="1"/>
    <col min="8458" max="8704" width="9.33203125" style="18"/>
    <col min="8705" max="8705" width="60.6640625" style="18" customWidth="1"/>
    <col min="8706" max="8706" width="15.6640625" style="18" customWidth="1"/>
    <col min="8707" max="8707" width="16.33203125" style="18" customWidth="1"/>
    <col min="8708" max="8708" width="15.83203125" style="18" customWidth="1"/>
    <col min="8709" max="8709" width="16.6640625" style="18" customWidth="1"/>
    <col min="8710" max="8710" width="16.83203125" style="18" customWidth="1"/>
    <col min="8711" max="8712" width="12.83203125" style="18" customWidth="1"/>
    <col min="8713" max="8713" width="13.83203125" style="18" customWidth="1"/>
    <col min="8714" max="8960" width="9.33203125" style="18"/>
    <col min="8961" max="8961" width="60.6640625" style="18" customWidth="1"/>
    <col min="8962" max="8962" width="15.6640625" style="18" customWidth="1"/>
    <col min="8963" max="8963" width="16.33203125" style="18" customWidth="1"/>
    <col min="8964" max="8964" width="15.83203125" style="18" customWidth="1"/>
    <col min="8965" max="8965" width="16.6640625" style="18" customWidth="1"/>
    <col min="8966" max="8966" width="16.83203125" style="18" customWidth="1"/>
    <col min="8967" max="8968" width="12.83203125" style="18" customWidth="1"/>
    <col min="8969" max="8969" width="13.83203125" style="18" customWidth="1"/>
    <col min="8970" max="9216" width="9.33203125" style="18"/>
    <col min="9217" max="9217" width="60.6640625" style="18" customWidth="1"/>
    <col min="9218" max="9218" width="15.6640625" style="18" customWidth="1"/>
    <col min="9219" max="9219" width="16.33203125" style="18" customWidth="1"/>
    <col min="9220" max="9220" width="15.83203125" style="18" customWidth="1"/>
    <col min="9221" max="9221" width="16.6640625" style="18" customWidth="1"/>
    <col min="9222" max="9222" width="16.83203125" style="18" customWidth="1"/>
    <col min="9223" max="9224" width="12.83203125" style="18" customWidth="1"/>
    <col min="9225" max="9225" width="13.83203125" style="18" customWidth="1"/>
    <col min="9226" max="9472" width="9.33203125" style="18"/>
    <col min="9473" max="9473" width="60.6640625" style="18" customWidth="1"/>
    <col min="9474" max="9474" width="15.6640625" style="18" customWidth="1"/>
    <col min="9475" max="9475" width="16.33203125" style="18" customWidth="1"/>
    <col min="9476" max="9476" width="15.83203125" style="18" customWidth="1"/>
    <col min="9477" max="9477" width="16.6640625" style="18" customWidth="1"/>
    <col min="9478" max="9478" width="16.83203125" style="18" customWidth="1"/>
    <col min="9479" max="9480" width="12.83203125" style="18" customWidth="1"/>
    <col min="9481" max="9481" width="13.83203125" style="18" customWidth="1"/>
    <col min="9482" max="9728" width="9.33203125" style="18"/>
    <col min="9729" max="9729" width="60.6640625" style="18" customWidth="1"/>
    <col min="9730" max="9730" width="15.6640625" style="18" customWidth="1"/>
    <col min="9731" max="9731" width="16.33203125" style="18" customWidth="1"/>
    <col min="9732" max="9732" width="15.83203125" style="18" customWidth="1"/>
    <col min="9733" max="9733" width="16.6640625" style="18" customWidth="1"/>
    <col min="9734" max="9734" width="16.83203125" style="18" customWidth="1"/>
    <col min="9735" max="9736" width="12.83203125" style="18" customWidth="1"/>
    <col min="9737" max="9737" width="13.83203125" style="18" customWidth="1"/>
    <col min="9738" max="9984" width="9.33203125" style="18"/>
    <col min="9985" max="9985" width="60.6640625" style="18" customWidth="1"/>
    <col min="9986" max="9986" width="15.6640625" style="18" customWidth="1"/>
    <col min="9987" max="9987" width="16.33203125" style="18" customWidth="1"/>
    <col min="9988" max="9988" width="15.83203125" style="18" customWidth="1"/>
    <col min="9989" max="9989" width="16.6640625" style="18" customWidth="1"/>
    <col min="9990" max="9990" width="16.83203125" style="18" customWidth="1"/>
    <col min="9991" max="9992" width="12.83203125" style="18" customWidth="1"/>
    <col min="9993" max="9993" width="13.83203125" style="18" customWidth="1"/>
    <col min="9994" max="10240" width="9.33203125" style="18"/>
    <col min="10241" max="10241" width="60.6640625" style="18" customWidth="1"/>
    <col min="10242" max="10242" width="15.6640625" style="18" customWidth="1"/>
    <col min="10243" max="10243" width="16.33203125" style="18" customWidth="1"/>
    <col min="10244" max="10244" width="15.83203125" style="18" customWidth="1"/>
    <col min="10245" max="10245" width="16.6640625" style="18" customWidth="1"/>
    <col min="10246" max="10246" width="16.83203125" style="18" customWidth="1"/>
    <col min="10247" max="10248" width="12.83203125" style="18" customWidth="1"/>
    <col min="10249" max="10249" width="13.83203125" style="18" customWidth="1"/>
    <col min="10250" max="10496" width="9.33203125" style="18"/>
    <col min="10497" max="10497" width="60.6640625" style="18" customWidth="1"/>
    <col min="10498" max="10498" width="15.6640625" style="18" customWidth="1"/>
    <col min="10499" max="10499" width="16.33203125" style="18" customWidth="1"/>
    <col min="10500" max="10500" width="15.83203125" style="18" customWidth="1"/>
    <col min="10501" max="10501" width="16.6640625" style="18" customWidth="1"/>
    <col min="10502" max="10502" width="16.83203125" style="18" customWidth="1"/>
    <col min="10503" max="10504" width="12.83203125" style="18" customWidth="1"/>
    <col min="10505" max="10505" width="13.83203125" style="18" customWidth="1"/>
    <col min="10506" max="10752" width="9.33203125" style="18"/>
    <col min="10753" max="10753" width="60.6640625" style="18" customWidth="1"/>
    <col min="10754" max="10754" width="15.6640625" style="18" customWidth="1"/>
    <col min="10755" max="10755" width="16.33203125" style="18" customWidth="1"/>
    <col min="10756" max="10756" width="15.83203125" style="18" customWidth="1"/>
    <col min="10757" max="10757" width="16.6640625" style="18" customWidth="1"/>
    <col min="10758" max="10758" width="16.83203125" style="18" customWidth="1"/>
    <col min="10759" max="10760" width="12.83203125" style="18" customWidth="1"/>
    <col min="10761" max="10761" width="13.83203125" style="18" customWidth="1"/>
    <col min="10762" max="11008" width="9.33203125" style="18"/>
    <col min="11009" max="11009" width="60.6640625" style="18" customWidth="1"/>
    <col min="11010" max="11010" width="15.6640625" style="18" customWidth="1"/>
    <col min="11011" max="11011" width="16.33203125" style="18" customWidth="1"/>
    <col min="11012" max="11012" width="15.83203125" style="18" customWidth="1"/>
    <col min="11013" max="11013" width="16.6640625" style="18" customWidth="1"/>
    <col min="11014" max="11014" width="16.83203125" style="18" customWidth="1"/>
    <col min="11015" max="11016" width="12.83203125" style="18" customWidth="1"/>
    <col min="11017" max="11017" width="13.83203125" style="18" customWidth="1"/>
    <col min="11018" max="11264" width="9.33203125" style="18"/>
    <col min="11265" max="11265" width="60.6640625" style="18" customWidth="1"/>
    <col min="11266" max="11266" width="15.6640625" style="18" customWidth="1"/>
    <col min="11267" max="11267" width="16.33203125" style="18" customWidth="1"/>
    <col min="11268" max="11268" width="15.83203125" style="18" customWidth="1"/>
    <col min="11269" max="11269" width="16.6640625" style="18" customWidth="1"/>
    <col min="11270" max="11270" width="16.83203125" style="18" customWidth="1"/>
    <col min="11271" max="11272" width="12.83203125" style="18" customWidth="1"/>
    <col min="11273" max="11273" width="13.83203125" style="18" customWidth="1"/>
    <col min="11274" max="11520" width="9.33203125" style="18"/>
    <col min="11521" max="11521" width="60.6640625" style="18" customWidth="1"/>
    <col min="11522" max="11522" width="15.6640625" style="18" customWidth="1"/>
    <col min="11523" max="11523" width="16.33203125" style="18" customWidth="1"/>
    <col min="11524" max="11524" width="15.83203125" style="18" customWidth="1"/>
    <col min="11525" max="11525" width="16.6640625" style="18" customWidth="1"/>
    <col min="11526" max="11526" width="16.83203125" style="18" customWidth="1"/>
    <col min="11527" max="11528" width="12.83203125" style="18" customWidth="1"/>
    <col min="11529" max="11529" width="13.83203125" style="18" customWidth="1"/>
    <col min="11530" max="11776" width="9.33203125" style="18"/>
    <col min="11777" max="11777" width="60.6640625" style="18" customWidth="1"/>
    <col min="11778" max="11778" width="15.6640625" style="18" customWidth="1"/>
    <col min="11779" max="11779" width="16.33203125" style="18" customWidth="1"/>
    <col min="11780" max="11780" width="15.83203125" style="18" customWidth="1"/>
    <col min="11781" max="11781" width="16.6640625" style="18" customWidth="1"/>
    <col min="11782" max="11782" width="16.83203125" style="18" customWidth="1"/>
    <col min="11783" max="11784" width="12.83203125" style="18" customWidth="1"/>
    <col min="11785" max="11785" width="13.83203125" style="18" customWidth="1"/>
    <col min="11786" max="12032" width="9.33203125" style="18"/>
    <col min="12033" max="12033" width="60.6640625" style="18" customWidth="1"/>
    <col min="12034" max="12034" width="15.6640625" style="18" customWidth="1"/>
    <col min="12035" max="12035" width="16.33203125" style="18" customWidth="1"/>
    <col min="12036" max="12036" width="15.83203125" style="18" customWidth="1"/>
    <col min="12037" max="12037" width="16.6640625" style="18" customWidth="1"/>
    <col min="12038" max="12038" width="16.83203125" style="18" customWidth="1"/>
    <col min="12039" max="12040" width="12.83203125" style="18" customWidth="1"/>
    <col min="12041" max="12041" width="13.83203125" style="18" customWidth="1"/>
    <col min="12042" max="12288" width="9.33203125" style="18"/>
    <col min="12289" max="12289" width="60.6640625" style="18" customWidth="1"/>
    <col min="12290" max="12290" width="15.6640625" style="18" customWidth="1"/>
    <col min="12291" max="12291" width="16.33203125" style="18" customWidth="1"/>
    <col min="12292" max="12292" width="15.83203125" style="18" customWidth="1"/>
    <col min="12293" max="12293" width="16.6640625" style="18" customWidth="1"/>
    <col min="12294" max="12294" width="16.83203125" style="18" customWidth="1"/>
    <col min="12295" max="12296" width="12.83203125" style="18" customWidth="1"/>
    <col min="12297" max="12297" width="13.83203125" style="18" customWidth="1"/>
    <col min="12298" max="12544" width="9.33203125" style="18"/>
    <col min="12545" max="12545" width="60.6640625" style="18" customWidth="1"/>
    <col min="12546" max="12546" width="15.6640625" style="18" customWidth="1"/>
    <col min="12547" max="12547" width="16.33203125" style="18" customWidth="1"/>
    <col min="12548" max="12548" width="15.83203125" style="18" customWidth="1"/>
    <col min="12549" max="12549" width="16.6640625" style="18" customWidth="1"/>
    <col min="12550" max="12550" width="16.83203125" style="18" customWidth="1"/>
    <col min="12551" max="12552" width="12.83203125" style="18" customWidth="1"/>
    <col min="12553" max="12553" width="13.83203125" style="18" customWidth="1"/>
    <col min="12554" max="12800" width="9.33203125" style="18"/>
    <col min="12801" max="12801" width="60.6640625" style="18" customWidth="1"/>
    <col min="12802" max="12802" width="15.6640625" style="18" customWidth="1"/>
    <col min="12803" max="12803" width="16.33203125" style="18" customWidth="1"/>
    <col min="12804" max="12804" width="15.83203125" style="18" customWidth="1"/>
    <col min="12805" max="12805" width="16.6640625" style="18" customWidth="1"/>
    <col min="12806" max="12806" width="16.83203125" style="18" customWidth="1"/>
    <col min="12807" max="12808" width="12.83203125" style="18" customWidth="1"/>
    <col min="12809" max="12809" width="13.83203125" style="18" customWidth="1"/>
    <col min="12810" max="13056" width="9.33203125" style="18"/>
    <col min="13057" max="13057" width="60.6640625" style="18" customWidth="1"/>
    <col min="13058" max="13058" width="15.6640625" style="18" customWidth="1"/>
    <col min="13059" max="13059" width="16.33203125" style="18" customWidth="1"/>
    <col min="13060" max="13060" width="15.83203125" style="18" customWidth="1"/>
    <col min="13061" max="13061" width="16.6640625" style="18" customWidth="1"/>
    <col min="13062" max="13062" width="16.83203125" style="18" customWidth="1"/>
    <col min="13063" max="13064" width="12.83203125" style="18" customWidth="1"/>
    <col min="13065" max="13065" width="13.83203125" style="18" customWidth="1"/>
    <col min="13066" max="13312" width="9.33203125" style="18"/>
    <col min="13313" max="13313" width="60.6640625" style="18" customWidth="1"/>
    <col min="13314" max="13314" width="15.6640625" style="18" customWidth="1"/>
    <col min="13315" max="13315" width="16.33203125" style="18" customWidth="1"/>
    <col min="13316" max="13316" width="15.83203125" style="18" customWidth="1"/>
    <col min="13317" max="13317" width="16.6640625" style="18" customWidth="1"/>
    <col min="13318" max="13318" width="16.83203125" style="18" customWidth="1"/>
    <col min="13319" max="13320" width="12.83203125" style="18" customWidth="1"/>
    <col min="13321" max="13321" width="13.83203125" style="18" customWidth="1"/>
    <col min="13322" max="13568" width="9.33203125" style="18"/>
    <col min="13569" max="13569" width="60.6640625" style="18" customWidth="1"/>
    <col min="13570" max="13570" width="15.6640625" style="18" customWidth="1"/>
    <col min="13571" max="13571" width="16.33203125" style="18" customWidth="1"/>
    <col min="13572" max="13572" width="15.83203125" style="18" customWidth="1"/>
    <col min="13573" max="13573" width="16.6640625" style="18" customWidth="1"/>
    <col min="13574" max="13574" width="16.83203125" style="18" customWidth="1"/>
    <col min="13575" max="13576" width="12.83203125" style="18" customWidth="1"/>
    <col min="13577" max="13577" width="13.83203125" style="18" customWidth="1"/>
    <col min="13578" max="13824" width="9.33203125" style="18"/>
    <col min="13825" max="13825" width="60.6640625" style="18" customWidth="1"/>
    <col min="13826" max="13826" width="15.6640625" style="18" customWidth="1"/>
    <col min="13827" max="13827" width="16.33203125" style="18" customWidth="1"/>
    <col min="13828" max="13828" width="15.83203125" style="18" customWidth="1"/>
    <col min="13829" max="13829" width="16.6640625" style="18" customWidth="1"/>
    <col min="13830" max="13830" width="16.83203125" style="18" customWidth="1"/>
    <col min="13831" max="13832" width="12.83203125" style="18" customWidth="1"/>
    <col min="13833" max="13833" width="13.83203125" style="18" customWidth="1"/>
    <col min="13834" max="14080" width="9.33203125" style="18"/>
    <col min="14081" max="14081" width="60.6640625" style="18" customWidth="1"/>
    <col min="14082" max="14082" width="15.6640625" style="18" customWidth="1"/>
    <col min="14083" max="14083" width="16.33203125" style="18" customWidth="1"/>
    <col min="14084" max="14084" width="15.83203125" style="18" customWidth="1"/>
    <col min="14085" max="14085" width="16.6640625" style="18" customWidth="1"/>
    <col min="14086" max="14086" width="16.83203125" style="18" customWidth="1"/>
    <col min="14087" max="14088" width="12.83203125" style="18" customWidth="1"/>
    <col min="14089" max="14089" width="13.83203125" style="18" customWidth="1"/>
    <col min="14090" max="14336" width="9.33203125" style="18"/>
    <col min="14337" max="14337" width="60.6640625" style="18" customWidth="1"/>
    <col min="14338" max="14338" width="15.6640625" style="18" customWidth="1"/>
    <col min="14339" max="14339" width="16.33203125" style="18" customWidth="1"/>
    <col min="14340" max="14340" width="15.83203125" style="18" customWidth="1"/>
    <col min="14341" max="14341" width="16.6640625" style="18" customWidth="1"/>
    <col min="14342" max="14342" width="16.83203125" style="18" customWidth="1"/>
    <col min="14343" max="14344" width="12.83203125" style="18" customWidth="1"/>
    <col min="14345" max="14345" width="13.83203125" style="18" customWidth="1"/>
    <col min="14346" max="14592" width="9.33203125" style="18"/>
    <col min="14593" max="14593" width="60.6640625" style="18" customWidth="1"/>
    <col min="14594" max="14594" width="15.6640625" style="18" customWidth="1"/>
    <col min="14595" max="14595" width="16.33203125" style="18" customWidth="1"/>
    <col min="14596" max="14596" width="15.83203125" style="18" customWidth="1"/>
    <col min="14597" max="14597" width="16.6640625" style="18" customWidth="1"/>
    <col min="14598" max="14598" width="16.83203125" style="18" customWidth="1"/>
    <col min="14599" max="14600" width="12.83203125" style="18" customWidth="1"/>
    <col min="14601" max="14601" width="13.83203125" style="18" customWidth="1"/>
    <col min="14602" max="14848" width="9.33203125" style="18"/>
    <col min="14849" max="14849" width="60.6640625" style="18" customWidth="1"/>
    <col min="14850" max="14850" width="15.6640625" style="18" customWidth="1"/>
    <col min="14851" max="14851" width="16.33203125" style="18" customWidth="1"/>
    <col min="14852" max="14852" width="15.83203125" style="18" customWidth="1"/>
    <col min="14853" max="14853" width="16.6640625" style="18" customWidth="1"/>
    <col min="14854" max="14854" width="16.83203125" style="18" customWidth="1"/>
    <col min="14855" max="14856" width="12.83203125" style="18" customWidth="1"/>
    <col min="14857" max="14857" width="13.83203125" style="18" customWidth="1"/>
    <col min="14858" max="15104" width="9.33203125" style="18"/>
    <col min="15105" max="15105" width="60.6640625" style="18" customWidth="1"/>
    <col min="15106" max="15106" width="15.6640625" style="18" customWidth="1"/>
    <col min="15107" max="15107" width="16.33203125" style="18" customWidth="1"/>
    <col min="15108" max="15108" width="15.83203125" style="18" customWidth="1"/>
    <col min="15109" max="15109" width="16.6640625" style="18" customWidth="1"/>
    <col min="15110" max="15110" width="16.83203125" style="18" customWidth="1"/>
    <col min="15111" max="15112" width="12.83203125" style="18" customWidth="1"/>
    <col min="15113" max="15113" width="13.83203125" style="18" customWidth="1"/>
    <col min="15114" max="15360" width="9.33203125" style="18"/>
    <col min="15361" max="15361" width="60.6640625" style="18" customWidth="1"/>
    <col min="15362" max="15362" width="15.6640625" style="18" customWidth="1"/>
    <col min="15363" max="15363" width="16.33203125" style="18" customWidth="1"/>
    <col min="15364" max="15364" width="15.83203125" style="18" customWidth="1"/>
    <col min="15365" max="15365" width="16.6640625" style="18" customWidth="1"/>
    <col min="15366" max="15366" width="16.83203125" style="18" customWidth="1"/>
    <col min="15367" max="15368" width="12.83203125" style="18" customWidth="1"/>
    <col min="15369" max="15369" width="13.83203125" style="18" customWidth="1"/>
    <col min="15370" max="15616" width="9.33203125" style="18"/>
    <col min="15617" max="15617" width="60.6640625" style="18" customWidth="1"/>
    <col min="15618" max="15618" width="15.6640625" style="18" customWidth="1"/>
    <col min="15619" max="15619" width="16.33203125" style="18" customWidth="1"/>
    <col min="15620" max="15620" width="15.83203125" style="18" customWidth="1"/>
    <col min="15621" max="15621" width="16.6640625" style="18" customWidth="1"/>
    <col min="15622" max="15622" width="16.83203125" style="18" customWidth="1"/>
    <col min="15623" max="15624" width="12.83203125" style="18" customWidth="1"/>
    <col min="15625" max="15625" width="13.83203125" style="18" customWidth="1"/>
    <col min="15626" max="15872" width="9.33203125" style="18"/>
    <col min="15873" max="15873" width="60.6640625" style="18" customWidth="1"/>
    <col min="15874" max="15874" width="15.6640625" style="18" customWidth="1"/>
    <col min="15875" max="15875" width="16.33203125" style="18" customWidth="1"/>
    <col min="15876" max="15876" width="15.83203125" style="18" customWidth="1"/>
    <col min="15877" max="15877" width="16.6640625" style="18" customWidth="1"/>
    <col min="15878" max="15878" width="16.83203125" style="18" customWidth="1"/>
    <col min="15879" max="15880" width="12.83203125" style="18" customWidth="1"/>
    <col min="15881" max="15881" width="13.83203125" style="18" customWidth="1"/>
    <col min="15882" max="16128" width="9.33203125" style="18"/>
    <col min="16129" max="16129" width="60.6640625" style="18" customWidth="1"/>
    <col min="16130" max="16130" width="15.6640625" style="18" customWidth="1"/>
    <col min="16131" max="16131" width="16.33203125" style="18" customWidth="1"/>
    <col min="16132" max="16132" width="15.83203125" style="18" customWidth="1"/>
    <col min="16133" max="16133" width="16.6640625" style="18" customWidth="1"/>
    <col min="16134" max="16134" width="16.83203125" style="18" customWidth="1"/>
    <col min="16135" max="16136" width="12.83203125" style="18" customWidth="1"/>
    <col min="16137" max="16137" width="13.83203125" style="18" customWidth="1"/>
    <col min="16138" max="16384" width="9.33203125" style="18"/>
  </cols>
  <sheetData>
    <row r="1" spans="1:14" s="1307" customFormat="1" x14ac:dyDescent="0.2">
      <c r="A1" s="1768" t="s">
        <v>810</v>
      </c>
      <c r="B1" s="1768"/>
      <c r="C1" s="1768"/>
      <c r="D1" s="1768"/>
      <c r="E1" s="1768"/>
      <c r="F1" s="1768"/>
      <c r="G1" s="1768"/>
      <c r="H1" s="1768"/>
    </row>
    <row r="2" spans="1:14" s="1307" customFormat="1" ht="14.25" customHeight="1" x14ac:dyDescent="0.2">
      <c r="A2" s="1768" t="s">
        <v>759</v>
      </c>
      <c r="B2" s="1768"/>
      <c r="C2" s="1768"/>
      <c r="D2" s="1768"/>
      <c r="E2" s="1768"/>
      <c r="F2" s="1768"/>
      <c r="G2" s="1768"/>
      <c r="H2" s="1768"/>
      <c r="I2" s="1308"/>
      <c r="J2" s="1308"/>
      <c r="K2" s="1308"/>
      <c r="L2" s="1308"/>
      <c r="M2" s="1308"/>
      <c r="N2" s="1308"/>
    </row>
    <row r="3" spans="1:14" ht="18.75" customHeight="1" x14ac:dyDescent="0.2">
      <c r="H3" s="459"/>
    </row>
    <row r="4" spans="1:14" ht="25.5" customHeight="1" x14ac:dyDescent="0.2">
      <c r="A4" s="1767" t="s">
        <v>416</v>
      </c>
      <c r="B4" s="1767"/>
      <c r="C4" s="1767"/>
      <c r="D4" s="1767"/>
      <c r="E4" s="1767"/>
      <c r="F4" s="1767"/>
      <c r="G4" s="1767"/>
      <c r="H4" s="1767"/>
    </row>
    <row r="5" spans="1:14" ht="17.45" customHeight="1" thickBot="1" x14ac:dyDescent="0.25">
      <c r="H5" s="460" t="s">
        <v>362</v>
      </c>
    </row>
    <row r="6" spans="1:14" s="22" customFormat="1" ht="64.5" thickBot="1" x14ac:dyDescent="0.25">
      <c r="A6" s="389" t="s">
        <v>417</v>
      </c>
      <c r="B6" s="390" t="s">
        <v>407</v>
      </c>
      <c r="C6" s="1623" t="s">
        <v>408</v>
      </c>
      <c r="D6" s="390" t="s">
        <v>683</v>
      </c>
      <c r="E6" s="390" t="str">
        <f>'16.beruh.'!E6</f>
        <v>2023. évi eredeti előirányzat
2/2023. (II.14.)</v>
      </c>
      <c r="F6" s="390" t="str">
        <f>'16.beruh.'!F6</f>
        <v>Módosított előirányzat a 14/2023.  (VI.29.)  rendelet szerint</v>
      </c>
      <c r="G6" s="390" t="str">
        <f>'16.beruh.'!G6</f>
        <v>Módosított előirányzat a …./2023. (IX…..)  rendelet szerint</v>
      </c>
      <c r="H6" s="391" t="s">
        <v>684</v>
      </c>
    </row>
    <row r="7" spans="1:14" s="396" customFormat="1" ht="15" customHeight="1" x14ac:dyDescent="0.2">
      <c r="A7" s="1613" t="s">
        <v>297</v>
      </c>
      <c r="B7" s="1614" t="s">
        <v>298</v>
      </c>
      <c r="C7" s="1624" t="s">
        <v>299</v>
      </c>
      <c r="D7" s="1614" t="s">
        <v>300</v>
      </c>
      <c r="E7" s="1614" t="s">
        <v>301</v>
      </c>
      <c r="F7" s="1614" t="s">
        <v>388</v>
      </c>
      <c r="G7" s="1614" t="s">
        <v>424</v>
      </c>
      <c r="H7" s="521" t="s">
        <v>745</v>
      </c>
    </row>
    <row r="8" spans="1:14" s="396" customFormat="1" ht="30.2" customHeight="1" x14ac:dyDescent="0.2">
      <c r="A8" s="1706" t="s">
        <v>418</v>
      </c>
      <c r="B8" s="397"/>
      <c r="C8" s="1626"/>
      <c r="D8" s="397"/>
      <c r="E8" s="397"/>
      <c r="F8" s="397"/>
      <c r="G8" s="397"/>
      <c r="H8" s="400">
        <f>B8-D8-G8</f>
        <v>0</v>
      </c>
    </row>
    <row r="9" spans="1:14" s="396" customFormat="1" ht="27" customHeight="1" x14ac:dyDescent="0.2">
      <c r="A9" s="462" t="str">
        <f>'15.felh.felúj.'!B25</f>
        <v>Műszaki tervezés (felújítás)</v>
      </c>
      <c r="B9" s="397">
        <f>D9+G9+H9</f>
        <v>17021600</v>
      </c>
      <c r="C9" s="1626" t="s">
        <v>721</v>
      </c>
      <c r="D9" s="397">
        <v>7721600</v>
      </c>
      <c r="E9" s="397">
        <f>'15.felh.felúj.'!C25</f>
        <v>9300000</v>
      </c>
      <c r="F9" s="397">
        <f>'15.felh.felúj.'!D25</f>
        <v>9300000</v>
      </c>
      <c r="G9" s="397">
        <f>'15.felh.felúj.'!E25</f>
        <v>9300000</v>
      </c>
      <c r="H9" s="400"/>
    </row>
    <row r="10" spans="1:14" s="396" customFormat="1" ht="27" customHeight="1" x14ac:dyDescent="0.2">
      <c r="A10" s="462" t="str">
        <f>'15.felh.felúj.'!B26</f>
        <v>Városközponti tó rézsűvédelme</v>
      </c>
      <c r="B10" s="397">
        <f t="shared" ref="B10:B18" si="0">D10+G10+H10</f>
        <v>11557000</v>
      </c>
      <c r="C10" s="1626" t="s">
        <v>721</v>
      </c>
      <c r="D10" s="397">
        <v>6096000</v>
      </c>
      <c r="E10" s="397">
        <f>'15.felh.felúj.'!C26</f>
        <v>5461000</v>
      </c>
      <c r="F10" s="397">
        <f>'15.felh.felúj.'!D26</f>
        <v>5461000</v>
      </c>
      <c r="G10" s="397">
        <f>'15.felh.felúj.'!E26</f>
        <v>5461000</v>
      </c>
      <c r="H10" s="400"/>
    </row>
    <row r="11" spans="1:14" s="396" customFormat="1" ht="27" customHeight="1" x14ac:dyDescent="0.2">
      <c r="A11" s="462" t="str">
        <f>'15.felh.felúj.'!B27</f>
        <v>Ivóvíz közmű felújítások</v>
      </c>
      <c r="B11" s="397">
        <f t="shared" si="0"/>
        <v>144790690</v>
      </c>
      <c r="C11" s="1626" t="s">
        <v>718</v>
      </c>
      <c r="D11" s="397"/>
      <c r="E11" s="397">
        <f>'15.felh.felúj.'!C27</f>
        <v>144790690</v>
      </c>
      <c r="F11" s="397">
        <f>'15.felh.felúj.'!D27</f>
        <v>144790690</v>
      </c>
      <c r="G11" s="397">
        <f>'15.felh.felúj.'!E27</f>
        <v>144790690</v>
      </c>
      <c r="H11" s="400"/>
    </row>
    <row r="12" spans="1:14" s="396" customFormat="1" ht="27" customHeight="1" x14ac:dyDescent="0.2">
      <c r="A12" s="462" t="str">
        <f>'15.felh.felúj.'!B28</f>
        <v>Szennyvíz közmű felújítások</v>
      </c>
      <c r="B12" s="397">
        <f t="shared" si="0"/>
        <v>236729953</v>
      </c>
      <c r="C12" s="1626" t="s">
        <v>718</v>
      </c>
      <c r="D12" s="397"/>
      <c r="E12" s="397">
        <f>'15.felh.felúj.'!C28</f>
        <v>236729953</v>
      </c>
      <c r="F12" s="397">
        <f>'15.felh.felúj.'!D28</f>
        <v>236729953</v>
      </c>
      <c r="G12" s="397">
        <f>'15.felh.felúj.'!E28</f>
        <v>236729953</v>
      </c>
      <c r="H12" s="400"/>
    </row>
    <row r="13" spans="1:14" s="396" customFormat="1" ht="27" customHeight="1" x14ac:dyDescent="0.2">
      <c r="A13" s="462" t="str">
        <f>'15.felh.felúj.'!B29</f>
        <v>Tanuszoda alagsori helyiségeinek felújítása</v>
      </c>
      <c r="B13" s="397">
        <f t="shared" ref="B13:B15" si="1">D13+G13+H13</f>
        <v>9960622</v>
      </c>
      <c r="C13" s="1626" t="s">
        <v>718</v>
      </c>
      <c r="D13" s="397"/>
      <c r="E13" s="397">
        <f>'15.felh.felúj.'!C29</f>
        <v>10000000</v>
      </c>
      <c r="F13" s="397">
        <f>'15.felh.felúj.'!D29</f>
        <v>9960622</v>
      </c>
      <c r="G13" s="397">
        <f>'15.felh.felúj.'!E29</f>
        <v>9960622</v>
      </c>
      <c r="H13" s="400"/>
    </row>
    <row r="14" spans="1:14" s="396" customFormat="1" ht="27" customHeight="1" x14ac:dyDescent="0.2">
      <c r="A14" s="462" t="str">
        <f>'15.felh.felúj.'!B30</f>
        <v>Zúzalékos földút felújítása Szemere és Kőszegi Gy. úton</v>
      </c>
      <c r="B14" s="397">
        <f t="shared" ref="B14" si="2">D14+G14+H14</f>
        <v>5257419</v>
      </c>
      <c r="C14" s="1626" t="s">
        <v>710</v>
      </c>
      <c r="D14" s="397"/>
      <c r="E14" s="397">
        <f>'15.felh.felúj.'!C30</f>
        <v>6000000</v>
      </c>
      <c r="F14" s="397">
        <f>'15.felh.felúj.'!D30</f>
        <v>6000000</v>
      </c>
      <c r="G14" s="397">
        <f>'15.felh.felúj.'!E30</f>
        <v>5257419</v>
      </c>
      <c r="H14" s="400"/>
    </row>
    <row r="15" spans="1:14" s="396" customFormat="1" ht="27" customHeight="1" x14ac:dyDescent="0.2">
      <c r="A15" s="462" t="str">
        <f>'15.felh.felúj.'!B31</f>
        <v>Technikai távfelügyelet reknstrukciója</v>
      </c>
      <c r="B15" s="397">
        <f t="shared" si="1"/>
        <v>3038948</v>
      </c>
      <c r="C15" s="1626" t="s">
        <v>718</v>
      </c>
      <c r="D15" s="397"/>
      <c r="E15" s="397">
        <f>'15.felh.felúj.'!C31</f>
        <v>3038948</v>
      </c>
      <c r="F15" s="397">
        <f>'15.felh.felúj.'!D31</f>
        <v>3038948</v>
      </c>
      <c r="G15" s="397">
        <f>'15.felh.felúj.'!E31</f>
        <v>3038948</v>
      </c>
      <c r="H15" s="400"/>
    </row>
    <row r="16" spans="1:14" s="396" customFormat="1" ht="27" customHeight="1" x14ac:dyDescent="0.2">
      <c r="A16" s="462" t="str">
        <f>'15.felh.felúj.'!B32</f>
        <v>Betonfedlapos csapadékvízelvezetők átalakítása</v>
      </c>
      <c r="B16" s="397">
        <f t="shared" si="0"/>
        <v>26072685</v>
      </c>
      <c r="C16" s="1626" t="s">
        <v>710</v>
      </c>
      <c r="D16" s="397"/>
      <c r="E16" s="397">
        <f>'15.felh.felúj.'!C32</f>
        <v>4700000</v>
      </c>
      <c r="F16" s="397">
        <f>'15.felh.felúj.'!D32</f>
        <v>26072685</v>
      </c>
      <c r="G16" s="397">
        <f>'15.felh.felúj.'!E32</f>
        <v>26072685</v>
      </c>
      <c r="H16" s="400"/>
    </row>
    <row r="17" spans="1:8" s="396" customFormat="1" ht="27" customHeight="1" x14ac:dyDescent="0.2">
      <c r="A17" s="462" t="str">
        <f>'15.felh.felúj.'!B33</f>
        <v xml:space="preserve">Mátyás király út 22-34. sz társasház nyugati oldalán található járda felújítása </v>
      </c>
      <c r="B17" s="397">
        <f t="shared" si="0"/>
        <v>6322647</v>
      </c>
      <c r="C17" s="1626" t="s">
        <v>710</v>
      </c>
      <c r="D17" s="397"/>
      <c r="E17" s="397">
        <f>'15.felh.felúj.'!C33</f>
        <v>8000000</v>
      </c>
      <c r="F17" s="397">
        <f>'15.felh.felúj.'!D33</f>
        <v>8000000</v>
      </c>
      <c r="G17" s="397">
        <f>'15.felh.felúj.'!E33</f>
        <v>6322647</v>
      </c>
      <c r="H17" s="400"/>
    </row>
    <row r="18" spans="1:8" s="396" customFormat="1" ht="27" customHeight="1" x14ac:dyDescent="0.2">
      <c r="A18" s="462" t="str">
        <f>'15.felh.felúj.'!B34</f>
        <v>Kültéri fitnesz parkok szabványossági átalakítása</v>
      </c>
      <c r="B18" s="397">
        <f t="shared" si="0"/>
        <v>18524948</v>
      </c>
      <c r="C18" s="1626" t="s">
        <v>710</v>
      </c>
      <c r="D18" s="397"/>
      <c r="E18" s="397">
        <f>'15.felh.felúj.'!C34</f>
        <v>0</v>
      </c>
      <c r="F18" s="397">
        <f>'15.felh.felúj.'!D34</f>
        <v>8524948</v>
      </c>
      <c r="G18" s="397">
        <f>'15.felh.felúj.'!E34</f>
        <v>18524948</v>
      </c>
      <c r="H18" s="400"/>
    </row>
    <row r="19" spans="1:8" s="396" customFormat="1" ht="27" customHeight="1" x14ac:dyDescent="0.2">
      <c r="A19" s="462" t="str">
        <f>'15.felh.felúj.'!B35</f>
        <v>Bartók Béla 2-6. szám alatti lakóépületek északi oldalán található járda felújítása</v>
      </c>
      <c r="B19" s="397">
        <f t="shared" ref="B19" si="3">D19+G19+H19</f>
        <v>14901522</v>
      </c>
      <c r="C19" s="1626" t="s">
        <v>710</v>
      </c>
      <c r="D19" s="397"/>
      <c r="E19" s="397">
        <f>'15.felh.felúj.'!C35</f>
        <v>0</v>
      </c>
      <c r="F19" s="397">
        <f>'15.felh.felúj.'!D35</f>
        <v>12000000</v>
      </c>
      <c r="G19" s="397">
        <f>'15.felh.felúj.'!E35</f>
        <v>14901522</v>
      </c>
      <c r="H19" s="400"/>
    </row>
    <row r="20" spans="1:8" s="396" customFormat="1" ht="27" customHeight="1" x14ac:dyDescent="0.2">
      <c r="A20" s="462" t="str">
        <f>'15.felh.felúj.'!B36</f>
        <v>Tiszaújvárosi Városháza korszerűsítése</v>
      </c>
      <c r="B20" s="397">
        <f>D20+G20+H20</f>
        <v>172803287</v>
      </c>
      <c r="C20" s="1626" t="s">
        <v>710</v>
      </c>
      <c r="D20" s="397"/>
      <c r="E20" s="397">
        <f>'15.felh.felúj.'!C36</f>
        <v>0</v>
      </c>
      <c r="F20" s="397">
        <f>'15.felh.felúj.'!D36</f>
        <v>172803287</v>
      </c>
      <c r="G20" s="397">
        <f>'15.felh.felúj.'!E36</f>
        <v>172803287</v>
      </c>
      <c r="H20" s="400"/>
    </row>
    <row r="21" spans="1:8" s="396" customFormat="1" ht="16.5" customHeight="1" thickBot="1" x14ac:dyDescent="0.25">
      <c r="A21" s="1707"/>
      <c r="B21" s="393"/>
      <c r="C21" s="1628"/>
      <c r="D21" s="393"/>
      <c r="E21" s="393"/>
      <c r="F21" s="393"/>
      <c r="G21" s="393"/>
      <c r="H21" s="1621"/>
    </row>
    <row r="22" spans="1:8" s="396" customFormat="1" ht="24.95" hidden="1" customHeight="1" x14ac:dyDescent="0.2">
      <c r="A22" s="1703" t="s">
        <v>589</v>
      </c>
      <c r="B22" s="392"/>
      <c r="C22" s="1704"/>
      <c r="D22" s="392"/>
      <c r="E22" s="392"/>
      <c r="F22" s="392"/>
      <c r="G22" s="392"/>
      <c r="H22" s="1705"/>
    </row>
    <row r="23" spans="1:8" s="396" customFormat="1" ht="24.95" hidden="1" customHeight="1" x14ac:dyDescent="0.2">
      <c r="A23" s="462"/>
      <c r="B23" s="397">
        <f>D23+G23+H23</f>
        <v>0</v>
      </c>
      <c r="C23" s="1626"/>
      <c r="D23" s="397"/>
      <c r="E23" s="397"/>
      <c r="F23" s="397"/>
      <c r="G23" s="397">
        <f>'15.felh.felúj.'!C48</f>
        <v>0</v>
      </c>
      <c r="H23" s="400"/>
    </row>
    <row r="24" spans="1:8" s="396" customFormat="1" ht="21.95" hidden="1" customHeight="1" x14ac:dyDescent="0.2">
      <c r="A24" s="462"/>
      <c r="B24" s="397"/>
      <c r="C24" s="1626"/>
      <c r="D24" s="397"/>
      <c r="E24" s="397"/>
      <c r="F24" s="397"/>
      <c r="G24" s="397"/>
      <c r="H24" s="400"/>
    </row>
    <row r="25" spans="1:8" s="396" customFormat="1" ht="30.2" hidden="1" customHeight="1" x14ac:dyDescent="0.2">
      <c r="A25" s="461" t="s">
        <v>419</v>
      </c>
      <c r="B25" s="397">
        <f t="shared" ref="B25:B31" si="4">D25+G25+H25</f>
        <v>0</v>
      </c>
      <c r="C25" s="1626"/>
      <c r="D25" s="397"/>
      <c r="E25" s="397"/>
      <c r="F25" s="397"/>
      <c r="G25" s="397"/>
      <c r="H25" s="400"/>
    </row>
    <row r="26" spans="1:8" s="396" customFormat="1" ht="30.2" hidden="1" customHeight="1" x14ac:dyDescent="0.2">
      <c r="A26" s="463"/>
      <c r="B26" s="397">
        <f t="shared" si="4"/>
        <v>0</v>
      </c>
      <c r="C26" s="1626"/>
      <c r="D26" s="392"/>
      <c r="E26" s="392"/>
      <c r="F26" s="392"/>
      <c r="G26" s="392">
        <f>'15.felh.felúj.'!C62</f>
        <v>0</v>
      </c>
      <c r="H26" s="400"/>
    </row>
    <row r="27" spans="1:8" s="396" customFormat="1" ht="30.2" hidden="1" customHeight="1" x14ac:dyDescent="0.2">
      <c r="A27" s="465"/>
      <c r="B27" s="397">
        <f t="shared" si="4"/>
        <v>0</v>
      </c>
      <c r="C27" s="1626"/>
      <c r="D27" s="397"/>
      <c r="E27" s="397"/>
      <c r="F27" s="397"/>
      <c r="G27" s="397">
        <f>'15.felh.felúj.'!C63</f>
        <v>0</v>
      </c>
      <c r="H27" s="400"/>
    </row>
    <row r="28" spans="1:8" s="396" customFormat="1" ht="21.95" hidden="1" customHeight="1" x14ac:dyDescent="0.2">
      <c r="A28" s="463"/>
      <c r="B28" s="397">
        <f t="shared" si="4"/>
        <v>0</v>
      </c>
      <c r="C28" s="1626"/>
      <c r="D28" s="392"/>
      <c r="E28" s="392"/>
      <c r="F28" s="392"/>
      <c r="G28" s="392">
        <f>'15.felh.felúj.'!C64</f>
        <v>0</v>
      </c>
      <c r="H28" s="400"/>
    </row>
    <row r="29" spans="1:8" s="396" customFormat="1" ht="30.2" hidden="1" customHeight="1" x14ac:dyDescent="0.2">
      <c r="A29" s="461" t="s">
        <v>420</v>
      </c>
      <c r="B29" s="397">
        <f t="shared" si="4"/>
        <v>0</v>
      </c>
      <c r="C29" s="1626"/>
      <c r="D29" s="392"/>
      <c r="E29" s="404"/>
      <c r="F29" s="404"/>
      <c r="G29" s="404"/>
      <c r="H29" s="400"/>
    </row>
    <row r="30" spans="1:8" s="396" customFormat="1" ht="24.95" hidden="1" customHeight="1" x14ac:dyDescent="0.2">
      <c r="A30" s="523">
        <f>'15.felh.felúj.'!B108</f>
        <v>0</v>
      </c>
      <c r="B30" s="397">
        <f>D30+G30+H30</f>
        <v>0</v>
      </c>
      <c r="C30" s="1626"/>
      <c r="D30" s="392"/>
      <c r="E30" s="392"/>
      <c r="F30" s="392"/>
      <c r="G30" s="397">
        <f>'15.felh.felúj.'!C108</f>
        <v>0</v>
      </c>
      <c r="H30" s="400"/>
    </row>
    <row r="31" spans="1:8" s="396" customFormat="1" ht="21.95" hidden="1" customHeight="1" thickBot="1" x14ac:dyDescent="0.25">
      <c r="A31" s="464"/>
      <c r="B31" s="397">
        <f t="shared" si="4"/>
        <v>0</v>
      </c>
      <c r="C31" s="1626"/>
      <c r="D31" s="397"/>
      <c r="E31" s="397"/>
      <c r="F31" s="397"/>
      <c r="G31" s="397"/>
      <c r="H31" s="400"/>
    </row>
    <row r="32" spans="1:8" s="295" customFormat="1" ht="30" customHeight="1" thickBot="1" x14ac:dyDescent="0.25">
      <c r="A32" s="394" t="s">
        <v>415</v>
      </c>
      <c r="B32" s="395">
        <f>SUM(B9:B31)</f>
        <v>666981321</v>
      </c>
      <c r="C32" s="1629"/>
      <c r="D32" s="395">
        <f>SUM(D8:D31)</f>
        <v>13817600</v>
      </c>
      <c r="E32" s="395">
        <f t="shared" ref="E32:H32" si="5">SUM(E8:E31)</f>
        <v>428020591</v>
      </c>
      <c r="F32" s="395">
        <f t="shared" si="5"/>
        <v>642682133</v>
      </c>
      <c r="G32" s="395">
        <f t="shared" si="5"/>
        <v>653163721</v>
      </c>
      <c r="H32" s="395">
        <f t="shared" si="5"/>
        <v>0</v>
      </c>
    </row>
    <row r="33" spans="5:8" x14ac:dyDescent="0.2">
      <c r="H33" s="685" t="s">
        <v>742</v>
      </c>
    </row>
    <row r="35" spans="5:8" x14ac:dyDescent="0.2">
      <c r="E35" s="18">
        <f>'15.felh.felúj.'!C24</f>
        <v>428020591</v>
      </c>
      <c r="F35" s="18">
        <f>'15.felh.felúj.'!D24</f>
        <v>642682133</v>
      </c>
      <c r="G35" s="18">
        <f>'15.felh.felúj.'!E24</f>
        <v>653163721</v>
      </c>
      <c r="H35" s="18">
        <f>'15.felh.felúj.'!F24</f>
        <v>0</v>
      </c>
    </row>
    <row r="37" spans="5:8" x14ac:dyDescent="0.2">
      <c r="E37" s="18" t="b">
        <f>E35=E32</f>
        <v>1</v>
      </c>
      <c r="F37" s="18" t="b">
        <f t="shared" ref="F37:H37" si="6">F35=F32</f>
        <v>1</v>
      </c>
      <c r="G37" s="18" t="b">
        <f t="shared" si="6"/>
        <v>1</v>
      </c>
      <c r="H37" s="18" t="b">
        <f t="shared" si="6"/>
        <v>1</v>
      </c>
    </row>
  </sheetData>
  <mergeCells count="3">
    <mergeCell ref="A4:H4"/>
    <mergeCell ref="A2:H2"/>
    <mergeCell ref="A1:H1"/>
  </mergeCells>
  <printOptions horizontalCentered="1"/>
  <pageMargins left="0.70866141732283472" right="0.70866141732283472" top="0.78740157480314965" bottom="0.59055118110236227" header="0.70866141732283472" footer="0.31496062992125984"/>
  <pageSetup paperSize="9" scale="8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="96" zoomScaleNormal="100" zoomScaleSheetLayoutView="96" workbookViewId="0">
      <selection activeCell="H22" sqref="H22"/>
    </sheetView>
  </sheetViews>
  <sheetFormatPr defaultRowHeight="15" x14ac:dyDescent="0.25"/>
  <cols>
    <col min="1" max="1" width="9.33203125" style="296"/>
    <col min="2" max="2" width="48" style="296" bestFit="1" customWidth="1"/>
    <col min="3" max="6" width="15.83203125" style="296" customWidth="1"/>
    <col min="7" max="7" width="24.33203125" style="296" customWidth="1"/>
    <col min="8" max="12" width="15.83203125" style="296" customWidth="1"/>
    <col min="13" max="256" width="9.33203125" style="296"/>
    <col min="257" max="257" width="5.6640625" style="296" customWidth="1"/>
    <col min="258" max="258" width="44.6640625" style="296" customWidth="1"/>
    <col min="259" max="262" width="14" style="296" customWidth="1"/>
    <col min="263" max="263" width="15.83203125" style="296" customWidth="1"/>
    <col min="264" max="512" width="9.33203125" style="296"/>
    <col min="513" max="513" width="5.6640625" style="296" customWidth="1"/>
    <col min="514" max="514" width="44.6640625" style="296" customWidth="1"/>
    <col min="515" max="518" width="14" style="296" customWidth="1"/>
    <col min="519" max="519" width="15.83203125" style="296" customWidth="1"/>
    <col min="520" max="768" width="9.33203125" style="296"/>
    <col min="769" max="769" width="5.6640625" style="296" customWidth="1"/>
    <col min="770" max="770" width="44.6640625" style="296" customWidth="1"/>
    <col min="771" max="774" width="14" style="296" customWidth="1"/>
    <col min="775" max="775" width="15.83203125" style="296" customWidth="1"/>
    <col min="776" max="1024" width="9.33203125" style="296"/>
    <col min="1025" max="1025" width="5.6640625" style="296" customWidth="1"/>
    <col min="1026" max="1026" width="44.6640625" style="296" customWidth="1"/>
    <col min="1027" max="1030" width="14" style="296" customWidth="1"/>
    <col min="1031" max="1031" width="15.83203125" style="296" customWidth="1"/>
    <col min="1032" max="1280" width="9.33203125" style="296"/>
    <col min="1281" max="1281" width="5.6640625" style="296" customWidth="1"/>
    <col min="1282" max="1282" width="44.6640625" style="296" customWidth="1"/>
    <col min="1283" max="1286" width="14" style="296" customWidth="1"/>
    <col min="1287" max="1287" width="15.83203125" style="296" customWidth="1"/>
    <col min="1288" max="1536" width="9.33203125" style="296"/>
    <col min="1537" max="1537" width="5.6640625" style="296" customWidth="1"/>
    <col min="1538" max="1538" width="44.6640625" style="296" customWidth="1"/>
    <col min="1539" max="1542" width="14" style="296" customWidth="1"/>
    <col min="1543" max="1543" width="15.83203125" style="296" customWidth="1"/>
    <col min="1544" max="1792" width="9.33203125" style="296"/>
    <col min="1793" max="1793" width="5.6640625" style="296" customWidth="1"/>
    <col min="1794" max="1794" width="44.6640625" style="296" customWidth="1"/>
    <col min="1795" max="1798" width="14" style="296" customWidth="1"/>
    <col min="1799" max="1799" width="15.83203125" style="296" customWidth="1"/>
    <col min="1800" max="2048" width="9.33203125" style="296"/>
    <col min="2049" max="2049" width="5.6640625" style="296" customWidth="1"/>
    <col min="2050" max="2050" width="44.6640625" style="296" customWidth="1"/>
    <col min="2051" max="2054" width="14" style="296" customWidth="1"/>
    <col min="2055" max="2055" width="15.83203125" style="296" customWidth="1"/>
    <col min="2056" max="2304" width="9.33203125" style="296"/>
    <col min="2305" max="2305" width="5.6640625" style="296" customWidth="1"/>
    <col min="2306" max="2306" width="44.6640625" style="296" customWidth="1"/>
    <col min="2307" max="2310" width="14" style="296" customWidth="1"/>
    <col min="2311" max="2311" width="15.83203125" style="296" customWidth="1"/>
    <col min="2312" max="2560" width="9.33203125" style="296"/>
    <col min="2561" max="2561" width="5.6640625" style="296" customWidth="1"/>
    <col min="2562" max="2562" width="44.6640625" style="296" customWidth="1"/>
    <col min="2563" max="2566" width="14" style="296" customWidth="1"/>
    <col min="2567" max="2567" width="15.83203125" style="296" customWidth="1"/>
    <col min="2568" max="2816" width="9.33203125" style="296"/>
    <col min="2817" max="2817" width="5.6640625" style="296" customWidth="1"/>
    <col min="2818" max="2818" width="44.6640625" style="296" customWidth="1"/>
    <col min="2819" max="2822" width="14" style="296" customWidth="1"/>
    <col min="2823" max="2823" width="15.83203125" style="296" customWidth="1"/>
    <col min="2824" max="3072" width="9.33203125" style="296"/>
    <col min="3073" max="3073" width="5.6640625" style="296" customWidth="1"/>
    <col min="3074" max="3074" width="44.6640625" style="296" customWidth="1"/>
    <col min="3075" max="3078" width="14" style="296" customWidth="1"/>
    <col min="3079" max="3079" width="15.83203125" style="296" customWidth="1"/>
    <col min="3080" max="3328" width="9.33203125" style="296"/>
    <col min="3329" max="3329" width="5.6640625" style="296" customWidth="1"/>
    <col min="3330" max="3330" width="44.6640625" style="296" customWidth="1"/>
    <col min="3331" max="3334" width="14" style="296" customWidth="1"/>
    <col min="3335" max="3335" width="15.83203125" style="296" customWidth="1"/>
    <col min="3336" max="3584" width="9.33203125" style="296"/>
    <col min="3585" max="3585" width="5.6640625" style="296" customWidth="1"/>
    <col min="3586" max="3586" width="44.6640625" style="296" customWidth="1"/>
    <col min="3587" max="3590" width="14" style="296" customWidth="1"/>
    <col min="3591" max="3591" width="15.83203125" style="296" customWidth="1"/>
    <col min="3592" max="3840" width="9.33203125" style="296"/>
    <col min="3841" max="3841" width="5.6640625" style="296" customWidth="1"/>
    <col min="3842" max="3842" width="44.6640625" style="296" customWidth="1"/>
    <col min="3843" max="3846" width="14" style="296" customWidth="1"/>
    <col min="3847" max="3847" width="15.83203125" style="296" customWidth="1"/>
    <col min="3848" max="4096" width="9.33203125" style="296"/>
    <col min="4097" max="4097" width="5.6640625" style="296" customWidth="1"/>
    <col min="4098" max="4098" width="44.6640625" style="296" customWidth="1"/>
    <col min="4099" max="4102" width="14" style="296" customWidth="1"/>
    <col min="4103" max="4103" width="15.83203125" style="296" customWidth="1"/>
    <col min="4104" max="4352" width="9.33203125" style="296"/>
    <col min="4353" max="4353" width="5.6640625" style="296" customWidth="1"/>
    <col min="4354" max="4354" width="44.6640625" style="296" customWidth="1"/>
    <col min="4355" max="4358" width="14" style="296" customWidth="1"/>
    <col min="4359" max="4359" width="15.83203125" style="296" customWidth="1"/>
    <col min="4360" max="4608" width="9.33203125" style="296"/>
    <col min="4609" max="4609" width="5.6640625" style="296" customWidth="1"/>
    <col min="4610" max="4610" width="44.6640625" style="296" customWidth="1"/>
    <col min="4611" max="4614" width="14" style="296" customWidth="1"/>
    <col min="4615" max="4615" width="15.83203125" style="296" customWidth="1"/>
    <col min="4616" max="4864" width="9.33203125" style="296"/>
    <col min="4865" max="4865" width="5.6640625" style="296" customWidth="1"/>
    <col min="4866" max="4866" width="44.6640625" style="296" customWidth="1"/>
    <col min="4867" max="4870" width="14" style="296" customWidth="1"/>
    <col min="4871" max="4871" width="15.83203125" style="296" customWidth="1"/>
    <col min="4872" max="5120" width="9.33203125" style="296"/>
    <col min="5121" max="5121" width="5.6640625" style="296" customWidth="1"/>
    <col min="5122" max="5122" width="44.6640625" style="296" customWidth="1"/>
    <col min="5123" max="5126" width="14" style="296" customWidth="1"/>
    <col min="5127" max="5127" width="15.83203125" style="296" customWidth="1"/>
    <col min="5128" max="5376" width="9.33203125" style="296"/>
    <col min="5377" max="5377" width="5.6640625" style="296" customWidth="1"/>
    <col min="5378" max="5378" width="44.6640625" style="296" customWidth="1"/>
    <col min="5379" max="5382" width="14" style="296" customWidth="1"/>
    <col min="5383" max="5383" width="15.83203125" style="296" customWidth="1"/>
    <col min="5384" max="5632" width="9.33203125" style="296"/>
    <col min="5633" max="5633" width="5.6640625" style="296" customWidth="1"/>
    <col min="5634" max="5634" width="44.6640625" style="296" customWidth="1"/>
    <col min="5635" max="5638" width="14" style="296" customWidth="1"/>
    <col min="5639" max="5639" width="15.83203125" style="296" customWidth="1"/>
    <col min="5640" max="5888" width="9.33203125" style="296"/>
    <col min="5889" max="5889" width="5.6640625" style="296" customWidth="1"/>
    <col min="5890" max="5890" width="44.6640625" style="296" customWidth="1"/>
    <col min="5891" max="5894" width="14" style="296" customWidth="1"/>
    <col min="5895" max="5895" width="15.83203125" style="296" customWidth="1"/>
    <col min="5896" max="6144" width="9.33203125" style="296"/>
    <col min="6145" max="6145" width="5.6640625" style="296" customWidth="1"/>
    <col min="6146" max="6146" width="44.6640625" style="296" customWidth="1"/>
    <col min="6147" max="6150" width="14" style="296" customWidth="1"/>
    <col min="6151" max="6151" width="15.83203125" style="296" customWidth="1"/>
    <col min="6152" max="6400" width="9.33203125" style="296"/>
    <col min="6401" max="6401" width="5.6640625" style="296" customWidth="1"/>
    <col min="6402" max="6402" width="44.6640625" style="296" customWidth="1"/>
    <col min="6403" max="6406" width="14" style="296" customWidth="1"/>
    <col min="6407" max="6407" width="15.83203125" style="296" customWidth="1"/>
    <col min="6408" max="6656" width="9.33203125" style="296"/>
    <col min="6657" max="6657" width="5.6640625" style="296" customWidth="1"/>
    <col min="6658" max="6658" width="44.6640625" style="296" customWidth="1"/>
    <col min="6659" max="6662" width="14" style="296" customWidth="1"/>
    <col min="6663" max="6663" width="15.83203125" style="296" customWidth="1"/>
    <col min="6664" max="6912" width="9.33203125" style="296"/>
    <col min="6913" max="6913" width="5.6640625" style="296" customWidth="1"/>
    <col min="6914" max="6914" width="44.6640625" style="296" customWidth="1"/>
    <col min="6915" max="6918" width="14" style="296" customWidth="1"/>
    <col min="6919" max="6919" width="15.83203125" style="296" customWidth="1"/>
    <col min="6920" max="7168" width="9.33203125" style="296"/>
    <col min="7169" max="7169" width="5.6640625" style="296" customWidth="1"/>
    <col min="7170" max="7170" width="44.6640625" style="296" customWidth="1"/>
    <col min="7171" max="7174" width="14" style="296" customWidth="1"/>
    <col min="7175" max="7175" width="15.83203125" style="296" customWidth="1"/>
    <col min="7176" max="7424" width="9.33203125" style="296"/>
    <col min="7425" max="7425" width="5.6640625" style="296" customWidth="1"/>
    <col min="7426" max="7426" width="44.6640625" style="296" customWidth="1"/>
    <col min="7427" max="7430" width="14" style="296" customWidth="1"/>
    <col min="7431" max="7431" width="15.83203125" style="296" customWidth="1"/>
    <col min="7432" max="7680" width="9.33203125" style="296"/>
    <col min="7681" max="7681" width="5.6640625" style="296" customWidth="1"/>
    <col min="7682" max="7682" width="44.6640625" style="296" customWidth="1"/>
    <col min="7683" max="7686" width="14" style="296" customWidth="1"/>
    <col min="7687" max="7687" width="15.83203125" style="296" customWidth="1"/>
    <col min="7688" max="7936" width="9.33203125" style="296"/>
    <col min="7937" max="7937" width="5.6640625" style="296" customWidth="1"/>
    <col min="7938" max="7938" width="44.6640625" style="296" customWidth="1"/>
    <col min="7939" max="7942" width="14" style="296" customWidth="1"/>
    <col min="7943" max="7943" width="15.83203125" style="296" customWidth="1"/>
    <col min="7944" max="8192" width="9.33203125" style="296"/>
    <col min="8193" max="8193" width="5.6640625" style="296" customWidth="1"/>
    <col min="8194" max="8194" width="44.6640625" style="296" customWidth="1"/>
    <col min="8195" max="8198" width="14" style="296" customWidth="1"/>
    <col min="8199" max="8199" width="15.83203125" style="296" customWidth="1"/>
    <col min="8200" max="8448" width="9.33203125" style="296"/>
    <col min="8449" max="8449" width="5.6640625" style="296" customWidth="1"/>
    <col min="8450" max="8450" width="44.6640625" style="296" customWidth="1"/>
    <col min="8451" max="8454" width="14" style="296" customWidth="1"/>
    <col min="8455" max="8455" width="15.83203125" style="296" customWidth="1"/>
    <col min="8456" max="8704" width="9.33203125" style="296"/>
    <col min="8705" max="8705" width="5.6640625" style="296" customWidth="1"/>
    <col min="8706" max="8706" width="44.6640625" style="296" customWidth="1"/>
    <col min="8707" max="8710" width="14" style="296" customWidth="1"/>
    <col min="8711" max="8711" width="15.83203125" style="296" customWidth="1"/>
    <col min="8712" max="8960" width="9.33203125" style="296"/>
    <col min="8961" max="8961" width="5.6640625" style="296" customWidth="1"/>
    <col min="8962" max="8962" width="44.6640625" style="296" customWidth="1"/>
    <col min="8963" max="8966" width="14" style="296" customWidth="1"/>
    <col min="8967" max="8967" width="15.83203125" style="296" customWidth="1"/>
    <col min="8968" max="9216" width="9.33203125" style="296"/>
    <col min="9217" max="9217" width="5.6640625" style="296" customWidth="1"/>
    <col min="9218" max="9218" width="44.6640625" style="296" customWidth="1"/>
    <col min="9219" max="9222" width="14" style="296" customWidth="1"/>
    <col min="9223" max="9223" width="15.83203125" style="296" customWidth="1"/>
    <col min="9224" max="9472" width="9.33203125" style="296"/>
    <col min="9473" max="9473" width="5.6640625" style="296" customWidth="1"/>
    <col min="9474" max="9474" width="44.6640625" style="296" customWidth="1"/>
    <col min="9475" max="9478" width="14" style="296" customWidth="1"/>
    <col min="9479" max="9479" width="15.83203125" style="296" customWidth="1"/>
    <col min="9480" max="9728" width="9.33203125" style="296"/>
    <col min="9729" max="9729" width="5.6640625" style="296" customWidth="1"/>
    <col min="9730" max="9730" width="44.6640625" style="296" customWidth="1"/>
    <col min="9731" max="9734" width="14" style="296" customWidth="1"/>
    <col min="9735" max="9735" width="15.83203125" style="296" customWidth="1"/>
    <col min="9736" max="9984" width="9.33203125" style="296"/>
    <col min="9985" max="9985" width="5.6640625" style="296" customWidth="1"/>
    <col min="9986" max="9986" width="44.6640625" style="296" customWidth="1"/>
    <col min="9987" max="9990" width="14" style="296" customWidth="1"/>
    <col min="9991" max="9991" width="15.83203125" style="296" customWidth="1"/>
    <col min="9992" max="10240" width="9.33203125" style="296"/>
    <col min="10241" max="10241" width="5.6640625" style="296" customWidth="1"/>
    <col min="10242" max="10242" width="44.6640625" style="296" customWidth="1"/>
    <col min="10243" max="10246" width="14" style="296" customWidth="1"/>
    <col min="10247" max="10247" width="15.83203125" style="296" customWidth="1"/>
    <col min="10248" max="10496" width="9.33203125" style="296"/>
    <col min="10497" max="10497" width="5.6640625" style="296" customWidth="1"/>
    <col min="10498" max="10498" width="44.6640625" style="296" customWidth="1"/>
    <col min="10499" max="10502" width="14" style="296" customWidth="1"/>
    <col min="10503" max="10503" width="15.83203125" style="296" customWidth="1"/>
    <col min="10504" max="10752" width="9.33203125" style="296"/>
    <col min="10753" max="10753" width="5.6640625" style="296" customWidth="1"/>
    <col min="10754" max="10754" width="44.6640625" style="296" customWidth="1"/>
    <col min="10755" max="10758" width="14" style="296" customWidth="1"/>
    <col min="10759" max="10759" width="15.83203125" style="296" customWidth="1"/>
    <col min="10760" max="11008" width="9.33203125" style="296"/>
    <col min="11009" max="11009" width="5.6640625" style="296" customWidth="1"/>
    <col min="11010" max="11010" width="44.6640625" style="296" customWidth="1"/>
    <col min="11011" max="11014" width="14" style="296" customWidth="1"/>
    <col min="11015" max="11015" width="15.83203125" style="296" customWidth="1"/>
    <col min="11016" max="11264" width="9.33203125" style="296"/>
    <col min="11265" max="11265" width="5.6640625" style="296" customWidth="1"/>
    <col min="11266" max="11266" width="44.6640625" style="296" customWidth="1"/>
    <col min="11267" max="11270" width="14" style="296" customWidth="1"/>
    <col min="11271" max="11271" width="15.83203125" style="296" customWidth="1"/>
    <col min="11272" max="11520" width="9.33203125" style="296"/>
    <col min="11521" max="11521" width="5.6640625" style="296" customWidth="1"/>
    <col min="11522" max="11522" width="44.6640625" style="296" customWidth="1"/>
    <col min="11523" max="11526" width="14" style="296" customWidth="1"/>
    <col min="11527" max="11527" width="15.83203125" style="296" customWidth="1"/>
    <col min="11528" max="11776" width="9.33203125" style="296"/>
    <col min="11777" max="11777" width="5.6640625" style="296" customWidth="1"/>
    <col min="11778" max="11778" width="44.6640625" style="296" customWidth="1"/>
    <col min="11779" max="11782" width="14" style="296" customWidth="1"/>
    <col min="11783" max="11783" width="15.83203125" style="296" customWidth="1"/>
    <col min="11784" max="12032" width="9.33203125" style="296"/>
    <col min="12033" max="12033" width="5.6640625" style="296" customWidth="1"/>
    <col min="12034" max="12034" width="44.6640625" style="296" customWidth="1"/>
    <col min="12035" max="12038" width="14" style="296" customWidth="1"/>
    <col min="12039" max="12039" width="15.83203125" style="296" customWidth="1"/>
    <col min="12040" max="12288" width="9.33203125" style="296"/>
    <col min="12289" max="12289" width="5.6640625" style="296" customWidth="1"/>
    <col min="12290" max="12290" width="44.6640625" style="296" customWidth="1"/>
    <col min="12291" max="12294" width="14" style="296" customWidth="1"/>
    <col min="12295" max="12295" width="15.83203125" style="296" customWidth="1"/>
    <col min="12296" max="12544" width="9.33203125" style="296"/>
    <col min="12545" max="12545" width="5.6640625" style="296" customWidth="1"/>
    <col min="12546" max="12546" width="44.6640625" style="296" customWidth="1"/>
    <col min="12547" max="12550" width="14" style="296" customWidth="1"/>
    <col min="12551" max="12551" width="15.83203125" style="296" customWidth="1"/>
    <col min="12552" max="12800" width="9.33203125" style="296"/>
    <col min="12801" max="12801" width="5.6640625" style="296" customWidth="1"/>
    <col min="12802" max="12802" width="44.6640625" style="296" customWidth="1"/>
    <col min="12803" max="12806" width="14" style="296" customWidth="1"/>
    <col min="12807" max="12807" width="15.83203125" style="296" customWidth="1"/>
    <col min="12808" max="13056" width="9.33203125" style="296"/>
    <col min="13057" max="13057" width="5.6640625" style="296" customWidth="1"/>
    <col min="13058" max="13058" width="44.6640625" style="296" customWidth="1"/>
    <col min="13059" max="13062" width="14" style="296" customWidth="1"/>
    <col min="13063" max="13063" width="15.83203125" style="296" customWidth="1"/>
    <col min="13064" max="13312" width="9.33203125" style="296"/>
    <col min="13313" max="13313" width="5.6640625" style="296" customWidth="1"/>
    <col min="13314" max="13314" width="44.6640625" style="296" customWidth="1"/>
    <col min="13315" max="13318" width="14" style="296" customWidth="1"/>
    <col min="13319" max="13319" width="15.83203125" style="296" customWidth="1"/>
    <col min="13320" max="13568" width="9.33203125" style="296"/>
    <col min="13569" max="13569" width="5.6640625" style="296" customWidth="1"/>
    <col min="13570" max="13570" width="44.6640625" style="296" customWidth="1"/>
    <col min="13571" max="13574" width="14" style="296" customWidth="1"/>
    <col min="13575" max="13575" width="15.83203125" style="296" customWidth="1"/>
    <col min="13576" max="13824" width="9.33203125" style="296"/>
    <col min="13825" max="13825" width="5.6640625" style="296" customWidth="1"/>
    <col min="13826" max="13826" width="44.6640625" style="296" customWidth="1"/>
    <col min="13827" max="13830" width="14" style="296" customWidth="1"/>
    <col min="13831" max="13831" width="15.83203125" style="296" customWidth="1"/>
    <col min="13832" max="14080" width="9.33203125" style="296"/>
    <col min="14081" max="14081" width="5.6640625" style="296" customWidth="1"/>
    <col min="14082" max="14082" width="44.6640625" style="296" customWidth="1"/>
    <col min="14083" max="14086" width="14" style="296" customWidth="1"/>
    <col min="14087" max="14087" width="15.83203125" style="296" customWidth="1"/>
    <col min="14088" max="14336" width="9.33203125" style="296"/>
    <col min="14337" max="14337" width="5.6640625" style="296" customWidth="1"/>
    <col min="14338" max="14338" width="44.6640625" style="296" customWidth="1"/>
    <col min="14339" max="14342" width="14" style="296" customWidth="1"/>
    <col min="14343" max="14343" width="15.83203125" style="296" customWidth="1"/>
    <col min="14344" max="14592" width="9.33203125" style="296"/>
    <col min="14593" max="14593" width="5.6640625" style="296" customWidth="1"/>
    <col min="14594" max="14594" width="44.6640625" style="296" customWidth="1"/>
    <col min="14595" max="14598" width="14" style="296" customWidth="1"/>
    <col min="14599" max="14599" width="15.83203125" style="296" customWidth="1"/>
    <col min="14600" max="14848" width="9.33203125" style="296"/>
    <col min="14849" max="14849" width="5.6640625" style="296" customWidth="1"/>
    <col min="14850" max="14850" width="44.6640625" style="296" customWidth="1"/>
    <col min="14851" max="14854" width="14" style="296" customWidth="1"/>
    <col min="14855" max="14855" width="15.83203125" style="296" customWidth="1"/>
    <col min="14856" max="15104" width="9.33203125" style="296"/>
    <col min="15105" max="15105" width="5.6640625" style="296" customWidth="1"/>
    <col min="15106" max="15106" width="44.6640625" style="296" customWidth="1"/>
    <col min="15107" max="15110" width="14" style="296" customWidth="1"/>
    <col min="15111" max="15111" width="15.83203125" style="296" customWidth="1"/>
    <col min="15112" max="15360" width="9.33203125" style="296"/>
    <col min="15361" max="15361" width="5.6640625" style="296" customWidth="1"/>
    <col min="15362" max="15362" width="44.6640625" style="296" customWidth="1"/>
    <col min="15363" max="15366" width="14" style="296" customWidth="1"/>
    <col min="15367" max="15367" width="15.83203125" style="296" customWidth="1"/>
    <col min="15368" max="15616" width="9.33203125" style="296"/>
    <col min="15617" max="15617" width="5.6640625" style="296" customWidth="1"/>
    <col min="15618" max="15618" width="44.6640625" style="296" customWidth="1"/>
    <col min="15619" max="15622" width="14" style="296" customWidth="1"/>
    <col min="15623" max="15623" width="15.83203125" style="296" customWidth="1"/>
    <col min="15624" max="15872" width="9.33203125" style="296"/>
    <col min="15873" max="15873" width="5.6640625" style="296" customWidth="1"/>
    <col min="15874" max="15874" width="44.6640625" style="296" customWidth="1"/>
    <col min="15875" max="15878" width="14" style="296" customWidth="1"/>
    <col min="15879" max="15879" width="15.83203125" style="296" customWidth="1"/>
    <col min="15880" max="16128" width="9.33203125" style="296"/>
    <col min="16129" max="16129" width="5.6640625" style="296" customWidth="1"/>
    <col min="16130" max="16130" width="44.6640625" style="296" customWidth="1"/>
    <col min="16131" max="16134" width="14" style="296" customWidth="1"/>
    <col min="16135" max="16135" width="15.83203125" style="296" customWidth="1"/>
    <col min="16136" max="16384" width="9.33203125" style="296"/>
  </cols>
  <sheetData>
    <row r="1" spans="1:13" x14ac:dyDescent="0.25">
      <c r="A1" s="1772" t="s">
        <v>726</v>
      </c>
      <c r="B1" s="1772"/>
      <c r="C1" s="1772"/>
      <c r="D1" s="1772"/>
      <c r="E1" s="1772"/>
      <c r="F1" s="1772"/>
      <c r="G1" s="1772"/>
      <c r="H1" s="684"/>
      <c r="I1" s="684"/>
      <c r="J1" s="684"/>
      <c r="K1" s="684"/>
      <c r="L1" s="684"/>
    </row>
    <row r="2" spans="1:13" ht="36.75" customHeight="1" x14ac:dyDescent="0.25">
      <c r="A2" s="1711"/>
      <c r="B2" s="1711"/>
      <c r="C2" s="1711"/>
      <c r="D2" s="1711"/>
      <c r="E2" s="1711"/>
      <c r="F2" s="1711"/>
      <c r="G2" s="1711"/>
      <c r="H2" s="1711"/>
      <c r="I2" s="1711"/>
      <c r="J2" s="1711"/>
      <c r="K2" s="1711"/>
      <c r="L2" s="1711"/>
    </row>
    <row r="3" spans="1:13" ht="53.45" customHeight="1" x14ac:dyDescent="0.25">
      <c r="A3" s="1773" t="s">
        <v>624</v>
      </c>
      <c r="B3" s="1773"/>
      <c r="C3" s="1773"/>
      <c r="D3" s="1773"/>
      <c r="E3" s="1773"/>
      <c r="F3" s="1773"/>
      <c r="G3" s="1773"/>
      <c r="H3" s="467"/>
      <c r="I3" s="467"/>
      <c r="J3" s="467"/>
      <c r="K3" s="467"/>
      <c r="L3" s="467"/>
      <c r="M3" s="467"/>
    </row>
    <row r="4" spans="1:13" ht="33" customHeight="1" x14ac:dyDescent="0.25">
      <c r="B4" s="297"/>
      <c r="C4" s="297"/>
      <c r="D4" s="297"/>
      <c r="E4" s="297"/>
      <c r="F4" s="297"/>
      <c r="G4" s="297"/>
      <c r="H4" s="297"/>
    </row>
    <row r="7" spans="1:13" ht="15.75" thickBot="1" x14ac:dyDescent="0.3">
      <c r="A7" s="298"/>
      <c r="B7" s="298"/>
      <c r="C7" s="298"/>
      <c r="D7" s="1774"/>
      <c r="E7" s="1774"/>
      <c r="F7" s="1775" t="s">
        <v>362</v>
      </c>
      <c r="G7" s="1775"/>
    </row>
    <row r="8" spans="1:13" s="857" customFormat="1" ht="16.5" x14ac:dyDescent="0.25">
      <c r="A8" s="1776" t="s">
        <v>421</v>
      </c>
      <c r="B8" s="1778" t="s">
        <v>422</v>
      </c>
      <c r="C8" s="1769" t="s">
        <v>423</v>
      </c>
      <c r="D8" s="1770"/>
      <c r="E8" s="1770"/>
      <c r="F8" s="1771"/>
      <c r="G8" s="1780" t="s">
        <v>641</v>
      </c>
    </row>
    <row r="9" spans="1:13" s="857" customFormat="1" ht="17.25" thickBot="1" x14ac:dyDescent="0.3">
      <c r="A9" s="1777"/>
      <c r="B9" s="1779"/>
      <c r="C9" s="884" t="s">
        <v>509</v>
      </c>
      <c r="D9" s="858" t="s">
        <v>630</v>
      </c>
      <c r="E9" s="858" t="s">
        <v>637</v>
      </c>
      <c r="F9" s="858" t="s">
        <v>685</v>
      </c>
      <c r="G9" s="1781"/>
    </row>
    <row r="10" spans="1:13" s="857" customFormat="1" ht="17.25" thickBot="1" x14ac:dyDescent="0.3">
      <c r="A10" s="859"/>
      <c r="B10" s="860" t="s">
        <v>297</v>
      </c>
      <c r="C10" s="860" t="s">
        <v>298</v>
      </c>
      <c r="D10" s="860" t="s">
        <v>299</v>
      </c>
      <c r="E10" s="860" t="s">
        <v>300</v>
      </c>
      <c r="F10" s="860" t="s">
        <v>301</v>
      </c>
      <c r="G10" s="861" t="s">
        <v>388</v>
      </c>
    </row>
    <row r="11" spans="1:13" s="857" customFormat="1" ht="16.5" x14ac:dyDescent="0.25">
      <c r="A11" s="862" t="s">
        <v>12</v>
      </c>
      <c r="B11" s="863"/>
      <c r="C11" s="863"/>
      <c r="D11" s="864"/>
      <c r="E11" s="864"/>
      <c r="F11" s="864"/>
      <c r="G11" s="865">
        <f>SUM(C11:F11)</f>
        <v>0</v>
      </c>
    </row>
    <row r="12" spans="1:13" s="857" customFormat="1" ht="16.5" x14ac:dyDescent="0.25">
      <c r="A12" s="866" t="s">
        <v>13</v>
      </c>
      <c r="B12" s="867"/>
      <c r="C12" s="867"/>
      <c r="D12" s="868"/>
      <c r="E12" s="868"/>
      <c r="F12" s="868"/>
      <c r="G12" s="865">
        <f t="shared" ref="G12:G15" si="0">SUM(C12:F12)</f>
        <v>0</v>
      </c>
    </row>
    <row r="13" spans="1:13" s="857" customFormat="1" ht="16.5" x14ac:dyDescent="0.25">
      <c r="A13" s="866" t="s">
        <v>14</v>
      </c>
      <c r="B13" s="867"/>
      <c r="C13" s="867"/>
      <c r="D13" s="868"/>
      <c r="E13" s="868"/>
      <c r="F13" s="868"/>
      <c r="G13" s="865">
        <f t="shared" si="0"/>
        <v>0</v>
      </c>
    </row>
    <row r="14" spans="1:13" s="857" customFormat="1" ht="16.5" x14ac:dyDescent="0.25">
      <c r="A14" s="866" t="s">
        <v>15</v>
      </c>
      <c r="B14" s="867"/>
      <c r="C14" s="867"/>
      <c r="D14" s="868"/>
      <c r="E14" s="868"/>
      <c r="F14" s="868"/>
      <c r="G14" s="865">
        <f t="shared" si="0"/>
        <v>0</v>
      </c>
    </row>
    <row r="15" spans="1:13" s="857" customFormat="1" ht="17.25" thickBot="1" x14ac:dyDescent="0.3">
      <c r="A15" s="869" t="s">
        <v>16</v>
      </c>
      <c r="B15" s="870"/>
      <c r="C15" s="870"/>
      <c r="D15" s="871"/>
      <c r="E15" s="871"/>
      <c r="F15" s="871"/>
      <c r="G15" s="865">
        <f t="shared" si="0"/>
        <v>0</v>
      </c>
    </row>
    <row r="16" spans="1:13" s="857" customFormat="1" ht="17.25" thickBot="1" x14ac:dyDescent="0.3">
      <c r="A16" s="872" t="s">
        <v>17</v>
      </c>
      <c r="B16" s="873" t="s">
        <v>425</v>
      </c>
      <c r="C16" s="1193" t="s">
        <v>720</v>
      </c>
      <c r="D16" s="874">
        <f>SUM(D11:D15)</f>
        <v>0</v>
      </c>
      <c r="E16" s="874">
        <f>SUM(E11:E15)</f>
        <v>0</v>
      </c>
      <c r="F16" s="874">
        <f>SUM(F11:F15)</f>
        <v>0</v>
      </c>
      <c r="G16" s="875">
        <f>SUM(G11:G15)</f>
        <v>0</v>
      </c>
    </row>
    <row r="17" s="857" customFormat="1" ht="16.5" x14ac:dyDescent="0.25"/>
    <row r="18" s="857" customFormat="1" ht="16.5" x14ac:dyDescent="0.25"/>
  </sheetData>
  <mergeCells count="9">
    <mergeCell ref="A2:L2"/>
    <mergeCell ref="C8:F8"/>
    <mergeCell ref="A1:G1"/>
    <mergeCell ref="A3:G3"/>
    <mergeCell ref="D7:E7"/>
    <mergeCell ref="F7:G7"/>
    <mergeCell ref="A8:A9"/>
    <mergeCell ref="B8:B9"/>
    <mergeCell ref="G8:G9"/>
  </mergeCells>
  <printOptions horizontalCentered="1"/>
  <pageMargins left="0.70866141732283472" right="0.51181102362204722" top="0.78740157480314965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view="pageBreakPreview" topLeftCell="A31" zoomScale="124" zoomScaleNormal="130" zoomScaleSheetLayoutView="124" workbookViewId="0">
      <selection activeCell="E51" sqref="E51"/>
    </sheetView>
  </sheetViews>
  <sheetFormatPr defaultColWidth="9.33203125" defaultRowHeight="12.75" x14ac:dyDescent="0.2"/>
  <cols>
    <col min="1" max="1" width="7.6640625" style="83" customWidth="1"/>
    <col min="2" max="2" width="63.83203125" style="84" customWidth="1"/>
    <col min="3" max="3" width="17.83203125" style="585" customWidth="1"/>
    <col min="4" max="5" width="15.5" style="585" customWidth="1"/>
    <col min="6" max="6" width="15" style="585" hidden="1" customWidth="1"/>
    <col min="7" max="7" width="17.5" style="585" hidden="1" customWidth="1"/>
    <col min="8" max="8" width="15.83203125" style="585" customWidth="1"/>
    <col min="9" max="10" width="14.6640625" style="585" hidden="1" customWidth="1"/>
    <col min="11" max="11" width="14.1640625" style="585" hidden="1" customWidth="1"/>
    <col min="12" max="12" width="11.5" style="586" hidden="1" customWidth="1"/>
    <col min="13" max="13" width="5" style="25" customWidth="1"/>
    <col min="14" max="14" width="14.5" style="25" bestFit="1" customWidth="1"/>
    <col min="15" max="16" width="9.33203125" style="25" customWidth="1"/>
    <col min="17" max="16384" width="9.33203125" style="25"/>
  </cols>
  <sheetData>
    <row r="1" spans="1:16" x14ac:dyDescent="0.2">
      <c r="A1" s="1709" t="s">
        <v>796</v>
      </c>
      <c r="B1" s="1709"/>
      <c r="C1" s="1709"/>
      <c r="D1" s="1709"/>
      <c r="E1" s="1709"/>
      <c r="F1" s="1709"/>
      <c r="G1" s="1709"/>
      <c r="H1" s="1709"/>
      <c r="I1" s="1709"/>
      <c r="J1" s="1709"/>
    </row>
    <row r="2" spans="1:16" x14ac:dyDescent="0.2">
      <c r="A2" s="1709" t="s">
        <v>725</v>
      </c>
      <c r="B2" s="1709"/>
      <c r="C2" s="1709"/>
      <c r="D2" s="1709"/>
      <c r="E2" s="1709"/>
      <c r="F2" s="1709"/>
      <c r="G2" s="1709"/>
      <c r="H2" s="1709"/>
      <c r="I2" s="1709"/>
      <c r="J2" s="1709"/>
    </row>
    <row r="3" spans="1:16" s="24" customFormat="1" ht="16.5" customHeight="1" x14ac:dyDescent="0.2">
      <c r="A3" s="1709"/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</row>
    <row r="4" spans="1:16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  <c r="I4" s="1708"/>
      <c r="J4" s="1708"/>
      <c r="K4" s="111"/>
      <c r="L4" s="111"/>
    </row>
    <row r="5" spans="1:16" s="40" customFormat="1" ht="21.2" customHeight="1" x14ac:dyDescent="0.2">
      <c r="A5" s="1708" t="s">
        <v>665</v>
      </c>
      <c r="B5" s="1708"/>
      <c r="C5" s="1708"/>
      <c r="D5" s="1708"/>
      <c r="E5" s="1708"/>
      <c r="F5" s="1708"/>
      <c r="G5" s="1708"/>
      <c r="H5" s="1708"/>
      <c r="I5" s="1708"/>
      <c r="J5" s="1708"/>
      <c r="K5" s="111"/>
      <c r="L5" s="111"/>
    </row>
    <row r="6" spans="1:16" s="40" customFormat="1" ht="21.2" customHeight="1" x14ac:dyDescent="0.2">
      <c r="A6" s="1708" t="s">
        <v>34</v>
      </c>
      <c r="B6" s="1708"/>
      <c r="C6" s="1708"/>
      <c r="D6" s="1708"/>
      <c r="E6" s="1708"/>
      <c r="F6" s="1708"/>
      <c r="G6" s="1708"/>
      <c r="H6" s="1708"/>
      <c r="I6" s="1708"/>
      <c r="J6" s="1708"/>
      <c r="K6" s="111"/>
      <c r="L6" s="111"/>
    </row>
    <row r="7" spans="1:16" ht="14.25" thickBot="1" x14ac:dyDescent="0.25">
      <c r="A7" s="1713" t="s">
        <v>362</v>
      </c>
      <c r="B7" s="1713"/>
      <c r="C7" s="1713"/>
      <c r="D7" s="1713"/>
      <c r="E7" s="1713"/>
      <c r="F7" s="1713"/>
      <c r="G7" s="1713"/>
      <c r="H7" s="1713"/>
      <c r="I7" s="1713"/>
      <c r="J7" s="1713"/>
      <c r="K7" s="535"/>
      <c r="L7" s="535"/>
    </row>
    <row r="8" spans="1:16" s="48" customFormat="1" ht="44.25" customHeight="1" thickBot="1" x14ac:dyDescent="0.25">
      <c r="A8" s="45" t="s">
        <v>129</v>
      </c>
      <c r="B8" s="1201" t="s">
        <v>288</v>
      </c>
      <c r="C8" s="99" t="str">
        <f>'1. mell.bevétel_össz'!C8</f>
        <v>2023. évi eredeti előirányzat
2/2023. (II.14.)</v>
      </c>
      <c r="D8" s="269" t="str">
        <f>'1. mell.bevétel_össz'!D8</f>
        <v>Módosított előirányzat a 14/2023.  (VI.29.)  rendelet szerint</v>
      </c>
      <c r="E8" s="99" t="str">
        <f>'1. mell.bevétel_össz'!E8</f>
        <v>Módosított előirányzat a …./2023. (IX…..)  rendelet szerint</v>
      </c>
      <c r="F8" s="99" t="str">
        <f>'1. mell.bevétel_össz'!F8</f>
        <v>Módosított előirányzat a .../2023. (XII…...)  rendelet szerint</v>
      </c>
      <c r="G8" s="99" t="str">
        <f>'1. mell.bevétel_össz'!G8</f>
        <v>Módosított előirányzat a …../2023. (II…..)  rendelet szerint</v>
      </c>
      <c r="H8" s="116" t="str">
        <f>'1. mell.bevétel_össz'!H8</f>
        <v>Változás a 14/2023. (VI.29.) rendelethez képest</v>
      </c>
      <c r="I8" s="269" t="str">
        <f>'1. mell.bevétel_össz'!I8</f>
        <v>2023. évi teljesítés              2023.06.30-ig</v>
      </c>
      <c r="J8" s="99" t="str">
        <f>'1. mell.bevétel_össz'!J8</f>
        <v>2023. évi teljesítés              2023.09.30-ig</v>
      </c>
      <c r="K8" s="99" t="str">
        <f>'1. mell.bevétel_össz'!K8</f>
        <v>2023. évi teljesítés              2023.12.31-ig</v>
      </c>
      <c r="L8" s="143" t="str">
        <f>'1. mell.bevétel_össz'!L8</f>
        <v>Teljesítés %-a</v>
      </c>
      <c r="M8" s="166"/>
    </row>
    <row r="9" spans="1:16" s="48" customFormat="1" ht="14.25" customHeight="1" thickBot="1" x14ac:dyDescent="0.25">
      <c r="A9" s="45" t="s">
        <v>297</v>
      </c>
      <c r="B9" s="46" t="s">
        <v>298</v>
      </c>
      <c r="C9" s="1204" t="s">
        <v>299</v>
      </c>
      <c r="D9" s="270" t="s">
        <v>300</v>
      </c>
      <c r="E9" s="46" t="s">
        <v>301</v>
      </c>
      <c r="F9" s="46" t="s">
        <v>388</v>
      </c>
      <c r="G9" s="46" t="s">
        <v>424</v>
      </c>
      <c r="H9" s="267" t="s">
        <v>388</v>
      </c>
      <c r="I9" s="775" t="s">
        <v>300</v>
      </c>
      <c r="J9" s="47" t="s">
        <v>388</v>
      </c>
      <c r="K9" s="45" t="s">
        <v>299</v>
      </c>
      <c r="L9" s="143" t="s">
        <v>299</v>
      </c>
      <c r="M9" s="166"/>
    </row>
    <row r="10" spans="1:16" s="33" customFormat="1" ht="12.2" customHeight="1" thickBot="1" x14ac:dyDescent="0.25">
      <c r="A10" s="78" t="s">
        <v>12</v>
      </c>
      <c r="B10" s="1016" t="s">
        <v>547</v>
      </c>
      <c r="C10" s="589">
        <f>C11+C13+C14+C15+C16</f>
        <v>11352869202</v>
      </c>
      <c r="D10" s="588">
        <f>D11+D13+D14+D15+D16</f>
        <v>11563203773</v>
      </c>
      <c r="E10" s="589">
        <f t="shared" ref="E10:K10" si="0">E11+E13+E14+E15+E16</f>
        <v>13278547401</v>
      </c>
      <c r="F10" s="589">
        <f t="shared" si="0"/>
        <v>0</v>
      </c>
      <c r="G10" s="589">
        <f t="shared" si="0"/>
        <v>0</v>
      </c>
      <c r="H10" s="587">
        <f>+E10-D10</f>
        <v>1715343628</v>
      </c>
      <c r="I10" s="1213" t="e">
        <f t="shared" si="0"/>
        <v>#REF!</v>
      </c>
      <c r="J10" s="587" t="e">
        <f t="shared" si="0"/>
        <v>#REF!</v>
      </c>
      <c r="K10" s="590" t="e">
        <f t="shared" si="0"/>
        <v>#REF!</v>
      </c>
      <c r="L10" s="591" t="e">
        <f>K10/D10*100</f>
        <v>#REF!</v>
      </c>
      <c r="M10" s="187"/>
      <c r="P10" s="33" t="s">
        <v>385</v>
      </c>
    </row>
    <row r="11" spans="1:16" ht="12.2" customHeight="1" x14ac:dyDescent="0.2">
      <c r="A11" s="101" t="s">
        <v>91</v>
      </c>
      <c r="B11" s="854" t="s">
        <v>68</v>
      </c>
      <c r="C11" s="593">
        <f>'4. mell.Önkorm'!C91+'5.Int.össz'!C54</f>
        <v>3204199451</v>
      </c>
      <c r="D11" s="592">
        <f>'4. mell.Önkorm'!D91+'5.Int.össz'!D54</f>
        <v>3242475650</v>
      </c>
      <c r="E11" s="593">
        <f>'4. mell.Önkorm'!E91+'5.Int.össz'!E54</f>
        <v>3765359520</v>
      </c>
      <c r="F11" s="593">
        <f>'4. mell.Önkorm'!F91+'5.Int.össz'!F54</f>
        <v>0</v>
      </c>
      <c r="G11" s="593">
        <f>'4. mell.Önkorm'!G91+'5.Int.össz'!G54</f>
        <v>0</v>
      </c>
      <c r="H11" s="799">
        <f t="shared" ref="H11:H56" si="1">+E11-D11</f>
        <v>522883870</v>
      </c>
      <c r="I11" s="1214">
        <f>'4. mell.Önkorm'!I91+'5.Int.össz'!I54</f>
        <v>0</v>
      </c>
      <c r="J11" s="764">
        <f>'4. mell.Önkorm'!J91+'5.Int.össz'!J54</f>
        <v>0</v>
      </c>
      <c r="K11" s="594">
        <f>'4. mell.Önkorm'!K91+'5.Int.össz'!K54</f>
        <v>0</v>
      </c>
      <c r="L11" s="595">
        <f t="shared" ref="L11:L44" si="2">K11/D11*100</f>
        <v>0</v>
      </c>
      <c r="M11" s="190"/>
    </row>
    <row r="12" spans="1:16" ht="12.2" customHeight="1" x14ac:dyDescent="0.2">
      <c r="A12" s="1218" t="s">
        <v>305</v>
      </c>
      <c r="B12" s="855" t="s">
        <v>270</v>
      </c>
      <c r="C12" s="544">
        <f>'4. mell.Önkorm'!C92+'5.Int.össz'!C55</f>
        <v>23000000</v>
      </c>
      <c r="D12" s="543">
        <f>'4. mell.Önkorm'!D92+'5.Int.össz'!D55</f>
        <v>23227800</v>
      </c>
      <c r="E12" s="544">
        <f>'4. mell.Önkorm'!E92+'5.Int.össz'!E55</f>
        <v>160114474</v>
      </c>
      <c r="F12" s="544">
        <f>'4. mell.Önkorm'!F92+'5.Int.össz'!F55</f>
        <v>0</v>
      </c>
      <c r="G12" s="544">
        <f>'4. mell.Önkorm'!G92+'5.Int.össz'!G55</f>
        <v>0</v>
      </c>
      <c r="H12" s="801">
        <f t="shared" si="1"/>
        <v>136886674</v>
      </c>
      <c r="I12" s="776">
        <f>'4. mell.Önkorm'!I92+'5.Int.össz'!I55</f>
        <v>0</v>
      </c>
      <c r="J12" s="761">
        <f>'4. mell.Önkorm'!J92+'5.Int.össz'!J55</f>
        <v>0</v>
      </c>
      <c r="K12" s="603">
        <f>'4. mell.Önkorm'!K92+'5.Int.össz'!K55</f>
        <v>0</v>
      </c>
      <c r="L12" s="604">
        <f t="shared" si="2"/>
        <v>0</v>
      </c>
      <c r="M12" s="190"/>
    </row>
    <row r="13" spans="1:16" ht="12.2" customHeight="1" x14ac:dyDescent="0.2">
      <c r="A13" s="1218" t="s">
        <v>92</v>
      </c>
      <c r="B13" s="800" t="s">
        <v>87</v>
      </c>
      <c r="C13" s="609">
        <f>'4. mell.Önkorm'!C93+'5.Int.össz'!C56</f>
        <v>481020970</v>
      </c>
      <c r="D13" s="551">
        <f>'4. mell.Önkorm'!D93+'5.Int.össz'!D56</f>
        <v>490904741</v>
      </c>
      <c r="E13" s="609">
        <f>'4. mell.Önkorm'!E93+'5.Int.össz'!E56</f>
        <v>574762939</v>
      </c>
      <c r="F13" s="609">
        <f>'4. mell.Önkorm'!F93+'5.Int.össz'!F56</f>
        <v>0</v>
      </c>
      <c r="G13" s="609">
        <f>'4. mell.Önkorm'!G93+'5.Int.össz'!G56</f>
        <v>0</v>
      </c>
      <c r="H13" s="532">
        <f t="shared" si="1"/>
        <v>83858198</v>
      </c>
      <c r="I13" s="777">
        <f>'4. mell.Önkorm'!I93+'5.Int.össz'!I56</f>
        <v>0</v>
      </c>
      <c r="J13" s="762">
        <f>'4. mell.Önkorm'!J93+'5.Int.össz'!J56</f>
        <v>0</v>
      </c>
      <c r="K13" s="596">
        <f>'4. mell.Önkorm'!K93+'5.Int.össz'!K56</f>
        <v>0</v>
      </c>
      <c r="L13" s="597">
        <f t="shared" si="2"/>
        <v>0</v>
      </c>
      <c r="M13" s="190"/>
    </row>
    <row r="14" spans="1:16" ht="12.2" customHeight="1" x14ac:dyDescent="0.2">
      <c r="A14" s="1218" t="s">
        <v>93</v>
      </c>
      <c r="B14" s="800" t="s">
        <v>69</v>
      </c>
      <c r="C14" s="1206">
        <f>'4. mell.Önkorm'!C94+'5.Int.össz'!C57</f>
        <v>2153299538</v>
      </c>
      <c r="D14" s="555">
        <f>'4. mell.Önkorm'!D94+'5.Int.össz'!D57</f>
        <v>2295578790</v>
      </c>
      <c r="E14" s="1206">
        <f>'4. mell.Önkorm'!E94+'5.Int.össz'!E57</f>
        <v>2410480447</v>
      </c>
      <c r="F14" s="1206">
        <f>'4. mell.Önkorm'!F94+'5.Int.össz'!F57</f>
        <v>0</v>
      </c>
      <c r="G14" s="1206">
        <f>'4. mell.Önkorm'!G94+'5.Int.össz'!G57</f>
        <v>0</v>
      </c>
      <c r="H14" s="802">
        <f t="shared" si="1"/>
        <v>114901657</v>
      </c>
      <c r="I14" s="1215">
        <f>'4. mell.Önkorm'!I94+'5.Int.össz'!I57</f>
        <v>0</v>
      </c>
      <c r="J14" s="763">
        <f>'4. mell.Önkorm'!J94+'5.Int.össz'!J57</f>
        <v>0</v>
      </c>
      <c r="K14" s="598">
        <f>'4. mell.Önkorm'!K94+'5.Int.össz'!K57</f>
        <v>0</v>
      </c>
      <c r="L14" s="599">
        <f t="shared" si="2"/>
        <v>0</v>
      </c>
      <c r="M14" s="190"/>
    </row>
    <row r="15" spans="1:16" ht="12.2" customHeight="1" x14ac:dyDescent="0.2">
      <c r="A15" s="1218" t="s">
        <v>90</v>
      </c>
      <c r="B15" s="800" t="s">
        <v>80</v>
      </c>
      <c r="C15" s="1206">
        <f>'4. mell.Önkorm'!C95+'5.Int.össz'!C58</f>
        <v>270328000</v>
      </c>
      <c r="D15" s="555">
        <f>'4. mell.Önkorm'!D95+'5.Int.össz'!D58</f>
        <v>270328000</v>
      </c>
      <c r="E15" s="1206">
        <f>'4. mell.Önkorm'!E95+'5.Int.össz'!E58</f>
        <v>270328000</v>
      </c>
      <c r="F15" s="1206">
        <f>'4. mell.Önkorm'!F95+'5.Int.össz'!F58</f>
        <v>0</v>
      </c>
      <c r="G15" s="1206">
        <f>'4. mell.Önkorm'!G95+'5.Int.össz'!G58</f>
        <v>0</v>
      </c>
      <c r="H15" s="802">
        <f t="shared" si="1"/>
        <v>0</v>
      </c>
      <c r="I15" s="1215">
        <f>'4. mell.Önkorm'!I95+'5.Int.össz'!I58</f>
        <v>0</v>
      </c>
      <c r="J15" s="763">
        <f>'4. mell.Önkorm'!J95+'5.Int.össz'!J58</f>
        <v>0</v>
      </c>
      <c r="K15" s="598">
        <f>'4. mell.Önkorm'!K95+'5.Int.össz'!K58</f>
        <v>0</v>
      </c>
      <c r="L15" s="599">
        <f t="shared" si="2"/>
        <v>0</v>
      </c>
      <c r="M15" s="190"/>
    </row>
    <row r="16" spans="1:16" ht="12.2" customHeight="1" x14ac:dyDescent="0.2">
      <c r="A16" s="1218" t="s">
        <v>147</v>
      </c>
      <c r="B16" s="608" t="s">
        <v>88</v>
      </c>
      <c r="C16" s="1206">
        <f>SUM(C17:C23)</f>
        <v>5244021243</v>
      </c>
      <c r="D16" s="555">
        <f>SUM(D17:D23)</f>
        <v>5263916592</v>
      </c>
      <c r="E16" s="1206">
        <f t="shared" ref="E16:K16" si="3">SUM(E17:E23)</f>
        <v>6257616495</v>
      </c>
      <c r="F16" s="1206">
        <f t="shared" si="3"/>
        <v>0</v>
      </c>
      <c r="G16" s="1206">
        <f t="shared" si="3"/>
        <v>0</v>
      </c>
      <c r="H16" s="802">
        <f t="shared" si="1"/>
        <v>993699903</v>
      </c>
      <c r="I16" s="1215" t="e">
        <f t="shared" si="3"/>
        <v>#REF!</v>
      </c>
      <c r="J16" s="763" t="e">
        <f>SUM(J17:J23)</f>
        <v>#REF!</v>
      </c>
      <c r="K16" s="598" t="e">
        <f t="shared" si="3"/>
        <v>#REF!</v>
      </c>
      <c r="L16" s="599" t="e">
        <f t="shared" si="2"/>
        <v>#REF!</v>
      </c>
      <c r="M16" s="190"/>
    </row>
    <row r="17" spans="1:17" ht="12.2" customHeight="1" x14ac:dyDescent="0.2">
      <c r="A17" s="1218" t="s">
        <v>306</v>
      </c>
      <c r="B17" s="423" t="s">
        <v>554</v>
      </c>
      <c r="C17" s="1206">
        <f>'4. mell.Önkorm'!C97</f>
        <v>0</v>
      </c>
      <c r="D17" s="555">
        <f>'4. mell.Önkorm'!D97</f>
        <v>0</v>
      </c>
      <c r="E17" s="1206">
        <f>'4. mell.Önkorm'!E97</f>
        <v>0</v>
      </c>
      <c r="F17" s="1206">
        <f>'4. mell.Önkorm'!F97</f>
        <v>0</v>
      </c>
      <c r="G17" s="1206">
        <f>'4. mell.Önkorm'!G97</f>
        <v>0</v>
      </c>
      <c r="H17" s="802">
        <f t="shared" si="1"/>
        <v>0</v>
      </c>
      <c r="I17" s="1215">
        <f>'4. mell.Önkorm'!I97</f>
        <v>0</v>
      </c>
      <c r="J17" s="763">
        <f>'4. mell.Önkorm'!J97</f>
        <v>0</v>
      </c>
      <c r="K17" s="598">
        <f>'4. mell.Önkorm'!K97</f>
        <v>0</v>
      </c>
      <c r="L17" s="599" t="e">
        <f t="shared" si="2"/>
        <v>#DIV/0!</v>
      </c>
      <c r="M17" s="190"/>
    </row>
    <row r="18" spans="1:17" ht="12.2" customHeight="1" x14ac:dyDescent="0.2">
      <c r="A18" s="1218" t="s">
        <v>307</v>
      </c>
      <c r="B18" s="1008" t="s">
        <v>647</v>
      </c>
      <c r="C18" s="1206">
        <f>'4. mell.Önkorm'!C98</f>
        <v>3222984305</v>
      </c>
      <c r="D18" s="555">
        <f>'4. mell.Önkorm'!D98</f>
        <v>3222984305</v>
      </c>
      <c r="E18" s="1206">
        <f>'4. mell.Önkorm'!E98</f>
        <v>3222984305</v>
      </c>
      <c r="F18" s="1206">
        <f>'4. mell.Önkorm'!F98</f>
        <v>0</v>
      </c>
      <c r="G18" s="1206">
        <f>'4. mell.Önkorm'!G98</f>
        <v>0</v>
      </c>
      <c r="H18" s="802">
        <f t="shared" si="1"/>
        <v>0</v>
      </c>
      <c r="I18" s="1215">
        <f>'4. mell.Önkorm'!I98</f>
        <v>0</v>
      </c>
      <c r="J18" s="763">
        <f>'4. mell.Önkorm'!J98</f>
        <v>0</v>
      </c>
      <c r="K18" s="598">
        <f>'4. mell.Önkorm'!K98</f>
        <v>0</v>
      </c>
      <c r="L18" s="599">
        <f t="shared" si="2"/>
        <v>0</v>
      </c>
      <c r="M18" s="190"/>
    </row>
    <row r="19" spans="1:17" ht="12.2" customHeight="1" x14ac:dyDescent="0.2">
      <c r="A19" s="1218" t="s">
        <v>308</v>
      </c>
      <c r="B19" s="1008" t="s">
        <v>646</v>
      </c>
      <c r="C19" s="1206">
        <f>'4. mell.Önkorm'!C99</f>
        <v>0</v>
      </c>
      <c r="D19" s="555">
        <f>'4. mell.Önkorm'!D99</f>
        <v>0</v>
      </c>
      <c r="E19" s="1206">
        <f>'4. mell.Önkorm'!E99</f>
        <v>0</v>
      </c>
      <c r="F19" s="1206">
        <f>'4. mell.Önkorm'!F99</f>
        <v>0</v>
      </c>
      <c r="G19" s="1206">
        <f>'4. mell.Önkorm'!G99</f>
        <v>0</v>
      </c>
      <c r="H19" s="802">
        <f t="shared" si="1"/>
        <v>0</v>
      </c>
      <c r="I19" s="1215">
        <f>'4. mell.Önkorm'!I99</f>
        <v>0</v>
      </c>
      <c r="J19" s="763">
        <f>'4. mell.Önkorm'!J99</f>
        <v>0</v>
      </c>
      <c r="K19" s="598">
        <f>'4. mell.Önkorm'!K99</f>
        <v>0</v>
      </c>
      <c r="L19" s="599" t="e">
        <f t="shared" si="2"/>
        <v>#DIV/0!</v>
      </c>
      <c r="M19" s="190"/>
    </row>
    <row r="20" spans="1:17" ht="12.2" customHeight="1" x14ac:dyDescent="0.2">
      <c r="A20" s="1218" t="s">
        <v>309</v>
      </c>
      <c r="B20" s="1008" t="s">
        <v>645</v>
      </c>
      <c r="C20" s="1206">
        <f>'4. mell.Önkorm'!C100+'5.Int.össz'!C60</f>
        <v>46561480</v>
      </c>
      <c r="D20" s="555">
        <f>'4. mell.Önkorm'!D100+'5.Int.össz'!D60</f>
        <v>16592442</v>
      </c>
      <c r="E20" s="1206">
        <f>'4. mell.Önkorm'!E100+'5.Int.össz'!E60</f>
        <v>83798779</v>
      </c>
      <c r="F20" s="1206">
        <f>'4. mell.Önkorm'!F100+'5.Int.össz'!F60</f>
        <v>0</v>
      </c>
      <c r="G20" s="1206">
        <f>'4. mell.Önkorm'!G100+'5.Int.össz'!G60</f>
        <v>0</v>
      </c>
      <c r="H20" s="802">
        <f t="shared" si="1"/>
        <v>67206337</v>
      </c>
      <c r="I20" s="1215">
        <f>'4. mell.Önkorm'!I100+'5.Int.össz'!I60</f>
        <v>0</v>
      </c>
      <c r="J20" s="763">
        <f>'4. mell.Önkorm'!J100+'5.Int.össz'!J60</f>
        <v>0</v>
      </c>
      <c r="K20" s="598">
        <f>'4. mell.Önkorm'!K100+'5.Int.össz'!K60</f>
        <v>0</v>
      </c>
      <c r="L20" s="599">
        <f t="shared" si="2"/>
        <v>0</v>
      </c>
      <c r="M20" s="190"/>
    </row>
    <row r="21" spans="1:17" ht="12.2" customHeight="1" x14ac:dyDescent="0.2">
      <c r="A21" s="1218" t="s">
        <v>310</v>
      </c>
      <c r="B21" s="1008" t="s">
        <v>650</v>
      </c>
      <c r="C21" s="1206">
        <f>'4. mell.Önkorm'!C101</f>
        <v>0</v>
      </c>
      <c r="D21" s="555">
        <f>'4. mell.Önkorm'!D101</f>
        <v>0</v>
      </c>
      <c r="E21" s="1206">
        <f>'4. mell.Önkorm'!E101</f>
        <v>0</v>
      </c>
      <c r="F21" s="1206">
        <f>'4. mell.Önkorm'!F101</f>
        <v>0</v>
      </c>
      <c r="G21" s="1206">
        <f>'4. mell.Önkorm'!G101</f>
        <v>0</v>
      </c>
      <c r="H21" s="802">
        <f t="shared" si="1"/>
        <v>0</v>
      </c>
      <c r="I21" s="1215">
        <f>'4. mell.Önkorm'!I101</f>
        <v>0</v>
      </c>
      <c r="J21" s="763">
        <f>'4. mell.Önkorm'!J101</f>
        <v>0</v>
      </c>
      <c r="K21" s="598">
        <f>'4. mell.Önkorm'!K101</f>
        <v>0</v>
      </c>
      <c r="L21" s="599" t="e">
        <f t="shared" si="2"/>
        <v>#DIV/0!</v>
      </c>
      <c r="M21" s="190"/>
    </row>
    <row r="22" spans="1:17" ht="12.2" customHeight="1" x14ac:dyDescent="0.2">
      <c r="A22" s="1218" t="s">
        <v>361</v>
      </c>
      <c r="B22" s="1008" t="s">
        <v>644</v>
      </c>
      <c r="C22" s="1206">
        <f>'4. mell.Önkorm'!C102+'5.Int.össz'!C61</f>
        <v>1420634898</v>
      </c>
      <c r="D22" s="555">
        <f>'4. mell.Önkorm'!D102+'5.Int.össz'!D61</f>
        <v>1515270808</v>
      </c>
      <c r="E22" s="1206">
        <f>'4. mell.Önkorm'!E102+'5.Int.össz'!E61</f>
        <v>1755525658</v>
      </c>
      <c r="F22" s="1206">
        <f>'4. mell.Önkorm'!F102+'5.Int.össz'!F61</f>
        <v>0</v>
      </c>
      <c r="G22" s="1206">
        <f>'4. mell.Önkorm'!G102+'5.Int.össz'!G61</f>
        <v>0</v>
      </c>
      <c r="H22" s="802">
        <f t="shared" si="1"/>
        <v>240254850</v>
      </c>
      <c r="I22" s="1215" t="e">
        <f>'4. mell.Önkorm'!I102+'5.Int.össz'!I61</f>
        <v>#REF!</v>
      </c>
      <c r="J22" s="763" t="e">
        <f>'4. mell.Önkorm'!J102+'5.Int.össz'!J61</f>
        <v>#REF!</v>
      </c>
      <c r="K22" s="598" t="e">
        <f>'4. mell.Önkorm'!K102+'5.Int.össz'!K61</f>
        <v>#REF!</v>
      </c>
      <c r="L22" s="599" t="e">
        <f t="shared" si="2"/>
        <v>#REF!</v>
      </c>
      <c r="M22" s="190"/>
    </row>
    <row r="23" spans="1:17" ht="12.2" customHeight="1" x14ac:dyDescent="0.2">
      <c r="A23" s="1218" t="s">
        <v>615</v>
      </c>
      <c r="B23" s="1009" t="s">
        <v>649</v>
      </c>
      <c r="C23" s="1209">
        <f>+C24+C25</f>
        <v>553840560</v>
      </c>
      <c r="D23" s="1219">
        <f>+D24+D25</f>
        <v>509069037</v>
      </c>
      <c r="E23" s="1209">
        <f t="shared" ref="E23:K23" si="4">+E24+E25</f>
        <v>1195307753</v>
      </c>
      <c r="F23" s="1209">
        <f t="shared" si="4"/>
        <v>0</v>
      </c>
      <c r="G23" s="1209">
        <f t="shared" si="4"/>
        <v>0</v>
      </c>
      <c r="H23" s="804">
        <f t="shared" si="1"/>
        <v>686238716</v>
      </c>
      <c r="I23" s="1216">
        <f t="shared" si="4"/>
        <v>0</v>
      </c>
      <c r="J23" s="765">
        <f t="shared" si="4"/>
        <v>0</v>
      </c>
      <c r="K23" s="600">
        <f t="shared" si="4"/>
        <v>0</v>
      </c>
      <c r="L23" s="601">
        <f t="shared" si="2"/>
        <v>0</v>
      </c>
      <c r="M23" s="190"/>
    </row>
    <row r="24" spans="1:17" ht="12.75" customHeight="1" x14ac:dyDescent="0.2">
      <c r="A24" s="12" t="s">
        <v>616</v>
      </c>
      <c r="B24" s="100" t="s">
        <v>617</v>
      </c>
      <c r="C24" s="544">
        <f>'4. mell.Önkorm'!C104</f>
        <v>100000000</v>
      </c>
      <c r="D24" s="543">
        <f>'4. mell.Önkorm'!D104</f>
        <v>100000000</v>
      </c>
      <c r="E24" s="544">
        <f>'4. mell.Önkorm'!E104</f>
        <v>100000000</v>
      </c>
      <c r="F24" s="544">
        <f>'4. mell.Önkorm'!F104</f>
        <v>0</v>
      </c>
      <c r="G24" s="544">
        <f>'4. mell.Önkorm'!G104</f>
        <v>0</v>
      </c>
      <c r="H24" s="801">
        <f t="shared" si="1"/>
        <v>0</v>
      </c>
      <c r="I24" s="776">
        <f>'4. mell.Önkorm'!I104</f>
        <v>0</v>
      </c>
      <c r="J24" s="761">
        <f>'4. mell.Önkorm'!J104</f>
        <v>0</v>
      </c>
      <c r="K24" s="603">
        <f>'4. mell.Önkorm'!K104</f>
        <v>0</v>
      </c>
      <c r="L24" s="604">
        <f t="shared" si="2"/>
        <v>0</v>
      </c>
      <c r="M24" s="190"/>
      <c r="P24" s="25" t="s">
        <v>385</v>
      </c>
    </row>
    <row r="25" spans="1:17" ht="12.75" customHeight="1" x14ac:dyDescent="0.2">
      <c r="A25" s="1220" t="s">
        <v>618</v>
      </c>
      <c r="B25" s="446" t="s">
        <v>619</v>
      </c>
      <c r="C25" s="609">
        <f>SUM(C26:C27)</f>
        <v>453840560</v>
      </c>
      <c r="D25" s="551">
        <f t="shared" ref="D25:K25" si="5">SUM(D26:D27)</f>
        <v>409069037</v>
      </c>
      <c r="E25" s="609">
        <f t="shared" si="5"/>
        <v>1095307753</v>
      </c>
      <c r="F25" s="609">
        <f t="shared" si="5"/>
        <v>0</v>
      </c>
      <c r="G25" s="609">
        <f t="shared" si="5"/>
        <v>0</v>
      </c>
      <c r="H25" s="532">
        <f t="shared" si="1"/>
        <v>686238716</v>
      </c>
      <c r="I25" s="777">
        <f t="shared" si="5"/>
        <v>0</v>
      </c>
      <c r="J25" s="762">
        <f t="shared" si="5"/>
        <v>0</v>
      </c>
      <c r="K25" s="596">
        <f t="shared" si="5"/>
        <v>0</v>
      </c>
      <c r="L25" s="597">
        <f t="shared" si="2"/>
        <v>0</v>
      </c>
      <c r="M25" s="190"/>
    </row>
    <row r="26" spans="1:17" ht="12.75" customHeight="1" x14ac:dyDescent="0.2">
      <c r="A26" s="1220" t="s">
        <v>620</v>
      </c>
      <c r="B26" s="447" t="s">
        <v>648</v>
      </c>
      <c r="C26" s="609">
        <f>'4. mell.Önkorm'!C106</f>
        <v>403840560</v>
      </c>
      <c r="D26" s="551">
        <f>'4. mell.Önkorm'!D106</f>
        <v>368069037</v>
      </c>
      <c r="E26" s="609">
        <f>'4. mell.Önkorm'!E106</f>
        <v>1054307753</v>
      </c>
      <c r="F26" s="609">
        <f>'4. mell.Önkorm'!F106</f>
        <v>0</v>
      </c>
      <c r="G26" s="609">
        <f>'4. mell.Önkorm'!G106</f>
        <v>0</v>
      </c>
      <c r="H26" s="532">
        <f t="shared" si="1"/>
        <v>686238716</v>
      </c>
      <c r="I26" s="777">
        <f>'4. mell.Önkorm'!I106</f>
        <v>0</v>
      </c>
      <c r="J26" s="762">
        <f>'4. mell.Önkorm'!J106</f>
        <v>0</v>
      </c>
      <c r="K26" s="596">
        <f>'4. mell.Önkorm'!K106</f>
        <v>0</v>
      </c>
      <c r="L26" s="597">
        <f t="shared" si="2"/>
        <v>0</v>
      </c>
      <c r="M26" s="190"/>
    </row>
    <row r="27" spans="1:17" ht="12.75" customHeight="1" thickBot="1" x14ac:dyDescent="0.25">
      <c r="A27" s="1220" t="s">
        <v>621</v>
      </c>
      <c r="B27" s="447" t="s">
        <v>636</v>
      </c>
      <c r="C27" s="609">
        <f>'4. mell.Önkorm'!C107</f>
        <v>50000000</v>
      </c>
      <c r="D27" s="551">
        <f>'4. mell.Önkorm'!D107</f>
        <v>41000000</v>
      </c>
      <c r="E27" s="609">
        <f>'4. mell.Önkorm'!E107</f>
        <v>41000000</v>
      </c>
      <c r="F27" s="609">
        <f>'4. mell.Önkorm'!F107</f>
        <v>0</v>
      </c>
      <c r="G27" s="609">
        <f>'4. mell.Önkorm'!G107</f>
        <v>0</v>
      </c>
      <c r="H27" s="532">
        <f t="shared" si="1"/>
        <v>0</v>
      </c>
      <c r="I27" s="777">
        <f>'4. mell.Önkorm'!I107</f>
        <v>0</v>
      </c>
      <c r="J27" s="762">
        <f>'4. mell.Önkorm'!J107</f>
        <v>0</v>
      </c>
      <c r="K27" s="596">
        <f>'4. mell.Önkorm'!K107</f>
        <v>0</v>
      </c>
      <c r="L27" s="597">
        <f t="shared" si="2"/>
        <v>0</v>
      </c>
      <c r="M27" s="190"/>
      <c r="Q27" s="25" t="s">
        <v>385</v>
      </c>
    </row>
    <row r="28" spans="1:17" ht="12.2" customHeight="1" thickBot="1" x14ac:dyDescent="0.25">
      <c r="A28" s="14" t="s">
        <v>13</v>
      </c>
      <c r="B28" s="102" t="s">
        <v>384</v>
      </c>
      <c r="C28" s="539">
        <f>+C29+C31+C33</f>
        <v>1123044805</v>
      </c>
      <c r="D28" s="538">
        <f>+D29+D31+D33</f>
        <v>1688335011</v>
      </c>
      <c r="E28" s="539">
        <f t="shared" ref="E28:K28" si="6">+E29+E31+E33</f>
        <v>1789057717</v>
      </c>
      <c r="F28" s="539">
        <f t="shared" si="6"/>
        <v>0</v>
      </c>
      <c r="G28" s="539">
        <f t="shared" si="6"/>
        <v>0</v>
      </c>
      <c r="H28" s="537">
        <f t="shared" si="1"/>
        <v>100722706</v>
      </c>
      <c r="I28" s="767">
        <f t="shared" si="6"/>
        <v>0</v>
      </c>
      <c r="J28" s="537">
        <f t="shared" si="6"/>
        <v>0</v>
      </c>
      <c r="K28" s="605">
        <f t="shared" si="6"/>
        <v>0</v>
      </c>
      <c r="L28" s="606">
        <f t="shared" si="2"/>
        <v>0</v>
      </c>
      <c r="M28" s="190"/>
    </row>
    <row r="29" spans="1:17" ht="12.2" customHeight="1" x14ac:dyDescent="0.2">
      <c r="A29" s="12" t="s">
        <v>94</v>
      </c>
      <c r="B29" s="800" t="s">
        <v>119</v>
      </c>
      <c r="C29" s="544">
        <f>'4. mell.Önkorm'!C109+'5.Int.össz'!C63</f>
        <v>311524214</v>
      </c>
      <c r="D29" s="543">
        <f>'4. mell.Önkorm'!D109+'5.Int.össz'!D63</f>
        <v>430667878</v>
      </c>
      <c r="E29" s="544">
        <f>'4. mell.Önkorm'!E109+'5.Int.össz'!E63</f>
        <v>447908996</v>
      </c>
      <c r="F29" s="544">
        <f>'4. mell.Önkorm'!F109+'5.Int.össz'!F63</f>
        <v>0</v>
      </c>
      <c r="G29" s="544">
        <f>'4. mell.Önkorm'!G109+'5.Int.össz'!G63</f>
        <v>0</v>
      </c>
      <c r="H29" s="801">
        <f t="shared" si="1"/>
        <v>17241118</v>
      </c>
      <c r="I29" s="776">
        <f>'4. mell.Önkorm'!I109+'5.Int.össz'!I63</f>
        <v>0</v>
      </c>
      <c r="J29" s="761">
        <f>'4. mell.Önkorm'!J109+'5.Int.össz'!J63</f>
        <v>0</v>
      </c>
      <c r="K29" s="603">
        <f>'4. mell.Önkorm'!K109+'5.Int.össz'!K63</f>
        <v>0</v>
      </c>
      <c r="L29" s="604">
        <f t="shared" si="2"/>
        <v>0</v>
      </c>
      <c r="M29" s="190"/>
    </row>
    <row r="30" spans="1:17" ht="12.2" customHeight="1" x14ac:dyDescent="0.2">
      <c r="A30" s="12" t="s">
        <v>316</v>
      </c>
      <c r="B30" s="446" t="s">
        <v>225</v>
      </c>
      <c r="C30" s="544">
        <f>'4. mell.Önkorm'!C110+'5.Int.össz'!C64</f>
        <v>131957503</v>
      </c>
      <c r="D30" s="543">
        <f>'4. mell.Önkorm'!D110+'5.Int.össz'!D64</f>
        <v>188851803</v>
      </c>
      <c r="E30" s="544">
        <f>'4. mell.Önkorm'!E110+'5.Int.össz'!E64</f>
        <v>188851803</v>
      </c>
      <c r="F30" s="544">
        <f>'4. mell.Önkorm'!F110+'5.Int.össz'!F64</f>
        <v>0</v>
      </c>
      <c r="G30" s="544">
        <f>'4. mell.Önkorm'!G110+'5.Int.össz'!G64</f>
        <v>0</v>
      </c>
      <c r="H30" s="801">
        <f t="shared" si="1"/>
        <v>0</v>
      </c>
      <c r="I30" s="776">
        <f>'4. mell.Önkorm'!I110+'5.Int.össz'!I64</f>
        <v>0</v>
      </c>
      <c r="J30" s="761">
        <f>'4. mell.Önkorm'!J110+'5.Int.össz'!J64</f>
        <v>0</v>
      </c>
      <c r="K30" s="603">
        <f>'4. mell.Önkorm'!K110+'5.Int.össz'!K64</f>
        <v>0</v>
      </c>
      <c r="L30" s="604">
        <f t="shared" si="2"/>
        <v>0</v>
      </c>
      <c r="M30" s="190"/>
    </row>
    <row r="31" spans="1:17" ht="12.2" customHeight="1" x14ac:dyDescent="0.2">
      <c r="A31" s="12" t="s">
        <v>95</v>
      </c>
      <c r="B31" s="803" t="s">
        <v>2</v>
      </c>
      <c r="C31" s="609">
        <f>'4. mell.Önkorm'!C111+'5.Int.össz'!C65</f>
        <v>428020591</v>
      </c>
      <c r="D31" s="551">
        <f>'4. mell.Önkorm'!D111+'5.Int.össz'!D65</f>
        <v>642682133</v>
      </c>
      <c r="E31" s="609">
        <f>'4. mell.Önkorm'!E111+'5.Int.össz'!E65</f>
        <v>653163721</v>
      </c>
      <c r="F31" s="609">
        <f>'4. mell.Önkorm'!F111+'5.Int.össz'!F65</f>
        <v>0</v>
      </c>
      <c r="G31" s="609">
        <f>'4. mell.Önkorm'!G111+'5.Int.össz'!G65</f>
        <v>0</v>
      </c>
      <c r="H31" s="532">
        <f t="shared" si="1"/>
        <v>10481588</v>
      </c>
      <c r="I31" s="777">
        <f>'4. mell.Önkorm'!I111+'5.Int.össz'!I65</f>
        <v>0</v>
      </c>
      <c r="J31" s="762">
        <f>'4. mell.Önkorm'!J111+'5.Int.össz'!J65</f>
        <v>0</v>
      </c>
      <c r="K31" s="596">
        <f>'4. mell.Önkorm'!K111+'5.Int.össz'!K65</f>
        <v>0</v>
      </c>
      <c r="L31" s="597">
        <f t="shared" si="2"/>
        <v>0</v>
      </c>
      <c r="M31" s="190"/>
    </row>
    <row r="32" spans="1:17" ht="12.2" customHeight="1" x14ac:dyDescent="0.2">
      <c r="A32" s="12" t="s">
        <v>315</v>
      </c>
      <c r="B32" s="446" t="s">
        <v>350</v>
      </c>
      <c r="C32" s="609">
        <f>'4. mell.Önkorm'!C112+'5.Int.össz'!C66</f>
        <v>0</v>
      </c>
      <c r="D32" s="551">
        <f>'4. mell.Önkorm'!D112+'5.Int.össz'!D66</f>
        <v>172803287</v>
      </c>
      <c r="E32" s="609">
        <f>'4. mell.Önkorm'!E112+'5.Int.össz'!E66</f>
        <v>172803287</v>
      </c>
      <c r="F32" s="609">
        <f>'4. mell.Önkorm'!F112+'5.Int.össz'!F66</f>
        <v>0</v>
      </c>
      <c r="G32" s="609">
        <f>'4. mell.Önkorm'!G112+'5.Int.össz'!G66</f>
        <v>0</v>
      </c>
      <c r="H32" s="532">
        <f t="shared" si="1"/>
        <v>0</v>
      </c>
      <c r="I32" s="777">
        <f>'4. mell.Önkorm'!I112+'5.Int.össz'!I66</f>
        <v>0</v>
      </c>
      <c r="J32" s="762">
        <f>'4. mell.Önkorm'!J112+'5.Int.össz'!J66</f>
        <v>0</v>
      </c>
      <c r="K32" s="596">
        <f>'4. mell.Önkorm'!K112+'5.Int.össz'!K66</f>
        <v>0</v>
      </c>
      <c r="L32" s="597">
        <f t="shared" si="2"/>
        <v>0</v>
      </c>
      <c r="M32" s="190"/>
    </row>
    <row r="33" spans="1:14" ht="12.2" customHeight="1" x14ac:dyDescent="0.2">
      <c r="A33" s="12" t="s">
        <v>96</v>
      </c>
      <c r="B33" s="548" t="s">
        <v>268</v>
      </c>
      <c r="C33" s="609">
        <f>SUM(C34:C37)</f>
        <v>383500000</v>
      </c>
      <c r="D33" s="551">
        <f>SUM(D34:D37)</f>
        <v>614985000</v>
      </c>
      <c r="E33" s="609">
        <f t="shared" ref="E33:K33" si="7">SUM(E34:E37)</f>
        <v>687985000</v>
      </c>
      <c r="F33" s="609">
        <f t="shared" si="7"/>
        <v>0</v>
      </c>
      <c r="G33" s="609">
        <f t="shared" si="7"/>
        <v>0</v>
      </c>
      <c r="H33" s="532">
        <f t="shared" si="1"/>
        <v>73000000</v>
      </c>
      <c r="I33" s="777">
        <f t="shared" si="7"/>
        <v>0</v>
      </c>
      <c r="J33" s="762">
        <f t="shared" si="7"/>
        <v>0</v>
      </c>
      <c r="K33" s="596">
        <f t="shared" si="7"/>
        <v>0</v>
      </c>
      <c r="L33" s="597">
        <f t="shared" si="2"/>
        <v>0</v>
      </c>
      <c r="M33" s="190"/>
    </row>
    <row r="34" spans="1:14" ht="12.2" customHeight="1" x14ac:dyDescent="0.2">
      <c r="A34" s="12" t="s">
        <v>317</v>
      </c>
      <c r="B34" s="800" t="s">
        <v>226</v>
      </c>
      <c r="C34" s="609">
        <f>'4. mell.Önkorm'!C114</f>
        <v>0</v>
      </c>
      <c r="D34" s="551">
        <f>'4. mell.Önkorm'!D114</f>
        <v>0</v>
      </c>
      <c r="E34" s="609">
        <f>'4. mell.Önkorm'!E114</f>
        <v>0</v>
      </c>
      <c r="F34" s="609">
        <f>'4. mell.Önkorm'!F114</f>
        <v>0</v>
      </c>
      <c r="G34" s="609">
        <f>'4. mell.Önkorm'!G114</f>
        <v>0</v>
      </c>
      <c r="H34" s="532">
        <f t="shared" si="1"/>
        <v>0</v>
      </c>
      <c r="I34" s="777">
        <f>'4. mell.Önkorm'!I114</f>
        <v>0</v>
      </c>
      <c r="J34" s="762">
        <f>'4. mell.Önkorm'!J114</f>
        <v>0</v>
      </c>
      <c r="K34" s="596">
        <f>'4. mell.Önkorm'!K114</f>
        <v>0</v>
      </c>
      <c r="L34" s="597" t="e">
        <f t="shared" si="2"/>
        <v>#DIV/0!</v>
      </c>
      <c r="M34" s="190"/>
    </row>
    <row r="35" spans="1:14" ht="12.2" customHeight="1" x14ac:dyDescent="0.2">
      <c r="A35" s="12" t="s">
        <v>318</v>
      </c>
      <c r="B35" s="800" t="s">
        <v>227</v>
      </c>
      <c r="C35" s="609">
        <f>'4. mell.Önkorm'!C115+'5.Int.össz'!C68</f>
        <v>1500000</v>
      </c>
      <c r="D35" s="551">
        <f>'4. mell.Önkorm'!D115+'5.Int.össz'!D68</f>
        <v>31613000</v>
      </c>
      <c r="E35" s="609">
        <f>'4. mell.Önkorm'!E115+'5.Int.össz'!E68</f>
        <v>31613000</v>
      </c>
      <c r="F35" s="609">
        <f>'4. mell.Önkorm'!F115+'5.Int.össz'!F68</f>
        <v>0</v>
      </c>
      <c r="G35" s="609">
        <f>'4. mell.Önkorm'!G115+'5.Int.össz'!G68</f>
        <v>0</v>
      </c>
      <c r="H35" s="532">
        <f t="shared" si="1"/>
        <v>0</v>
      </c>
      <c r="I35" s="777">
        <f>'4. mell.Önkorm'!I115+'5.Int.össz'!I68</f>
        <v>0</v>
      </c>
      <c r="J35" s="762">
        <f>'4. mell.Önkorm'!J115+'5.Int.össz'!J68</f>
        <v>0</v>
      </c>
      <c r="K35" s="596">
        <f>'4. mell.Önkorm'!K115+'5.Int.össz'!K68</f>
        <v>0</v>
      </c>
      <c r="L35" s="597">
        <f t="shared" si="2"/>
        <v>0</v>
      </c>
      <c r="M35" s="190"/>
    </row>
    <row r="36" spans="1:14" ht="12.2" customHeight="1" x14ac:dyDescent="0.2">
      <c r="A36" s="12" t="s">
        <v>319</v>
      </c>
      <c r="B36" s="800" t="s">
        <v>224</v>
      </c>
      <c r="C36" s="609">
        <f>'4. mell.Önkorm'!C116</f>
        <v>224000000</v>
      </c>
      <c r="D36" s="551">
        <f>'4. mell.Önkorm'!D116</f>
        <v>224000000</v>
      </c>
      <c r="E36" s="609">
        <f>'4. mell.Önkorm'!E116</f>
        <v>264000000</v>
      </c>
      <c r="F36" s="609">
        <f>'4. mell.Önkorm'!F116</f>
        <v>0</v>
      </c>
      <c r="G36" s="609">
        <f>'4. mell.Önkorm'!G116</f>
        <v>0</v>
      </c>
      <c r="H36" s="532">
        <f t="shared" si="1"/>
        <v>40000000</v>
      </c>
      <c r="I36" s="777">
        <f>'4. mell.Önkorm'!I116</f>
        <v>0</v>
      </c>
      <c r="J36" s="762">
        <f>'4. mell.Önkorm'!J116</f>
        <v>0</v>
      </c>
      <c r="K36" s="596">
        <f>'4. mell.Önkorm'!K116</f>
        <v>0</v>
      </c>
      <c r="L36" s="597">
        <f t="shared" si="2"/>
        <v>0</v>
      </c>
      <c r="M36" s="190"/>
    </row>
    <row r="37" spans="1:14" ht="12.2" customHeight="1" thickBot="1" x14ac:dyDescent="0.25">
      <c r="A37" s="12" t="s">
        <v>320</v>
      </c>
      <c r="B37" s="800" t="s">
        <v>228</v>
      </c>
      <c r="C37" s="1206">
        <f>'4. mell.Önkorm'!C117+'5.Int.össz'!C69</f>
        <v>158000000</v>
      </c>
      <c r="D37" s="555">
        <f>'4. mell.Önkorm'!D117+'5.Int.össz'!D69</f>
        <v>359372000</v>
      </c>
      <c r="E37" s="1206">
        <f>'4. mell.Önkorm'!E117+'5.Int.össz'!E69</f>
        <v>392372000</v>
      </c>
      <c r="F37" s="1206">
        <f>'4. mell.Önkorm'!F117+'5.Int.össz'!F69</f>
        <v>0</v>
      </c>
      <c r="G37" s="1206">
        <f>'4. mell.Önkorm'!G117+'5.Int.össz'!G69</f>
        <v>0</v>
      </c>
      <c r="H37" s="802">
        <f t="shared" si="1"/>
        <v>33000000</v>
      </c>
      <c r="I37" s="1215">
        <f>'4. mell.Önkorm'!I117+'5.Int.össz'!I69</f>
        <v>0</v>
      </c>
      <c r="J37" s="763">
        <f>'4. mell.Önkorm'!J117+'5.Int.össz'!J69</f>
        <v>0</v>
      </c>
      <c r="K37" s="598">
        <f>'4. mell.Önkorm'!K117+'5.Int.össz'!K69</f>
        <v>0</v>
      </c>
      <c r="L37" s="599">
        <f t="shared" si="2"/>
        <v>0</v>
      </c>
      <c r="M37" s="190"/>
    </row>
    <row r="38" spans="1:14" ht="12.2" customHeight="1" thickBot="1" x14ac:dyDescent="0.25">
      <c r="A38" s="14" t="s">
        <v>14</v>
      </c>
      <c r="B38" s="607" t="s">
        <v>540</v>
      </c>
      <c r="C38" s="539">
        <f>+C10+C28</f>
        <v>12475914007</v>
      </c>
      <c r="D38" s="538">
        <f t="shared" ref="D38:K38" si="8">+D10+D28</f>
        <v>13251538784</v>
      </c>
      <c r="E38" s="539">
        <f t="shared" si="8"/>
        <v>15067605118</v>
      </c>
      <c r="F38" s="539">
        <f t="shared" si="8"/>
        <v>0</v>
      </c>
      <c r="G38" s="539">
        <f t="shared" si="8"/>
        <v>0</v>
      </c>
      <c r="H38" s="537">
        <f t="shared" si="1"/>
        <v>1816066334</v>
      </c>
      <c r="I38" s="767" t="e">
        <f t="shared" si="8"/>
        <v>#REF!</v>
      </c>
      <c r="J38" s="537" t="e">
        <f t="shared" si="8"/>
        <v>#REF!</v>
      </c>
      <c r="K38" s="605" t="e">
        <f t="shared" si="8"/>
        <v>#REF!</v>
      </c>
      <c r="L38" s="606" t="e">
        <f t="shared" si="2"/>
        <v>#REF!</v>
      </c>
      <c r="M38" s="190"/>
    </row>
    <row r="39" spans="1:14" ht="12.2" customHeight="1" thickBot="1" x14ac:dyDescent="0.25">
      <c r="A39" s="14" t="s">
        <v>15</v>
      </c>
      <c r="B39" s="607" t="s">
        <v>541</v>
      </c>
      <c r="C39" s="539">
        <f>+C40+C41+C42</f>
        <v>0</v>
      </c>
      <c r="D39" s="538">
        <f t="shared" ref="D39:K39" si="9">+D40+D41+D42</f>
        <v>0</v>
      </c>
      <c r="E39" s="539">
        <f t="shared" si="9"/>
        <v>0</v>
      </c>
      <c r="F39" s="539">
        <f t="shared" si="9"/>
        <v>0</v>
      </c>
      <c r="G39" s="539">
        <f t="shared" si="9"/>
        <v>0</v>
      </c>
      <c r="H39" s="537">
        <f t="shared" si="1"/>
        <v>0</v>
      </c>
      <c r="I39" s="767">
        <f t="shared" si="9"/>
        <v>0</v>
      </c>
      <c r="J39" s="537">
        <f t="shared" si="9"/>
        <v>0</v>
      </c>
      <c r="K39" s="605">
        <f t="shared" si="9"/>
        <v>0</v>
      </c>
      <c r="L39" s="606" t="e">
        <f t="shared" si="2"/>
        <v>#DIV/0!</v>
      </c>
      <c r="M39" s="190"/>
    </row>
    <row r="40" spans="1:14" s="33" customFormat="1" ht="11.25" customHeight="1" x14ac:dyDescent="0.2">
      <c r="A40" s="12" t="s">
        <v>100</v>
      </c>
      <c r="B40" s="602" t="s">
        <v>371</v>
      </c>
      <c r="C40" s="609">
        <f>'4. mell.Önkorm'!C120</f>
        <v>0</v>
      </c>
      <c r="D40" s="551">
        <f>'4. mell.Önkorm'!D120</f>
        <v>0</v>
      </c>
      <c r="E40" s="609">
        <f>'4. mell.Önkorm'!E120</f>
        <v>0</v>
      </c>
      <c r="F40" s="609">
        <f>'4. mell.Önkorm'!F120</f>
        <v>0</v>
      </c>
      <c r="G40" s="609">
        <f>'4. mell.Önkorm'!G120</f>
        <v>0</v>
      </c>
      <c r="H40" s="532">
        <f t="shared" si="1"/>
        <v>0</v>
      </c>
      <c r="I40" s="777">
        <f>'4. mell.Önkorm'!I120</f>
        <v>0</v>
      </c>
      <c r="J40" s="552">
        <f>'4. mell.Önkorm'!J120</f>
        <v>0</v>
      </c>
      <c r="K40" s="596">
        <f>'4. mell.Önkorm'!K120</f>
        <v>0</v>
      </c>
      <c r="L40" s="597" t="e">
        <f t="shared" si="2"/>
        <v>#DIV/0!</v>
      </c>
      <c r="M40" s="187"/>
    </row>
    <row r="41" spans="1:14" ht="12.75" customHeight="1" x14ac:dyDescent="0.2">
      <c r="A41" s="12" t="s">
        <v>101</v>
      </c>
      <c r="B41" s="602" t="s">
        <v>243</v>
      </c>
      <c r="C41" s="609">
        <f>'4. mell.Önkorm'!C121</f>
        <v>0</v>
      </c>
      <c r="D41" s="551">
        <f>'4. mell.Önkorm'!D121</f>
        <v>0</v>
      </c>
      <c r="E41" s="609">
        <f>'4. mell.Önkorm'!E121</f>
        <v>0</v>
      </c>
      <c r="F41" s="609">
        <f>'4. mell.Önkorm'!F121</f>
        <v>0</v>
      </c>
      <c r="G41" s="609">
        <f>'4. mell.Önkorm'!G121</f>
        <v>0</v>
      </c>
      <c r="H41" s="532">
        <f t="shared" si="1"/>
        <v>0</v>
      </c>
      <c r="I41" s="777">
        <f>'4. mell.Önkorm'!I121</f>
        <v>0</v>
      </c>
      <c r="J41" s="552">
        <f>'4. mell.Önkorm'!J121</f>
        <v>0</v>
      </c>
      <c r="K41" s="596">
        <f>'4. mell.Önkorm'!K121</f>
        <v>0</v>
      </c>
      <c r="L41" s="597" t="e">
        <f t="shared" si="2"/>
        <v>#DIV/0!</v>
      </c>
      <c r="M41" s="190"/>
    </row>
    <row r="42" spans="1:14" ht="12.2" customHeight="1" thickBot="1" x14ac:dyDescent="0.25">
      <c r="A42" s="13" t="s">
        <v>164</v>
      </c>
      <c r="B42" s="608" t="s">
        <v>244</v>
      </c>
      <c r="C42" s="609">
        <f>'4. mell.Önkorm'!C122</f>
        <v>0</v>
      </c>
      <c r="D42" s="551">
        <f>'4. mell.Önkorm'!D122</f>
        <v>0</v>
      </c>
      <c r="E42" s="609">
        <f>'4. mell.Önkorm'!E122</f>
        <v>0</v>
      </c>
      <c r="F42" s="609">
        <f>'4. mell.Önkorm'!F122</f>
        <v>0</v>
      </c>
      <c r="G42" s="609">
        <f>'4. mell.Önkorm'!G122</f>
        <v>0</v>
      </c>
      <c r="H42" s="532">
        <f t="shared" si="1"/>
        <v>0</v>
      </c>
      <c r="I42" s="777">
        <f>'4. mell.Önkorm'!I122</f>
        <v>0</v>
      </c>
      <c r="J42" s="552">
        <f>'4. mell.Önkorm'!J122</f>
        <v>0</v>
      </c>
      <c r="K42" s="596">
        <f>'4. mell.Önkorm'!K122</f>
        <v>0</v>
      </c>
      <c r="L42" s="597" t="e">
        <f t="shared" si="2"/>
        <v>#DIV/0!</v>
      </c>
      <c r="M42" s="190"/>
    </row>
    <row r="43" spans="1:14" ht="12.2" customHeight="1" thickBot="1" x14ac:dyDescent="0.25">
      <c r="A43" s="14" t="s">
        <v>16</v>
      </c>
      <c r="B43" s="607" t="s">
        <v>538</v>
      </c>
      <c r="C43" s="539">
        <f>+C44+C46+C45</f>
        <v>0</v>
      </c>
      <c r="D43" s="538">
        <f t="shared" ref="D43:K43" si="10">+D44+D46+D45</f>
        <v>468945500</v>
      </c>
      <c r="E43" s="539">
        <f t="shared" si="10"/>
        <v>468945500</v>
      </c>
      <c r="F43" s="539">
        <f t="shared" si="10"/>
        <v>0</v>
      </c>
      <c r="G43" s="539">
        <f t="shared" si="10"/>
        <v>0</v>
      </c>
      <c r="H43" s="537">
        <f t="shared" si="1"/>
        <v>0</v>
      </c>
      <c r="I43" s="767">
        <f t="shared" si="10"/>
        <v>0</v>
      </c>
      <c r="J43" s="537">
        <f t="shared" si="10"/>
        <v>0</v>
      </c>
      <c r="K43" s="605">
        <f t="shared" si="10"/>
        <v>0</v>
      </c>
      <c r="L43" s="606">
        <f t="shared" si="2"/>
        <v>0</v>
      </c>
      <c r="M43" s="190"/>
    </row>
    <row r="44" spans="1:14" ht="12.2" customHeight="1" x14ac:dyDescent="0.2">
      <c r="A44" s="12" t="s">
        <v>89</v>
      </c>
      <c r="B44" s="602" t="s">
        <v>242</v>
      </c>
      <c r="C44" s="609">
        <f>'4. mell.Önkorm'!C124</f>
        <v>0</v>
      </c>
      <c r="D44" s="551">
        <f>'4. mell.Önkorm'!D124</f>
        <v>468945500</v>
      </c>
      <c r="E44" s="609">
        <f>'4. mell.Önkorm'!E124</f>
        <v>468945500</v>
      </c>
      <c r="F44" s="609">
        <f>'4. mell.Önkorm'!F124</f>
        <v>0</v>
      </c>
      <c r="G44" s="609">
        <f>'4. mell.Önkorm'!G124</f>
        <v>0</v>
      </c>
      <c r="H44" s="532">
        <f t="shared" si="1"/>
        <v>0</v>
      </c>
      <c r="I44" s="777">
        <f>'4. mell.Önkorm'!I124</f>
        <v>0</v>
      </c>
      <c r="J44" s="552">
        <f>'4. mell.Önkorm'!J124</f>
        <v>0</v>
      </c>
      <c r="K44" s="596">
        <f>'4. mell.Önkorm'!K124</f>
        <v>0</v>
      </c>
      <c r="L44" s="597">
        <f t="shared" si="2"/>
        <v>0</v>
      </c>
      <c r="M44" s="190"/>
    </row>
    <row r="45" spans="1:14" ht="12.2" customHeight="1" x14ac:dyDescent="0.2">
      <c r="A45" s="12" t="s">
        <v>102</v>
      </c>
      <c r="B45" s="602" t="s">
        <v>539</v>
      </c>
      <c r="C45" s="609">
        <f>'4. mell.Önkorm'!C125</f>
        <v>0</v>
      </c>
      <c r="D45" s="551">
        <f>'4. mell.Önkorm'!D125</f>
        <v>0</v>
      </c>
      <c r="E45" s="609">
        <f>'4. mell.Önkorm'!E125</f>
        <v>0</v>
      </c>
      <c r="F45" s="609">
        <f>'4. mell.Önkorm'!F125</f>
        <v>0</v>
      </c>
      <c r="G45" s="609">
        <f>'4. mell.Önkorm'!G125</f>
        <v>0</v>
      </c>
      <c r="H45" s="532">
        <f t="shared" si="1"/>
        <v>0</v>
      </c>
      <c r="I45" s="777">
        <f>'4. mell.Önkorm'!I125</f>
        <v>0</v>
      </c>
      <c r="J45" s="532">
        <f>'4. mell.Önkorm'!J125</f>
        <v>0</v>
      </c>
      <c r="K45" s="610">
        <f>'4. mell.Önkorm'!K125</f>
        <v>0</v>
      </c>
      <c r="L45" s="611"/>
      <c r="M45" s="190"/>
    </row>
    <row r="46" spans="1:14" ht="12.2" customHeight="1" thickBot="1" x14ac:dyDescent="0.25">
      <c r="A46" s="12" t="s">
        <v>103</v>
      </c>
      <c r="B46" s="547" t="s">
        <v>537</v>
      </c>
      <c r="C46" s="609">
        <f>'4. mell.Önkorm'!C126</f>
        <v>0</v>
      </c>
      <c r="D46" s="551">
        <f>'4. mell.Önkorm'!D126</f>
        <v>0</v>
      </c>
      <c r="E46" s="609">
        <f>'4. mell.Önkorm'!E126</f>
        <v>0</v>
      </c>
      <c r="F46" s="609">
        <f>'4. mell.Önkorm'!F126</f>
        <v>0</v>
      </c>
      <c r="G46" s="609">
        <f>'4. mell.Önkorm'!G126</f>
        <v>0</v>
      </c>
      <c r="H46" s="532">
        <f t="shared" si="1"/>
        <v>0</v>
      </c>
      <c r="I46" s="777">
        <f>'4. mell.Önkorm'!I126</f>
        <v>0</v>
      </c>
      <c r="J46" s="552">
        <f>'4. mell.Önkorm'!J126</f>
        <v>0</v>
      </c>
      <c r="K46" s="596">
        <f>'4. mell.Önkorm'!K126</f>
        <v>0</v>
      </c>
      <c r="L46" s="597" t="e">
        <f t="shared" ref="L46:L54" si="11">K46/D46*100</f>
        <v>#DIV/0!</v>
      </c>
      <c r="M46" s="190"/>
    </row>
    <row r="47" spans="1:14" ht="12.2" customHeight="1" thickBot="1" x14ac:dyDescent="0.25">
      <c r="A47" s="14" t="s">
        <v>17</v>
      </c>
      <c r="B47" s="607" t="s">
        <v>542</v>
      </c>
      <c r="C47" s="560">
        <f>SUM(C48:C52)</f>
        <v>52821826</v>
      </c>
      <c r="D47" s="559">
        <f t="shared" ref="D47:K47" si="12">SUM(D48:D52)</f>
        <v>1515389518</v>
      </c>
      <c r="E47" s="560">
        <f t="shared" si="12"/>
        <v>2314346206</v>
      </c>
      <c r="F47" s="560">
        <f t="shared" si="12"/>
        <v>0</v>
      </c>
      <c r="G47" s="560">
        <f t="shared" si="12"/>
        <v>0</v>
      </c>
      <c r="H47" s="558">
        <f t="shared" si="1"/>
        <v>798956688</v>
      </c>
      <c r="I47" s="778">
        <f t="shared" si="12"/>
        <v>0</v>
      </c>
      <c r="J47" s="558">
        <f t="shared" si="12"/>
        <v>0</v>
      </c>
      <c r="K47" s="612">
        <f t="shared" si="12"/>
        <v>0</v>
      </c>
      <c r="L47" s="613">
        <f t="shared" si="11"/>
        <v>0</v>
      </c>
      <c r="M47" s="190"/>
      <c r="N47" s="81"/>
    </row>
    <row r="48" spans="1:14" x14ac:dyDescent="0.2">
      <c r="A48" s="12" t="s">
        <v>104</v>
      </c>
      <c r="B48" s="602" t="s">
        <v>240</v>
      </c>
      <c r="C48" s="609">
        <f>'4. mell.Önkorm'!C128-'5.Int.össz'!C46</f>
        <v>0</v>
      </c>
      <c r="D48" s="551">
        <f>'4. mell.Önkorm'!D128-'5.Int.össz'!D46</f>
        <v>0</v>
      </c>
      <c r="E48" s="609">
        <f>'4. mell.Önkorm'!E128-'5.Int.össz'!E46</f>
        <v>0</v>
      </c>
      <c r="F48" s="609">
        <f>'4. mell.Önkorm'!F128-'5.Int.össz'!F46</f>
        <v>0</v>
      </c>
      <c r="G48" s="609">
        <f>'4. mell.Önkorm'!G128-'5.Int.össz'!G46</f>
        <v>0</v>
      </c>
      <c r="H48" s="532">
        <f t="shared" si="1"/>
        <v>0</v>
      </c>
      <c r="I48" s="777">
        <f>'4. mell.Önkorm'!I128-'5.Int.össz'!I46</f>
        <v>0</v>
      </c>
      <c r="J48" s="552">
        <f>'4. mell.Önkorm'!J128-'5.Int.össz'!J46</f>
        <v>0</v>
      </c>
      <c r="K48" s="596">
        <f>'4. mell.Önkorm'!K128-'5.Int.össz'!K46</f>
        <v>0</v>
      </c>
      <c r="L48" s="597" t="e">
        <f t="shared" si="11"/>
        <v>#DIV/0!</v>
      </c>
      <c r="M48" s="190"/>
    </row>
    <row r="49" spans="1:16" ht="12.2" customHeight="1" x14ac:dyDescent="0.2">
      <c r="A49" s="12" t="s">
        <v>105</v>
      </c>
      <c r="B49" s="602" t="s">
        <v>241</v>
      </c>
      <c r="C49" s="609">
        <f>'4. mell.Önkorm'!C129-'5.Int.össz'!C47</f>
        <v>0</v>
      </c>
      <c r="D49" s="551">
        <f>'4. mell.Önkorm'!D129-'5.Int.össz'!D47</f>
        <v>0</v>
      </c>
      <c r="E49" s="609">
        <f>'4. mell.Önkorm'!E129-'5.Int.össz'!E47</f>
        <v>0</v>
      </c>
      <c r="F49" s="609">
        <f>'4. mell.Önkorm'!F129-'5.Int.össz'!F47</f>
        <v>0</v>
      </c>
      <c r="G49" s="609">
        <f>'4. mell.Önkorm'!G129-'5.Int.össz'!G47</f>
        <v>0</v>
      </c>
      <c r="H49" s="532">
        <f t="shared" si="1"/>
        <v>0</v>
      </c>
      <c r="I49" s="777">
        <f>'4. mell.Önkorm'!I129-'5.Int.össz'!I47</f>
        <v>0</v>
      </c>
      <c r="J49" s="552">
        <f>'4. mell.Önkorm'!J129-'5.Int.össz'!J47</f>
        <v>0</v>
      </c>
      <c r="K49" s="596">
        <f>'4. mell.Önkorm'!K129-'5.Int.össz'!K47</f>
        <v>0</v>
      </c>
      <c r="L49" s="597" t="e">
        <f t="shared" si="11"/>
        <v>#DIV/0!</v>
      </c>
      <c r="M49" s="190"/>
    </row>
    <row r="50" spans="1:16" s="33" customFormat="1" ht="12.2" customHeight="1" x14ac:dyDescent="0.2">
      <c r="A50" s="12" t="s">
        <v>205</v>
      </c>
      <c r="B50" s="602" t="s">
        <v>372</v>
      </c>
      <c r="C50" s="609">
        <f>'4. mell.Önkorm'!C130</f>
        <v>0</v>
      </c>
      <c r="D50" s="551">
        <f>'4. mell.Önkorm'!D130</f>
        <v>0</v>
      </c>
      <c r="E50" s="609">
        <f>'4. mell.Önkorm'!E130</f>
        <v>0</v>
      </c>
      <c r="F50" s="609">
        <f>'4. mell.Önkorm'!F130</f>
        <v>0</v>
      </c>
      <c r="G50" s="609">
        <f>'4. mell.Önkorm'!G130</f>
        <v>0</v>
      </c>
      <c r="H50" s="532">
        <f t="shared" si="1"/>
        <v>0</v>
      </c>
      <c r="I50" s="777">
        <f>'4. mell.Önkorm'!I130</f>
        <v>0</v>
      </c>
      <c r="J50" s="552">
        <f>'4. mell.Önkorm'!J130</f>
        <v>0</v>
      </c>
      <c r="K50" s="596">
        <f>'4. mell.Önkorm'!K130</f>
        <v>0</v>
      </c>
      <c r="L50" s="597" t="e">
        <f t="shared" si="11"/>
        <v>#DIV/0!</v>
      </c>
      <c r="M50" s="187"/>
    </row>
    <row r="51" spans="1:16" s="33" customFormat="1" ht="12.75" customHeight="1" x14ac:dyDescent="0.2">
      <c r="A51" s="1218" t="s">
        <v>206</v>
      </c>
      <c r="B51" s="800" t="s">
        <v>229</v>
      </c>
      <c r="C51" s="609">
        <f>'4. mell.Önkorm'!C131</f>
        <v>0</v>
      </c>
      <c r="D51" s="551">
        <f>'4. mell.Önkorm'!D131</f>
        <v>0</v>
      </c>
      <c r="E51" s="609">
        <f>'4. mell.Önkorm'!E131</f>
        <v>0</v>
      </c>
      <c r="F51" s="609">
        <f>'4. mell.Önkorm'!F131</f>
        <v>0</v>
      </c>
      <c r="G51" s="609">
        <f>'4. mell.Önkorm'!G131</f>
        <v>0</v>
      </c>
      <c r="H51" s="532">
        <f t="shared" si="1"/>
        <v>0</v>
      </c>
      <c r="I51" s="777">
        <f>'4. mell.Önkorm'!I131</f>
        <v>0</v>
      </c>
      <c r="J51" s="552">
        <f>'4. mell.Önkorm'!J131</f>
        <v>0</v>
      </c>
      <c r="K51" s="596">
        <f>'4. mell.Önkorm'!K131</f>
        <v>0</v>
      </c>
      <c r="L51" s="597" t="e">
        <f t="shared" si="11"/>
        <v>#DIV/0!</v>
      </c>
      <c r="M51" s="187"/>
      <c r="N51" s="33" t="s">
        <v>385</v>
      </c>
    </row>
    <row r="52" spans="1:16" s="33" customFormat="1" ht="12.75" customHeight="1" thickBot="1" x14ac:dyDescent="0.25">
      <c r="A52" s="13" t="s">
        <v>208</v>
      </c>
      <c r="B52" s="608" t="s">
        <v>352</v>
      </c>
      <c r="C52" s="609">
        <f>'4. mell.Önkorm'!C132</f>
        <v>52821826</v>
      </c>
      <c r="D52" s="551">
        <f>'4. mell.Önkorm'!D132</f>
        <v>1515389518</v>
      </c>
      <c r="E52" s="609">
        <f>'4. mell.Önkorm'!E132</f>
        <v>2314346206</v>
      </c>
      <c r="F52" s="609">
        <f>'4. mell.Önkorm'!F132</f>
        <v>0</v>
      </c>
      <c r="G52" s="609">
        <f>'4. mell.Önkorm'!G132</f>
        <v>0</v>
      </c>
      <c r="H52" s="532">
        <f t="shared" si="1"/>
        <v>798956688</v>
      </c>
      <c r="I52" s="777">
        <f>'4. mell.Önkorm'!I132</f>
        <v>0</v>
      </c>
      <c r="J52" s="552">
        <f>'4. mell.Önkorm'!J132</f>
        <v>0</v>
      </c>
      <c r="K52" s="596">
        <f>'4. mell.Önkorm'!K132</f>
        <v>0</v>
      </c>
      <c r="L52" s="597">
        <f t="shared" si="11"/>
        <v>0</v>
      </c>
      <c r="M52" s="187"/>
    </row>
    <row r="53" spans="1:16" ht="12.2" customHeight="1" thickBot="1" x14ac:dyDescent="0.25">
      <c r="A53" s="14" t="s">
        <v>18</v>
      </c>
      <c r="B53" s="607" t="s">
        <v>544</v>
      </c>
      <c r="C53" s="616">
        <f>+C39+C43+C47</f>
        <v>52821826</v>
      </c>
      <c r="D53" s="615">
        <f t="shared" ref="D53:K53" si="13">+D39+D43+D47</f>
        <v>1984335018</v>
      </c>
      <c r="E53" s="616">
        <f t="shared" si="13"/>
        <v>2783291706</v>
      </c>
      <c r="F53" s="616">
        <f t="shared" si="13"/>
        <v>0</v>
      </c>
      <c r="G53" s="616">
        <f t="shared" si="13"/>
        <v>0</v>
      </c>
      <c r="H53" s="614">
        <f t="shared" si="1"/>
        <v>798956688</v>
      </c>
      <c r="I53" s="1217">
        <f t="shared" si="13"/>
        <v>0</v>
      </c>
      <c r="J53" s="614">
        <f t="shared" si="13"/>
        <v>0</v>
      </c>
      <c r="K53" s="617">
        <f t="shared" si="13"/>
        <v>0</v>
      </c>
      <c r="L53" s="618">
        <f t="shared" si="11"/>
        <v>0</v>
      </c>
      <c r="M53" s="190"/>
    </row>
    <row r="54" spans="1:16" ht="15" customHeight="1" thickBot="1" x14ac:dyDescent="0.25">
      <c r="A54" s="82" t="s">
        <v>19</v>
      </c>
      <c r="B54" s="619" t="s">
        <v>543</v>
      </c>
      <c r="C54" s="616">
        <f>+C38+C53</f>
        <v>12528735833</v>
      </c>
      <c r="D54" s="615">
        <f t="shared" ref="D54:K54" si="14">+D38+D53</f>
        <v>15235873802</v>
      </c>
      <c r="E54" s="616">
        <f t="shared" si="14"/>
        <v>17850896824</v>
      </c>
      <c r="F54" s="616">
        <f t="shared" si="14"/>
        <v>0</v>
      </c>
      <c r="G54" s="616">
        <f t="shared" si="14"/>
        <v>0</v>
      </c>
      <c r="H54" s="614">
        <f t="shared" si="1"/>
        <v>2615023022</v>
      </c>
      <c r="I54" s="1217" t="e">
        <f t="shared" si="14"/>
        <v>#REF!</v>
      </c>
      <c r="J54" s="614" t="e">
        <f t="shared" si="14"/>
        <v>#REF!</v>
      </c>
      <c r="K54" s="617" t="e">
        <f t="shared" si="14"/>
        <v>#REF!</v>
      </c>
      <c r="L54" s="618" t="e">
        <f t="shared" si="11"/>
        <v>#REF!</v>
      </c>
      <c r="M54" s="190"/>
      <c r="N54" s="1059" t="b">
        <f>IF(E54=('4. mell.Önkorm'!E134-'4. mell.Önkorm'!E128-'4. mell.Önkorm'!E129+'5.Int.össz'!E70),TRUE,E54-('4. mell.Önkorm'!E134-'4. mell.Önkorm'!E128-'4. mell.Önkorm'!E129+'5.Int.össz'!E70))</f>
        <v>1</v>
      </c>
    </row>
    <row r="55" spans="1:16" ht="13.5" thickBot="1" x14ac:dyDescent="0.25">
      <c r="A55" s="805"/>
      <c r="B55" s="678"/>
      <c r="C55" s="620"/>
      <c r="D55" s="620"/>
      <c r="E55" s="620"/>
      <c r="F55" s="620"/>
      <c r="G55" s="620"/>
      <c r="H55" s="620"/>
      <c r="I55" s="620"/>
      <c r="J55" s="620"/>
      <c r="K55" s="620"/>
      <c r="L55" s="621"/>
    </row>
    <row r="56" spans="1:16" ht="15" customHeight="1" thickBot="1" x14ac:dyDescent="0.25">
      <c r="A56" s="789" t="s">
        <v>292</v>
      </c>
      <c r="B56" s="791"/>
      <c r="C56" s="623">
        <f>'4. mell.Önkorm'!C136+'5.Int.össz'!C72</f>
        <v>582</v>
      </c>
      <c r="D56" s="622">
        <f>'4. mell.Önkorm'!D136+'5.Int.össz'!D72</f>
        <v>579</v>
      </c>
      <c r="E56" s="623">
        <f>'4. mell.Önkorm'!E136+'5.Int.össz'!E72</f>
        <v>570</v>
      </c>
      <c r="F56" s="623">
        <f>'4. mell.Önkorm'!F136+'5.Int.össz'!F72</f>
        <v>0</v>
      </c>
      <c r="G56" s="623">
        <f>'4. mell.Önkorm'!G136+'5.Int.össz'!G72</f>
        <v>0</v>
      </c>
      <c r="H56" s="798">
        <f t="shared" si="1"/>
        <v>-9</v>
      </c>
      <c r="I56" s="1221">
        <f>'4. mell.Önkorm'!I136+'5.Int.össz'!I72</f>
        <v>0</v>
      </c>
      <c r="J56" s="712">
        <f>'4. mell.Önkorm'!J136+'5.Int.össz'!J72</f>
        <v>0</v>
      </c>
      <c r="K56" s="622">
        <f>'4. mell.Önkorm'!K136+'5.Int.össz'!K72</f>
        <v>0</v>
      </c>
      <c r="L56" s="624">
        <f>K56/D56*100</f>
        <v>0</v>
      </c>
    </row>
    <row r="57" spans="1:16" ht="14.25" hidden="1" customHeight="1" thickBot="1" x14ac:dyDescent="0.25">
      <c r="A57" s="71" t="s">
        <v>291</v>
      </c>
      <c r="B57" s="72"/>
      <c r="C57" s="798">
        <f>'4. mell.Önkorm'!C137+'5.Int.össz'!C73</f>
        <v>0</v>
      </c>
      <c r="D57" s="622">
        <f>'4. mell.Önkorm'!D137+'5.Int.össz'!D73</f>
        <v>0</v>
      </c>
      <c r="E57" s="623">
        <f>'4. mell.Önkorm'!E137+'5.Int.össz'!E73</f>
        <v>0</v>
      </c>
      <c r="F57" s="623">
        <f>'4. mell.Önkorm'!F137+'5.Int.össz'!F73</f>
        <v>0</v>
      </c>
      <c r="G57" s="623">
        <f>'4. mell.Önkorm'!G137+'5.Int.össz'!G73</f>
        <v>0</v>
      </c>
      <c r="H57" s="766">
        <f>'4. mell.Önkorm'!H137+'5.Int.össz'!H73</f>
        <v>0</v>
      </c>
      <c r="I57" s="766">
        <f>'4. mell.Önkorm'!I137+'5.Int.össz'!I73</f>
        <v>0</v>
      </c>
      <c r="J57" s="712">
        <f>'4. mell.Önkorm'!J137+'5.Int.össz'!J73</f>
        <v>0</v>
      </c>
      <c r="K57" s="622">
        <f>'4. mell.Önkorm'!K137+'5.Int.össz'!K73</f>
        <v>0</v>
      </c>
      <c r="L57" s="624" t="e">
        <f>K57/D57*100</f>
        <v>#DIV/0!</v>
      </c>
    </row>
    <row r="58" spans="1:16" ht="14.25" customHeight="1" x14ac:dyDescent="0.2">
      <c r="A58" s="122"/>
      <c r="B58" s="123"/>
      <c r="C58" s="625"/>
      <c r="D58" s="625"/>
      <c r="E58" s="625"/>
      <c r="F58" s="625"/>
      <c r="G58" s="625"/>
      <c r="H58" s="625"/>
      <c r="I58" s="625"/>
      <c r="J58" s="626"/>
      <c r="K58" s="625"/>
      <c r="L58" s="627"/>
    </row>
    <row r="59" spans="1:16" x14ac:dyDescent="0.2">
      <c r="A59" s="1715" t="s">
        <v>253</v>
      </c>
      <c r="B59" s="1715"/>
      <c r="C59" s="1715"/>
      <c r="D59" s="1715"/>
      <c r="E59" s="1715"/>
      <c r="F59" s="1715"/>
      <c r="G59" s="1715"/>
      <c r="H59" s="1715"/>
      <c r="I59" s="1715"/>
      <c r="J59" s="1715"/>
    </row>
    <row r="60" spans="1:16" ht="14.25" thickBot="1" x14ac:dyDescent="0.25">
      <c r="A60" s="1713" t="s">
        <v>362</v>
      </c>
      <c r="B60" s="1713"/>
      <c r="C60" s="1713"/>
      <c r="D60" s="1713"/>
      <c r="E60" s="1713"/>
      <c r="F60" s="1713"/>
      <c r="G60" s="1713"/>
      <c r="H60" s="1713"/>
      <c r="I60" s="1713"/>
      <c r="J60" s="1713"/>
      <c r="K60" s="1713"/>
      <c r="L60" s="1713"/>
      <c r="P60" s="850"/>
    </row>
    <row r="61" spans="1:16" ht="21.75" thickBot="1" x14ac:dyDescent="0.25">
      <c r="A61" s="14" t="s">
        <v>12</v>
      </c>
      <c r="B61" s="15" t="s">
        <v>651</v>
      </c>
      <c r="C61" s="539">
        <f>'1. mell.bevétel_össz'!C66-C38</f>
        <v>-5167888744</v>
      </c>
      <c r="D61" s="538">
        <f>'1. mell.bevétel_össz'!D66-D38</f>
        <v>-5477100158</v>
      </c>
      <c r="E61" s="538">
        <f>'1. mell.bevétel_össz'!E66-E38</f>
        <v>-5477100158</v>
      </c>
      <c r="F61" s="538">
        <f>'1. mell.bevétel_össz'!F66-F38</f>
        <v>0</v>
      </c>
      <c r="G61" s="538">
        <f>'1. mell.bevétel_össz'!G66-G38</f>
        <v>0</v>
      </c>
      <c r="H61" s="1222">
        <f t="shared" ref="H61:H62" si="15">+E61-D61</f>
        <v>0</v>
      </c>
      <c r="I61" s="767" t="e">
        <f>'1. mell.bevétel_össz'!I66-I38</f>
        <v>#REF!</v>
      </c>
      <c r="J61" s="537" t="e">
        <f>'1. mell.bevétel_össz'!J66-J38</f>
        <v>#REF!</v>
      </c>
      <c r="K61" s="605" t="e">
        <f>'1. mell.bevétel_össz'!K66-K38</f>
        <v>#REF!</v>
      </c>
      <c r="L61" s="606"/>
      <c r="M61" s="190"/>
    </row>
    <row r="62" spans="1:16" ht="21.75" thickBot="1" x14ac:dyDescent="0.25">
      <c r="A62" s="14" t="s">
        <v>13</v>
      </c>
      <c r="B62" s="15" t="s">
        <v>652</v>
      </c>
      <c r="C62" s="539">
        <f>'1. mell.bevétel_össz'!C82-'1.mell.kiadás_össz'!C53</f>
        <v>5167888744</v>
      </c>
      <c r="D62" s="538">
        <f>'1. mell.bevétel_össz'!D82-'1.mell.kiadás_össz'!D53</f>
        <v>5477100158</v>
      </c>
      <c r="E62" s="538">
        <f>'1. mell.bevétel_össz'!E82-'1.mell.kiadás_össz'!E53</f>
        <v>5477100158</v>
      </c>
      <c r="F62" s="538">
        <f>'1. mell.bevétel_össz'!F82-'1.mell.kiadás_össz'!F53</f>
        <v>0</v>
      </c>
      <c r="G62" s="538">
        <f>'1. mell.bevétel_össz'!G82-'1.mell.kiadás_össz'!G53</f>
        <v>0</v>
      </c>
      <c r="H62" s="1222">
        <f t="shared" si="15"/>
        <v>0</v>
      </c>
      <c r="I62" s="767">
        <f>'1. mell.bevétel_össz'!I82-'1.mell.kiadás_össz'!I53</f>
        <v>0</v>
      </c>
      <c r="J62" s="537">
        <f>'1. mell.bevétel_össz'!J82-'1.mell.kiadás_össz'!J53</f>
        <v>0</v>
      </c>
      <c r="K62" s="605">
        <f>'1. mell.bevétel_össz'!K82-'1.mell.kiadás_össz'!K53</f>
        <v>0</v>
      </c>
      <c r="L62" s="606"/>
      <c r="M62" s="190"/>
    </row>
    <row r="63" spans="1:16" ht="15.75" x14ac:dyDescent="0.2">
      <c r="A63" s="628"/>
      <c r="B63" s="628"/>
      <c r="C63" s="629"/>
      <c r="D63" s="629"/>
      <c r="E63" s="629"/>
      <c r="F63" s="629"/>
      <c r="G63" s="629"/>
      <c r="H63" s="629"/>
      <c r="I63" s="629"/>
      <c r="J63" s="629"/>
      <c r="K63" s="629"/>
      <c r="L63" s="630"/>
    </row>
    <row r="64" spans="1:16" ht="15.75" x14ac:dyDescent="0.2">
      <c r="A64" s="1712" t="s">
        <v>254</v>
      </c>
      <c r="B64" s="1712"/>
      <c r="C64" s="1712"/>
      <c r="D64" s="1712"/>
      <c r="E64" s="1712"/>
      <c r="F64" s="1712"/>
      <c r="G64" s="1712"/>
      <c r="H64" s="1712"/>
      <c r="I64" s="1712"/>
      <c r="J64" s="1712"/>
      <c r="K64" s="631"/>
      <c r="L64" s="632"/>
    </row>
    <row r="65" spans="1:13" ht="14.25" thickBot="1" x14ac:dyDescent="0.25">
      <c r="A65" s="1713" t="s">
        <v>362</v>
      </c>
      <c r="B65" s="1713"/>
      <c r="C65" s="1713"/>
      <c r="D65" s="1713"/>
      <c r="E65" s="1713"/>
      <c r="F65" s="1713"/>
      <c r="G65" s="1713"/>
      <c r="H65" s="1713"/>
      <c r="I65" s="1713"/>
      <c r="J65" s="1713"/>
      <c r="K65" s="1713"/>
      <c r="L65" s="1713"/>
    </row>
    <row r="66" spans="1:13" ht="27.75" customHeight="1" thickBot="1" x14ac:dyDescent="0.25">
      <c r="A66" s="14" t="s">
        <v>12</v>
      </c>
      <c r="B66" s="96" t="s">
        <v>653</v>
      </c>
      <c r="C66" s="539">
        <f>'1. mell.bevétel_össz'!C83-'1.mell.kiadás_össz'!C54</f>
        <v>0</v>
      </c>
      <c r="D66" s="538">
        <f>'1. mell.bevétel_össz'!D83-'1.mell.kiadás_össz'!D54</f>
        <v>0</v>
      </c>
      <c r="E66" s="538">
        <f>'1. mell.bevétel_össz'!E83-'1.mell.kiadás_össz'!E54</f>
        <v>0</v>
      </c>
      <c r="F66" s="538">
        <f>'1. mell.bevétel_össz'!F83-'1.mell.kiadás_össz'!F54</f>
        <v>0</v>
      </c>
      <c r="G66" s="538">
        <f>'1. mell.bevétel_össz'!G83-'1.mell.kiadás_össz'!G54</f>
        <v>0</v>
      </c>
      <c r="H66" s="1222">
        <f t="shared" ref="H66" si="16">+E66-D66</f>
        <v>0</v>
      </c>
      <c r="I66" s="767" t="e">
        <f>'1. mell.bevétel_össz'!I83-'1.mell.kiadás_össz'!I54</f>
        <v>#REF!</v>
      </c>
      <c r="J66" s="537" t="e">
        <f>'1. mell.bevétel_össz'!J83-'1.mell.kiadás_össz'!J54</f>
        <v>#REF!</v>
      </c>
      <c r="K66" s="605" t="e">
        <f>'1. mell.bevétel_össz'!K83-'1.mell.kiadás_össz'!K54</f>
        <v>#REF!</v>
      </c>
      <c r="L66" s="606"/>
      <c r="M66" s="190"/>
    </row>
    <row r="67" spans="1:13" x14ac:dyDescent="0.2">
      <c r="B67" s="1714" t="s">
        <v>742</v>
      </c>
      <c r="C67" s="1714"/>
      <c r="D67" s="1714"/>
      <c r="E67" s="1714"/>
      <c r="F67" s="1714"/>
      <c r="G67" s="1714"/>
      <c r="H67" s="1714"/>
      <c r="J67" s="232"/>
    </row>
    <row r="68" spans="1:13" x14ac:dyDescent="0.2">
      <c r="D68" s="549"/>
      <c r="E68" s="549"/>
      <c r="F68" s="549"/>
      <c r="G68" s="549"/>
      <c r="H68" s="549"/>
      <c r="I68" s="549"/>
      <c r="J68" s="549"/>
      <c r="K68" s="549"/>
      <c r="L68" s="633"/>
    </row>
  </sheetData>
  <sheetProtection formatCells="0"/>
  <mergeCells count="12">
    <mergeCell ref="B67:H67"/>
    <mergeCell ref="A65:L65"/>
    <mergeCell ref="A3:L3"/>
    <mergeCell ref="A59:J59"/>
    <mergeCell ref="A6:J6"/>
    <mergeCell ref="A7:J7"/>
    <mergeCell ref="A1:J1"/>
    <mergeCell ref="A2:J2"/>
    <mergeCell ref="A4:J4"/>
    <mergeCell ref="A5:J5"/>
    <mergeCell ref="A64:J64"/>
    <mergeCell ref="A60:L60"/>
  </mergeCells>
  <phoneticPr fontId="45" type="noConversion"/>
  <conditionalFormatting sqref="N54">
    <cfRule type="cellIs" dxfId="4" priority="1" operator="notEqual">
      <formula>TRUE</formula>
    </cfRule>
  </conditionalFormatting>
  <printOptions horizontalCentered="1"/>
  <pageMargins left="0.39370078740157483" right="0.39370078740157483" top="0.39370078740157483" bottom="0.19685039370078741" header="0.39370078740157483" footer="0.19685039370078741"/>
  <pageSetup paperSize="9" scale="78" orientation="portrait" r:id="rId1"/>
  <headerFooter alignWithMargins="0"/>
  <colBreaks count="1" manualBreakCount="1">
    <brk id="8" max="6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view="pageBreakPreview" zoomScaleNormal="100" zoomScaleSheetLayoutView="100" workbookViewId="0">
      <selection activeCell="H22" sqref="H22"/>
    </sheetView>
  </sheetViews>
  <sheetFormatPr defaultRowHeight="15" x14ac:dyDescent="0.25"/>
  <cols>
    <col min="1" max="1" width="9" style="296" customWidth="1"/>
    <col min="2" max="2" width="68.6640625" style="296" customWidth="1"/>
    <col min="3" max="3" width="19.5" style="296" customWidth="1"/>
    <col min="4" max="256" width="9.33203125" style="296"/>
    <col min="257" max="257" width="5.6640625" style="296" customWidth="1"/>
    <col min="258" max="258" width="68.6640625" style="296" customWidth="1"/>
    <col min="259" max="259" width="19.5" style="296" customWidth="1"/>
    <col min="260" max="512" width="9.33203125" style="296"/>
    <col min="513" max="513" width="5.6640625" style="296" customWidth="1"/>
    <col min="514" max="514" width="68.6640625" style="296" customWidth="1"/>
    <col min="515" max="515" width="19.5" style="296" customWidth="1"/>
    <col min="516" max="768" width="9.33203125" style="296"/>
    <col min="769" max="769" width="5.6640625" style="296" customWidth="1"/>
    <col min="770" max="770" width="68.6640625" style="296" customWidth="1"/>
    <col min="771" max="771" width="19.5" style="296" customWidth="1"/>
    <col min="772" max="1024" width="9.33203125" style="296"/>
    <col min="1025" max="1025" width="5.6640625" style="296" customWidth="1"/>
    <col min="1026" max="1026" width="68.6640625" style="296" customWidth="1"/>
    <col min="1027" max="1027" width="19.5" style="296" customWidth="1"/>
    <col min="1028" max="1280" width="9.33203125" style="296"/>
    <col min="1281" max="1281" width="5.6640625" style="296" customWidth="1"/>
    <col min="1282" max="1282" width="68.6640625" style="296" customWidth="1"/>
    <col min="1283" max="1283" width="19.5" style="296" customWidth="1"/>
    <col min="1284" max="1536" width="9.33203125" style="296"/>
    <col min="1537" max="1537" width="5.6640625" style="296" customWidth="1"/>
    <col min="1538" max="1538" width="68.6640625" style="296" customWidth="1"/>
    <col min="1539" max="1539" width="19.5" style="296" customWidth="1"/>
    <col min="1540" max="1792" width="9.33203125" style="296"/>
    <col min="1793" max="1793" width="5.6640625" style="296" customWidth="1"/>
    <col min="1794" max="1794" width="68.6640625" style="296" customWidth="1"/>
    <col min="1795" max="1795" width="19.5" style="296" customWidth="1"/>
    <col min="1796" max="2048" width="9.33203125" style="296"/>
    <col min="2049" max="2049" width="5.6640625" style="296" customWidth="1"/>
    <col min="2050" max="2050" width="68.6640625" style="296" customWidth="1"/>
    <col min="2051" max="2051" width="19.5" style="296" customWidth="1"/>
    <col min="2052" max="2304" width="9.33203125" style="296"/>
    <col min="2305" max="2305" width="5.6640625" style="296" customWidth="1"/>
    <col min="2306" max="2306" width="68.6640625" style="296" customWidth="1"/>
    <col min="2307" max="2307" width="19.5" style="296" customWidth="1"/>
    <col min="2308" max="2560" width="9.33203125" style="296"/>
    <col min="2561" max="2561" width="5.6640625" style="296" customWidth="1"/>
    <col min="2562" max="2562" width="68.6640625" style="296" customWidth="1"/>
    <col min="2563" max="2563" width="19.5" style="296" customWidth="1"/>
    <col min="2564" max="2816" width="9.33203125" style="296"/>
    <col min="2817" max="2817" width="5.6640625" style="296" customWidth="1"/>
    <col min="2818" max="2818" width="68.6640625" style="296" customWidth="1"/>
    <col min="2819" max="2819" width="19.5" style="296" customWidth="1"/>
    <col min="2820" max="3072" width="9.33203125" style="296"/>
    <col min="3073" max="3073" width="5.6640625" style="296" customWidth="1"/>
    <col min="3074" max="3074" width="68.6640625" style="296" customWidth="1"/>
    <col min="3075" max="3075" width="19.5" style="296" customWidth="1"/>
    <col min="3076" max="3328" width="9.33203125" style="296"/>
    <col min="3329" max="3329" width="5.6640625" style="296" customWidth="1"/>
    <col min="3330" max="3330" width="68.6640625" style="296" customWidth="1"/>
    <col min="3331" max="3331" width="19.5" style="296" customWidth="1"/>
    <col min="3332" max="3584" width="9.33203125" style="296"/>
    <col min="3585" max="3585" width="5.6640625" style="296" customWidth="1"/>
    <col min="3586" max="3586" width="68.6640625" style="296" customWidth="1"/>
    <col min="3587" max="3587" width="19.5" style="296" customWidth="1"/>
    <col min="3588" max="3840" width="9.33203125" style="296"/>
    <col min="3841" max="3841" width="5.6640625" style="296" customWidth="1"/>
    <col min="3842" max="3842" width="68.6640625" style="296" customWidth="1"/>
    <col min="3843" max="3843" width="19.5" style="296" customWidth="1"/>
    <col min="3844" max="4096" width="9.33203125" style="296"/>
    <col min="4097" max="4097" width="5.6640625" style="296" customWidth="1"/>
    <col min="4098" max="4098" width="68.6640625" style="296" customWidth="1"/>
    <col min="4099" max="4099" width="19.5" style="296" customWidth="1"/>
    <col min="4100" max="4352" width="9.33203125" style="296"/>
    <col min="4353" max="4353" width="5.6640625" style="296" customWidth="1"/>
    <col min="4354" max="4354" width="68.6640625" style="296" customWidth="1"/>
    <col min="4355" max="4355" width="19.5" style="296" customWidth="1"/>
    <col min="4356" max="4608" width="9.33203125" style="296"/>
    <col min="4609" max="4609" width="5.6640625" style="296" customWidth="1"/>
    <col min="4610" max="4610" width="68.6640625" style="296" customWidth="1"/>
    <col min="4611" max="4611" width="19.5" style="296" customWidth="1"/>
    <col min="4612" max="4864" width="9.33203125" style="296"/>
    <col min="4865" max="4865" width="5.6640625" style="296" customWidth="1"/>
    <col min="4866" max="4866" width="68.6640625" style="296" customWidth="1"/>
    <col min="4867" max="4867" width="19.5" style="296" customWidth="1"/>
    <col min="4868" max="5120" width="9.33203125" style="296"/>
    <col min="5121" max="5121" width="5.6640625" style="296" customWidth="1"/>
    <col min="5122" max="5122" width="68.6640625" style="296" customWidth="1"/>
    <col min="5123" max="5123" width="19.5" style="296" customWidth="1"/>
    <col min="5124" max="5376" width="9.33203125" style="296"/>
    <col min="5377" max="5377" width="5.6640625" style="296" customWidth="1"/>
    <col min="5378" max="5378" width="68.6640625" style="296" customWidth="1"/>
    <col min="5379" max="5379" width="19.5" style="296" customWidth="1"/>
    <col min="5380" max="5632" width="9.33203125" style="296"/>
    <col min="5633" max="5633" width="5.6640625" style="296" customWidth="1"/>
    <col min="5634" max="5634" width="68.6640625" style="296" customWidth="1"/>
    <col min="5635" max="5635" width="19.5" style="296" customWidth="1"/>
    <col min="5636" max="5888" width="9.33203125" style="296"/>
    <col min="5889" max="5889" width="5.6640625" style="296" customWidth="1"/>
    <col min="5890" max="5890" width="68.6640625" style="296" customWidth="1"/>
    <col min="5891" max="5891" width="19.5" style="296" customWidth="1"/>
    <col min="5892" max="6144" width="9.33203125" style="296"/>
    <col min="6145" max="6145" width="5.6640625" style="296" customWidth="1"/>
    <col min="6146" max="6146" width="68.6640625" style="296" customWidth="1"/>
    <col min="6147" max="6147" width="19.5" style="296" customWidth="1"/>
    <col min="6148" max="6400" width="9.33203125" style="296"/>
    <col min="6401" max="6401" width="5.6640625" style="296" customWidth="1"/>
    <col min="6402" max="6402" width="68.6640625" style="296" customWidth="1"/>
    <col min="6403" max="6403" width="19.5" style="296" customWidth="1"/>
    <col min="6404" max="6656" width="9.33203125" style="296"/>
    <col min="6657" max="6657" width="5.6640625" style="296" customWidth="1"/>
    <col min="6658" max="6658" width="68.6640625" style="296" customWidth="1"/>
    <col min="6659" max="6659" width="19.5" style="296" customWidth="1"/>
    <col min="6660" max="6912" width="9.33203125" style="296"/>
    <col min="6913" max="6913" width="5.6640625" style="296" customWidth="1"/>
    <col min="6914" max="6914" width="68.6640625" style="296" customWidth="1"/>
    <col min="6915" max="6915" width="19.5" style="296" customWidth="1"/>
    <col min="6916" max="7168" width="9.33203125" style="296"/>
    <col min="7169" max="7169" width="5.6640625" style="296" customWidth="1"/>
    <col min="7170" max="7170" width="68.6640625" style="296" customWidth="1"/>
    <col min="7171" max="7171" width="19.5" style="296" customWidth="1"/>
    <col min="7172" max="7424" width="9.33203125" style="296"/>
    <col min="7425" max="7425" width="5.6640625" style="296" customWidth="1"/>
    <col min="7426" max="7426" width="68.6640625" style="296" customWidth="1"/>
    <col min="7427" max="7427" width="19.5" style="296" customWidth="1"/>
    <col min="7428" max="7680" width="9.33203125" style="296"/>
    <col min="7681" max="7681" width="5.6640625" style="296" customWidth="1"/>
    <col min="7682" max="7682" width="68.6640625" style="296" customWidth="1"/>
    <col min="7683" max="7683" width="19.5" style="296" customWidth="1"/>
    <col min="7684" max="7936" width="9.33203125" style="296"/>
    <col min="7937" max="7937" width="5.6640625" style="296" customWidth="1"/>
    <col min="7938" max="7938" width="68.6640625" style="296" customWidth="1"/>
    <col min="7939" max="7939" width="19.5" style="296" customWidth="1"/>
    <col min="7940" max="8192" width="9.33203125" style="296"/>
    <col min="8193" max="8193" width="5.6640625" style="296" customWidth="1"/>
    <col min="8194" max="8194" width="68.6640625" style="296" customWidth="1"/>
    <col min="8195" max="8195" width="19.5" style="296" customWidth="1"/>
    <col min="8196" max="8448" width="9.33203125" style="296"/>
    <col min="8449" max="8449" width="5.6640625" style="296" customWidth="1"/>
    <col min="8450" max="8450" width="68.6640625" style="296" customWidth="1"/>
    <col min="8451" max="8451" width="19.5" style="296" customWidth="1"/>
    <col min="8452" max="8704" width="9.33203125" style="296"/>
    <col min="8705" max="8705" width="5.6640625" style="296" customWidth="1"/>
    <col min="8706" max="8706" width="68.6640625" style="296" customWidth="1"/>
    <col min="8707" max="8707" width="19.5" style="296" customWidth="1"/>
    <col min="8708" max="8960" width="9.33203125" style="296"/>
    <col min="8961" max="8961" width="5.6640625" style="296" customWidth="1"/>
    <col min="8962" max="8962" width="68.6640625" style="296" customWidth="1"/>
    <col min="8963" max="8963" width="19.5" style="296" customWidth="1"/>
    <col min="8964" max="9216" width="9.33203125" style="296"/>
    <col min="9217" max="9217" width="5.6640625" style="296" customWidth="1"/>
    <col min="9218" max="9218" width="68.6640625" style="296" customWidth="1"/>
    <col min="9219" max="9219" width="19.5" style="296" customWidth="1"/>
    <col min="9220" max="9472" width="9.33203125" style="296"/>
    <col min="9473" max="9473" width="5.6640625" style="296" customWidth="1"/>
    <col min="9474" max="9474" width="68.6640625" style="296" customWidth="1"/>
    <col min="9475" max="9475" width="19.5" style="296" customWidth="1"/>
    <col min="9476" max="9728" width="9.33203125" style="296"/>
    <col min="9729" max="9729" width="5.6640625" style="296" customWidth="1"/>
    <col min="9730" max="9730" width="68.6640625" style="296" customWidth="1"/>
    <col min="9731" max="9731" width="19.5" style="296" customWidth="1"/>
    <col min="9732" max="9984" width="9.33203125" style="296"/>
    <col min="9985" max="9985" width="5.6640625" style="296" customWidth="1"/>
    <col min="9986" max="9986" width="68.6640625" style="296" customWidth="1"/>
    <col min="9987" max="9987" width="19.5" style="296" customWidth="1"/>
    <col min="9988" max="10240" width="9.33203125" style="296"/>
    <col min="10241" max="10241" width="5.6640625" style="296" customWidth="1"/>
    <col min="10242" max="10242" width="68.6640625" style="296" customWidth="1"/>
    <col min="10243" max="10243" width="19.5" style="296" customWidth="1"/>
    <col min="10244" max="10496" width="9.33203125" style="296"/>
    <col min="10497" max="10497" width="5.6640625" style="296" customWidth="1"/>
    <col min="10498" max="10498" width="68.6640625" style="296" customWidth="1"/>
    <col min="10499" max="10499" width="19.5" style="296" customWidth="1"/>
    <col min="10500" max="10752" width="9.33203125" style="296"/>
    <col min="10753" max="10753" width="5.6640625" style="296" customWidth="1"/>
    <col min="10754" max="10754" width="68.6640625" style="296" customWidth="1"/>
    <col min="10755" max="10755" width="19.5" style="296" customWidth="1"/>
    <col min="10756" max="11008" width="9.33203125" style="296"/>
    <col min="11009" max="11009" width="5.6640625" style="296" customWidth="1"/>
    <col min="11010" max="11010" width="68.6640625" style="296" customWidth="1"/>
    <col min="11011" max="11011" width="19.5" style="296" customWidth="1"/>
    <col min="11012" max="11264" width="9.33203125" style="296"/>
    <col min="11265" max="11265" width="5.6640625" style="296" customWidth="1"/>
    <col min="11266" max="11266" width="68.6640625" style="296" customWidth="1"/>
    <col min="11267" max="11267" width="19.5" style="296" customWidth="1"/>
    <col min="11268" max="11520" width="9.33203125" style="296"/>
    <col min="11521" max="11521" width="5.6640625" style="296" customWidth="1"/>
    <col min="11522" max="11522" width="68.6640625" style="296" customWidth="1"/>
    <col min="11523" max="11523" width="19.5" style="296" customWidth="1"/>
    <col min="11524" max="11776" width="9.33203125" style="296"/>
    <col min="11777" max="11777" width="5.6640625" style="296" customWidth="1"/>
    <col min="11778" max="11778" width="68.6640625" style="296" customWidth="1"/>
    <col min="11779" max="11779" width="19.5" style="296" customWidth="1"/>
    <col min="11780" max="12032" width="9.33203125" style="296"/>
    <col min="12033" max="12033" width="5.6640625" style="296" customWidth="1"/>
    <col min="12034" max="12034" width="68.6640625" style="296" customWidth="1"/>
    <col min="12035" max="12035" width="19.5" style="296" customWidth="1"/>
    <col min="12036" max="12288" width="9.33203125" style="296"/>
    <col min="12289" max="12289" width="5.6640625" style="296" customWidth="1"/>
    <col min="12290" max="12290" width="68.6640625" style="296" customWidth="1"/>
    <col min="12291" max="12291" width="19.5" style="296" customWidth="1"/>
    <col min="12292" max="12544" width="9.33203125" style="296"/>
    <col min="12545" max="12545" width="5.6640625" style="296" customWidth="1"/>
    <col min="12546" max="12546" width="68.6640625" style="296" customWidth="1"/>
    <col min="12547" max="12547" width="19.5" style="296" customWidth="1"/>
    <col min="12548" max="12800" width="9.33203125" style="296"/>
    <col min="12801" max="12801" width="5.6640625" style="296" customWidth="1"/>
    <col min="12802" max="12802" width="68.6640625" style="296" customWidth="1"/>
    <col min="12803" max="12803" width="19.5" style="296" customWidth="1"/>
    <col min="12804" max="13056" width="9.33203125" style="296"/>
    <col min="13057" max="13057" width="5.6640625" style="296" customWidth="1"/>
    <col min="13058" max="13058" width="68.6640625" style="296" customWidth="1"/>
    <col min="13059" max="13059" width="19.5" style="296" customWidth="1"/>
    <col min="13060" max="13312" width="9.33203125" style="296"/>
    <col min="13313" max="13313" width="5.6640625" style="296" customWidth="1"/>
    <col min="13314" max="13314" width="68.6640625" style="296" customWidth="1"/>
    <col min="13315" max="13315" width="19.5" style="296" customWidth="1"/>
    <col min="13316" max="13568" width="9.33203125" style="296"/>
    <col min="13569" max="13569" width="5.6640625" style="296" customWidth="1"/>
    <col min="13570" max="13570" width="68.6640625" style="296" customWidth="1"/>
    <col min="13571" max="13571" width="19.5" style="296" customWidth="1"/>
    <col min="13572" max="13824" width="9.33203125" style="296"/>
    <col min="13825" max="13825" width="5.6640625" style="296" customWidth="1"/>
    <col min="13826" max="13826" width="68.6640625" style="296" customWidth="1"/>
    <col min="13827" max="13827" width="19.5" style="296" customWidth="1"/>
    <col min="13828" max="14080" width="9.33203125" style="296"/>
    <col min="14081" max="14081" width="5.6640625" style="296" customWidth="1"/>
    <col min="14082" max="14082" width="68.6640625" style="296" customWidth="1"/>
    <col min="14083" max="14083" width="19.5" style="296" customWidth="1"/>
    <col min="14084" max="14336" width="9.33203125" style="296"/>
    <col min="14337" max="14337" width="5.6640625" style="296" customWidth="1"/>
    <col min="14338" max="14338" width="68.6640625" style="296" customWidth="1"/>
    <col min="14339" max="14339" width="19.5" style="296" customWidth="1"/>
    <col min="14340" max="14592" width="9.33203125" style="296"/>
    <col min="14593" max="14593" width="5.6640625" style="296" customWidth="1"/>
    <col min="14594" max="14594" width="68.6640625" style="296" customWidth="1"/>
    <col min="14595" max="14595" width="19.5" style="296" customWidth="1"/>
    <col min="14596" max="14848" width="9.33203125" style="296"/>
    <col min="14849" max="14849" width="5.6640625" style="296" customWidth="1"/>
    <col min="14850" max="14850" width="68.6640625" style="296" customWidth="1"/>
    <col min="14851" max="14851" width="19.5" style="296" customWidth="1"/>
    <col min="14852" max="15104" width="9.33203125" style="296"/>
    <col min="15105" max="15105" width="5.6640625" style="296" customWidth="1"/>
    <col min="15106" max="15106" width="68.6640625" style="296" customWidth="1"/>
    <col min="15107" max="15107" width="19.5" style="296" customWidth="1"/>
    <col min="15108" max="15360" width="9.33203125" style="296"/>
    <col min="15361" max="15361" width="5.6640625" style="296" customWidth="1"/>
    <col min="15362" max="15362" width="68.6640625" style="296" customWidth="1"/>
    <col min="15363" max="15363" width="19.5" style="296" customWidth="1"/>
    <col min="15364" max="15616" width="9.33203125" style="296"/>
    <col min="15617" max="15617" width="5.6640625" style="296" customWidth="1"/>
    <col min="15618" max="15618" width="68.6640625" style="296" customWidth="1"/>
    <col min="15619" max="15619" width="19.5" style="296" customWidth="1"/>
    <col min="15620" max="15872" width="9.33203125" style="296"/>
    <col min="15873" max="15873" width="5.6640625" style="296" customWidth="1"/>
    <col min="15874" max="15874" width="68.6640625" style="296" customWidth="1"/>
    <col min="15875" max="15875" width="19.5" style="296" customWidth="1"/>
    <col min="15876" max="16128" width="9.33203125" style="296"/>
    <col min="16129" max="16129" width="5.6640625" style="296" customWidth="1"/>
    <col min="16130" max="16130" width="68.6640625" style="296" customWidth="1"/>
    <col min="16131" max="16131" width="19.5" style="296" customWidth="1"/>
    <col min="16132" max="16384" width="9.33203125" style="296"/>
  </cols>
  <sheetData>
    <row r="1" spans="1:5" x14ac:dyDescent="0.25">
      <c r="A1" s="1772" t="s">
        <v>727</v>
      </c>
      <c r="B1" s="1772"/>
      <c r="C1" s="1772"/>
      <c r="D1" s="684"/>
      <c r="E1" s="684"/>
    </row>
    <row r="2" spans="1:5" ht="46.5" customHeight="1" x14ac:dyDescent="0.25">
      <c r="A2" s="1711"/>
      <c r="B2" s="1711"/>
      <c r="C2" s="1711"/>
      <c r="D2" s="1711"/>
      <c r="E2" s="1711"/>
    </row>
    <row r="3" spans="1:5" s="468" customFormat="1" ht="36" customHeight="1" x14ac:dyDescent="0.25">
      <c r="A3" s="1783" t="s">
        <v>515</v>
      </c>
      <c r="B3" s="1783"/>
      <c r="C3" s="1783"/>
    </row>
    <row r="4" spans="1:5" s="468" customFormat="1" ht="15.75" thickBot="1" x14ac:dyDescent="0.3">
      <c r="A4" s="469"/>
      <c r="B4" s="469"/>
      <c r="C4" s="469"/>
    </row>
    <row r="5" spans="1:5" s="468" customFormat="1" ht="17.45" customHeight="1" x14ac:dyDescent="0.25">
      <c r="A5" s="1784" t="s">
        <v>421</v>
      </c>
      <c r="B5" s="1787" t="s">
        <v>132</v>
      </c>
      <c r="C5" s="1790" t="s">
        <v>680</v>
      </c>
    </row>
    <row r="6" spans="1:5" s="468" customFormat="1" ht="9" customHeight="1" x14ac:dyDescent="0.25">
      <c r="A6" s="1785"/>
      <c r="B6" s="1788"/>
      <c r="C6" s="1791"/>
    </row>
    <row r="7" spans="1:5" s="468" customFormat="1" ht="9.75" customHeight="1" thickBot="1" x14ac:dyDescent="0.3">
      <c r="A7" s="1786"/>
      <c r="B7" s="1789"/>
      <c r="C7" s="1792"/>
    </row>
    <row r="8" spans="1:5" s="468" customFormat="1" ht="15.75" thickBot="1" x14ac:dyDescent="0.3">
      <c r="A8" s="470" t="s">
        <v>297</v>
      </c>
      <c r="B8" s="470" t="s">
        <v>298</v>
      </c>
      <c r="C8" s="471" t="s">
        <v>299</v>
      </c>
    </row>
    <row r="9" spans="1:5" s="468" customFormat="1" ht="51" customHeight="1" x14ac:dyDescent="0.25">
      <c r="A9" s="472" t="s">
        <v>141</v>
      </c>
      <c r="B9" s="530" t="s">
        <v>724</v>
      </c>
      <c r="C9" s="473">
        <f>'1. mell.bevétel_össz'!C32+'1. mell.bevétel_össz'!C34+'1. mell.bevétel_össz'!C37</f>
        <v>3862000000</v>
      </c>
    </row>
    <row r="10" spans="1:5" s="468" customFormat="1" ht="51" customHeight="1" x14ac:dyDescent="0.25">
      <c r="A10" s="474" t="s">
        <v>185</v>
      </c>
      <c r="B10" s="530" t="s">
        <v>516</v>
      </c>
      <c r="C10" s="475">
        <f>'1. mell.bevétel_össz'!C44</f>
        <v>78517110</v>
      </c>
    </row>
    <row r="11" spans="1:5" s="468" customFormat="1" ht="51" customHeight="1" x14ac:dyDescent="0.25">
      <c r="A11" s="474" t="s">
        <v>138</v>
      </c>
      <c r="B11" s="531" t="s">
        <v>517</v>
      </c>
      <c r="C11" s="475"/>
    </row>
    <row r="12" spans="1:5" s="468" customFormat="1" ht="51" customHeight="1" x14ac:dyDescent="0.25">
      <c r="A12" s="474" t="s">
        <v>184</v>
      </c>
      <c r="B12" s="531" t="s">
        <v>518</v>
      </c>
      <c r="C12" s="475">
        <f>'1. mell.bevétel_össz'!C54</f>
        <v>57720000</v>
      </c>
    </row>
    <row r="13" spans="1:5" s="468" customFormat="1" ht="51" customHeight="1" x14ac:dyDescent="0.25">
      <c r="A13" s="474" t="s">
        <v>183</v>
      </c>
      <c r="B13" s="531" t="s">
        <v>709</v>
      </c>
      <c r="C13" s="475">
        <f>'1. mell.bevétel_össz'!C39</f>
        <v>15000000</v>
      </c>
    </row>
    <row r="14" spans="1:5" s="468" customFormat="1" ht="51" customHeight="1" thickBot="1" x14ac:dyDescent="0.3">
      <c r="A14" s="474" t="s">
        <v>182</v>
      </c>
      <c r="B14" s="476" t="s">
        <v>519</v>
      </c>
      <c r="C14" s="499"/>
    </row>
    <row r="15" spans="1:5" s="468" customFormat="1" ht="15.75" thickBot="1" x14ac:dyDescent="0.3">
      <c r="A15" s="477" t="s">
        <v>181</v>
      </c>
      <c r="B15" s="478" t="s">
        <v>520</v>
      </c>
      <c r="C15" s="479">
        <f>SUM(C9:C14)</f>
        <v>4013237110</v>
      </c>
    </row>
    <row r="16" spans="1:5" s="468" customFormat="1" ht="51" customHeight="1" x14ac:dyDescent="0.25">
      <c r="A16" s="472" t="s">
        <v>661</v>
      </c>
      <c r="B16" s="480" t="s">
        <v>528</v>
      </c>
      <c r="C16" s="500"/>
    </row>
    <row r="17" spans="1:3" s="468" customFormat="1" ht="70.5" customHeight="1" x14ac:dyDescent="0.25">
      <c r="A17" s="472" t="s">
        <v>521</v>
      </c>
      <c r="B17" s="482" t="s">
        <v>522</v>
      </c>
      <c r="C17" s="483"/>
    </row>
    <row r="18" spans="1:3" s="468" customFormat="1" ht="51" customHeight="1" x14ac:dyDescent="0.25">
      <c r="A18" s="481">
        <v>10</v>
      </c>
      <c r="B18" s="482" t="s">
        <v>523</v>
      </c>
      <c r="C18" s="475"/>
    </row>
    <row r="19" spans="1:3" s="468" customFormat="1" ht="51" customHeight="1" x14ac:dyDescent="0.25">
      <c r="A19" s="481">
        <v>11</v>
      </c>
      <c r="B19" s="482" t="s">
        <v>524</v>
      </c>
      <c r="C19" s="475"/>
    </row>
    <row r="20" spans="1:3" s="468" customFormat="1" ht="59.25" customHeight="1" x14ac:dyDescent="0.25">
      <c r="A20" s="481">
        <v>12</v>
      </c>
      <c r="B20" s="482" t="s">
        <v>525</v>
      </c>
      <c r="C20" s="475"/>
    </row>
    <row r="21" spans="1:3" s="468" customFormat="1" ht="51" customHeight="1" x14ac:dyDescent="0.25">
      <c r="A21" s="481">
        <v>13</v>
      </c>
      <c r="B21" s="482" t="s">
        <v>526</v>
      </c>
      <c r="C21" s="473"/>
    </row>
    <row r="22" spans="1:3" s="468" customFormat="1" ht="51" customHeight="1" thickBot="1" x14ac:dyDescent="0.3">
      <c r="A22" s="484">
        <v>14</v>
      </c>
      <c r="B22" s="485" t="s">
        <v>527</v>
      </c>
      <c r="C22" s="486"/>
    </row>
    <row r="23" spans="1:3" s="468" customFormat="1" ht="51" customHeight="1" thickBot="1" x14ac:dyDescent="0.3">
      <c r="A23" s="470">
        <v>15</v>
      </c>
      <c r="B23" s="478" t="s">
        <v>662</v>
      </c>
      <c r="C23" s="479">
        <f>SUM(C16:C22)</f>
        <v>0</v>
      </c>
    </row>
    <row r="24" spans="1:3" ht="22.7" customHeight="1" x14ac:dyDescent="0.25">
      <c r="A24" s="1782" t="s">
        <v>426</v>
      </c>
      <c r="B24" s="1782"/>
      <c r="C24" s="1782"/>
    </row>
    <row r="25" spans="1:3" s="468" customFormat="1" x14ac:dyDescent="0.25">
      <c r="C25" s="487"/>
    </row>
  </sheetData>
  <mergeCells count="7">
    <mergeCell ref="A1:C1"/>
    <mergeCell ref="A2:E2"/>
    <mergeCell ref="A24:C24"/>
    <mergeCell ref="A3:C3"/>
    <mergeCell ref="A5:A7"/>
    <mergeCell ref="B5:B7"/>
    <mergeCell ref="C5:C7"/>
  </mergeCells>
  <printOptions horizontalCentered="1"/>
  <pageMargins left="1.299212598425197" right="0.70866141732283472" top="0.59055118110236227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view="pageBreakPreview" zoomScaleNormal="120" zoomScaleSheetLayoutView="100" workbookViewId="0">
      <selection activeCell="H22" sqref="H22"/>
    </sheetView>
  </sheetViews>
  <sheetFormatPr defaultRowHeight="15" x14ac:dyDescent="0.25"/>
  <cols>
    <col min="1" max="1" width="5.6640625" style="296" customWidth="1"/>
    <col min="2" max="2" width="56.33203125" style="296" customWidth="1"/>
    <col min="3" max="3" width="27" style="296" customWidth="1"/>
    <col min="4" max="256" width="9.33203125" style="296"/>
    <col min="257" max="257" width="5.6640625" style="296" customWidth="1"/>
    <col min="258" max="258" width="66.83203125" style="296" customWidth="1"/>
    <col min="259" max="259" width="27" style="296" customWidth="1"/>
    <col min="260" max="512" width="9.33203125" style="296"/>
    <col min="513" max="513" width="5.6640625" style="296" customWidth="1"/>
    <col min="514" max="514" width="66.83203125" style="296" customWidth="1"/>
    <col min="515" max="515" width="27" style="296" customWidth="1"/>
    <col min="516" max="768" width="9.33203125" style="296"/>
    <col min="769" max="769" width="5.6640625" style="296" customWidth="1"/>
    <col min="770" max="770" width="66.83203125" style="296" customWidth="1"/>
    <col min="771" max="771" width="27" style="296" customWidth="1"/>
    <col min="772" max="1024" width="9.33203125" style="296"/>
    <col min="1025" max="1025" width="5.6640625" style="296" customWidth="1"/>
    <col min="1026" max="1026" width="66.83203125" style="296" customWidth="1"/>
    <col min="1027" max="1027" width="27" style="296" customWidth="1"/>
    <col min="1028" max="1280" width="9.33203125" style="296"/>
    <col min="1281" max="1281" width="5.6640625" style="296" customWidth="1"/>
    <col min="1282" max="1282" width="66.83203125" style="296" customWidth="1"/>
    <col min="1283" max="1283" width="27" style="296" customWidth="1"/>
    <col min="1284" max="1536" width="9.33203125" style="296"/>
    <col min="1537" max="1537" width="5.6640625" style="296" customWidth="1"/>
    <col min="1538" max="1538" width="66.83203125" style="296" customWidth="1"/>
    <col min="1539" max="1539" width="27" style="296" customWidth="1"/>
    <col min="1540" max="1792" width="9.33203125" style="296"/>
    <col min="1793" max="1793" width="5.6640625" style="296" customWidth="1"/>
    <col min="1794" max="1794" width="66.83203125" style="296" customWidth="1"/>
    <col min="1795" max="1795" width="27" style="296" customWidth="1"/>
    <col min="1796" max="2048" width="9.33203125" style="296"/>
    <col min="2049" max="2049" width="5.6640625" style="296" customWidth="1"/>
    <col min="2050" max="2050" width="66.83203125" style="296" customWidth="1"/>
    <col min="2051" max="2051" width="27" style="296" customWidth="1"/>
    <col min="2052" max="2304" width="9.33203125" style="296"/>
    <col min="2305" max="2305" width="5.6640625" style="296" customWidth="1"/>
    <col min="2306" max="2306" width="66.83203125" style="296" customWidth="1"/>
    <col min="2307" max="2307" width="27" style="296" customWidth="1"/>
    <col min="2308" max="2560" width="9.33203125" style="296"/>
    <col min="2561" max="2561" width="5.6640625" style="296" customWidth="1"/>
    <col min="2562" max="2562" width="66.83203125" style="296" customWidth="1"/>
    <col min="2563" max="2563" width="27" style="296" customWidth="1"/>
    <col min="2564" max="2816" width="9.33203125" style="296"/>
    <col min="2817" max="2817" width="5.6640625" style="296" customWidth="1"/>
    <col min="2818" max="2818" width="66.83203125" style="296" customWidth="1"/>
    <col min="2819" max="2819" width="27" style="296" customWidth="1"/>
    <col min="2820" max="3072" width="9.33203125" style="296"/>
    <col min="3073" max="3073" width="5.6640625" style="296" customWidth="1"/>
    <col min="3074" max="3074" width="66.83203125" style="296" customWidth="1"/>
    <col min="3075" max="3075" width="27" style="296" customWidth="1"/>
    <col min="3076" max="3328" width="9.33203125" style="296"/>
    <col min="3329" max="3329" width="5.6640625" style="296" customWidth="1"/>
    <col min="3330" max="3330" width="66.83203125" style="296" customWidth="1"/>
    <col min="3331" max="3331" width="27" style="296" customWidth="1"/>
    <col min="3332" max="3584" width="9.33203125" style="296"/>
    <col min="3585" max="3585" width="5.6640625" style="296" customWidth="1"/>
    <col min="3586" max="3586" width="66.83203125" style="296" customWidth="1"/>
    <col min="3587" max="3587" width="27" style="296" customWidth="1"/>
    <col min="3588" max="3840" width="9.33203125" style="296"/>
    <col min="3841" max="3841" width="5.6640625" style="296" customWidth="1"/>
    <col min="3842" max="3842" width="66.83203125" style="296" customWidth="1"/>
    <col min="3843" max="3843" width="27" style="296" customWidth="1"/>
    <col min="3844" max="4096" width="9.33203125" style="296"/>
    <col min="4097" max="4097" width="5.6640625" style="296" customWidth="1"/>
    <col min="4098" max="4098" width="66.83203125" style="296" customWidth="1"/>
    <col min="4099" max="4099" width="27" style="296" customWidth="1"/>
    <col min="4100" max="4352" width="9.33203125" style="296"/>
    <col min="4353" max="4353" width="5.6640625" style="296" customWidth="1"/>
    <col min="4354" max="4354" width="66.83203125" style="296" customWidth="1"/>
    <col min="4355" max="4355" width="27" style="296" customWidth="1"/>
    <col min="4356" max="4608" width="9.33203125" style="296"/>
    <col min="4609" max="4609" width="5.6640625" style="296" customWidth="1"/>
    <col min="4610" max="4610" width="66.83203125" style="296" customWidth="1"/>
    <col min="4611" max="4611" width="27" style="296" customWidth="1"/>
    <col min="4612" max="4864" width="9.33203125" style="296"/>
    <col min="4865" max="4865" width="5.6640625" style="296" customWidth="1"/>
    <col min="4866" max="4866" width="66.83203125" style="296" customWidth="1"/>
    <col min="4867" max="4867" width="27" style="296" customWidth="1"/>
    <col min="4868" max="5120" width="9.33203125" style="296"/>
    <col min="5121" max="5121" width="5.6640625" style="296" customWidth="1"/>
    <col min="5122" max="5122" width="66.83203125" style="296" customWidth="1"/>
    <col min="5123" max="5123" width="27" style="296" customWidth="1"/>
    <col min="5124" max="5376" width="9.33203125" style="296"/>
    <col min="5377" max="5377" width="5.6640625" style="296" customWidth="1"/>
    <col min="5378" max="5378" width="66.83203125" style="296" customWidth="1"/>
    <col min="5379" max="5379" width="27" style="296" customWidth="1"/>
    <col min="5380" max="5632" width="9.33203125" style="296"/>
    <col min="5633" max="5633" width="5.6640625" style="296" customWidth="1"/>
    <col min="5634" max="5634" width="66.83203125" style="296" customWidth="1"/>
    <col min="5635" max="5635" width="27" style="296" customWidth="1"/>
    <col min="5636" max="5888" width="9.33203125" style="296"/>
    <col min="5889" max="5889" width="5.6640625" style="296" customWidth="1"/>
    <col min="5890" max="5890" width="66.83203125" style="296" customWidth="1"/>
    <col min="5891" max="5891" width="27" style="296" customWidth="1"/>
    <col min="5892" max="6144" width="9.33203125" style="296"/>
    <col min="6145" max="6145" width="5.6640625" style="296" customWidth="1"/>
    <col min="6146" max="6146" width="66.83203125" style="296" customWidth="1"/>
    <col min="6147" max="6147" width="27" style="296" customWidth="1"/>
    <col min="6148" max="6400" width="9.33203125" style="296"/>
    <col min="6401" max="6401" width="5.6640625" style="296" customWidth="1"/>
    <col min="6402" max="6402" width="66.83203125" style="296" customWidth="1"/>
    <col min="6403" max="6403" width="27" style="296" customWidth="1"/>
    <col min="6404" max="6656" width="9.33203125" style="296"/>
    <col min="6657" max="6657" width="5.6640625" style="296" customWidth="1"/>
    <col min="6658" max="6658" width="66.83203125" style="296" customWidth="1"/>
    <col min="6659" max="6659" width="27" style="296" customWidth="1"/>
    <col min="6660" max="6912" width="9.33203125" style="296"/>
    <col min="6913" max="6913" width="5.6640625" style="296" customWidth="1"/>
    <col min="6914" max="6914" width="66.83203125" style="296" customWidth="1"/>
    <col min="6915" max="6915" width="27" style="296" customWidth="1"/>
    <col min="6916" max="7168" width="9.33203125" style="296"/>
    <col min="7169" max="7169" width="5.6640625" style="296" customWidth="1"/>
    <col min="7170" max="7170" width="66.83203125" style="296" customWidth="1"/>
    <col min="7171" max="7171" width="27" style="296" customWidth="1"/>
    <col min="7172" max="7424" width="9.33203125" style="296"/>
    <col min="7425" max="7425" width="5.6640625" style="296" customWidth="1"/>
    <col min="7426" max="7426" width="66.83203125" style="296" customWidth="1"/>
    <col min="7427" max="7427" width="27" style="296" customWidth="1"/>
    <col min="7428" max="7680" width="9.33203125" style="296"/>
    <col min="7681" max="7681" width="5.6640625" style="296" customWidth="1"/>
    <col min="7682" max="7682" width="66.83203125" style="296" customWidth="1"/>
    <col min="7683" max="7683" width="27" style="296" customWidth="1"/>
    <col min="7684" max="7936" width="9.33203125" style="296"/>
    <col min="7937" max="7937" width="5.6640625" style="296" customWidth="1"/>
    <col min="7938" max="7938" width="66.83203125" style="296" customWidth="1"/>
    <col min="7939" max="7939" width="27" style="296" customWidth="1"/>
    <col min="7940" max="8192" width="9.33203125" style="296"/>
    <col min="8193" max="8193" width="5.6640625" style="296" customWidth="1"/>
    <col min="8194" max="8194" width="66.83203125" style="296" customWidth="1"/>
    <col min="8195" max="8195" width="27" style="296" customWidth="1"/>
    <col min="8196" max="8448" width="9.33203125" style="296"/>
    <col min="8449" max="8449" width="5.6640625" style="296" customWidth="1"/>
    <col min="8450" max="8450" width="66.83203125" style="296" customWidth="1"/>
    <col min="8451" max="8451" width="27" style="296" customWidth="1"/>
    <col min="8452" max="8704" width="9.33203125" style="296"/>
    <col min="8705" max="8705" width="5.6640625" style="296" customWidth="1"/>
    <col min="8706" max="8706" width="66.83203125" style="296" customWidth="1"/>
    <col min="8707" max="8707" width="27" style="296" customWidth="1"/>
    <col min="8708" max="8960" width="9.33203125" style="296"/>
    <col min="8961" max="8961" width="5.6640625" style="296" customWidth="1"/>
    <col min="8962" max="8962" width="66.83203125" style="296" customWidth="1"/>
    <col min="8963" max="8963" width="27" style="296" customWidth="1"/>
    <col min="8964" max="9216" width="9.33203125" style="296"/>
    <col min="9217" max="9217" width="5.6640625" style="296" customWidth="1"/>
    <col min="9218" max="9218" width="66.83203125" style="296" customWidth="1"/>
    <col min="9219" max="9219" width="27" style="296" customWidth="1"/>
    <col min="9220" max="9472" width="9.33203125" style="296"/>
    <col min="9473" max="9473" width="5.6640625" style="296" customWidth="1"/>
    <col min="9474" max="9474" width="66.83203125" style="296" customWidth="1"/>
    <col min="9475" max="9475" width="27" style="296" customWidth="1"/>
    <col min="9476" max="9728" width="9.33203125" style="296"/>
    <col min="9729" max="9729" width="5.6640625" style="296" customWidth="1"/>
    <col min="9730" max="9730" width="66.83203125" style="296" customWidth="1"/>
    <col min="9731" max="9731" width="27" style="296" customWidth="1"/>
    <col min="9732" max="9984" width="9.33203125" style="296"/>
    <col min="9985" max="9985" width="5.6640625" style="296" customWidth="1"/>
    <col min="9986" max="9986" width="66.83203125" style="296" customWidth="1"/>
    <col min="9987" max="9987" width="27" style="296" customWidth="1"/>
    <col min="9988" max="10240" width="9.33203125" style="296"/>
    <col min="10241" max="10241" width="5.6640625" style="296" customWidth="1"/>
    <col min="10242" max="10242" width="66.83203125" style="296" customWidth="1"/>
    <col min="10243" max="10243" width="27" style="296" customWidth="1"/>
    <col min="10244" max="10496" width="9.33203125" style="296"/>
    <col min="10497" max="10497" width="5.6640625" style="296" customWidth="1"/>
    <col min="10498" max="10498" width="66.83203125" style="296" customWidth="1"/>
    <col min="10499" max="10499" width="27" style="296" customWidth="1"/>
    <col min="10500" max="10752" width="9.33203125" style="296"/>
    <col min="10753" max="10753" width="5.6640625" style="296" customWidth="1"/>
    <col min="10754" max="10754" width="66.83203125" style="296" customWidth="1"/>
    <col min="10755" max="10755" width="27" style="296" customWidth="1"/>
    <col min="10756" max="11008" width="9.33203125" style="296"/>
    <col min="11009" max="11009" width="5.6640625" style="296" customWidth="1"/>
    <col min="11010" max="11010" width="66.83203125" style="296" customWidth="1"/>
    <col min="11011" max="11011" width="27" style="296" customWidth="1"/>
    <col min="11012" max="11264" width="9.33203125" style="296"/>
    <col min="11265" max="11265" width="5.6640625" style="296" customWidth="1"/>
    <col min="11266" max="11266" width="66.83203125" style="296" customWidth="1"/>
    <col min="11267" max="11267" width="27" style="296" customWidth="1"/>
    <col min="11268" max="11520" width="9.33203125" style="296"/>
    <col min="11521" max="11521" width="5.6640625" style="296" customWidth="1"/>
    <col min="11522" max="11522" width="66.83203125" style="296" customWidth="1"/>
    <col min="11523" max="11523" width="27" style="296" customWidth="1"/>
    <col min="11524" max="11776" width="9.33203125" style="296"/>
    <col min="11777" max="11777" width="5.6640625" style="296" customWidth="1"/>
    <col min="11778" max="11778" width="66.83203125" style="296" customWidth="1"/>
    <col min="11779" max="11779" width="27" style="296" customWidth="1"/>
    <col min="11780" max="12032" width="9.33203125" style="296"/>
    <col min="12033" max="12033" width="5.6640625" style="296" customWidth="1"/>
    <col min="12034" max="12034" width="66.83203125" style="296" customWidth="1"/>
    <col min="12035" max="12035" width="27" style="296" customWidth="1"/>
    <col min="12036" max="12288" width="9.33203125" style="296"/>
    <col min="12289" max="12289" width="5.6640625" style="296" customWidth="1"/>
    <col min="12290" max="12290" width="66.83203125" style="296" customWidth="1"/>
    <col min="12291" max="12291" width="27" style="296" customWidth="1"/>
    <col min="12292" max="12544" width="9.33203125" style="296"/>
    <col min="12545" max="12545" width="5.6640625" style="296" customWidth="1"/>
    <col min="12546" max="12546" width="66.83203125" style="296" customWidth="1"/>
    <col min="12547" max="12547" width="27" style="296" customWidth="1"/>
    <col min="12548" max="12800" width="9.33203125" style="296"/>
    <col min="12801" max="12801" width="5.6640625" style="296" customWidth="1"/>
    <col min="12802" max="12802" width="66.83203125" style="296" customWidth="1"/>
    <col min="12803" max="12803" width="27" style="296" customWidth="1"/>
    <col min="12804" max="13056" width="9.33203125" style="296"/>
    <col min="13057" max="13057" width="5.6640625" style="296" customWidth="1"/>
    <col min="13058" max="13058" width="66.83203125" style="296" customWidth="1"/>
    <col min="13059" max="13059" width="27" style="296" customWidth="1"/>
    <col min="13060" max="13312" width="9.33203125" style="296"/>
    <col min="13313" max="13313" width="5.6640625" style="296" customWidth="1"/>
    <col min="13314" max="13314" width="66.83203125" style="296" customWidth="1"/>
    <col min="13315" max="13315" width="27" style="296" customWidth="1"/>
    <col min="13316" max="13568" width="9.33203125" style="296"/>
    <col min="13569" max="13569" width="5.6640625" style="296" customWidth="1"/>
    <col min="13570" max="13570" width="66.83203125" style="296" customWidth="1"/>
    <col min="13571" max="13571" width="27" style="296" customWidth="1"/>
    <col min="13572" max="13824" width="9.33203125" style="296"/>
    <col min="13825" max="13825" width="5.6640625" style="296" customWidth="1"/>
    <col min="13826" max="13826" width="66.83203125" style="296" customWidth="1"/>
    <col min="13827" max="13827" width="27" style="296" customWidth="1"/>
    <col min="13828" max="14080" width="9.33203125" style="296"/>
    <col min="14081" max="14081" width="5.6640625" style="296" customWidth="1"/>
    <col min="14082" max="14082" width="66.83203125" style="296" customWidth="1"/>
    <col min="14083" max="14083" width="27" style="296" customWidth="1"/>
    <col min="14084" max="14336" width="9.33203125" style="296"/>
    <col min="14337" max="14337" width="5.6640625" style="296" customWidth="1"/>
    <col min="14338" max="14338" width="66.83203125" style="296" customWidth="1"/>
    <col min="14339" max="14339" width="27" style="296" customWidth="1"/>
    <col min="14340" max="14592" width="9.33203125" style="296"/>
    <col min="14593" max="14593" width="5.6640625" style="296" customWidth="1"/>
    <col min="14594" max="14594" width="66.83203125" style="296" customWidth="1"/>
    <col min="14595" max="14595" width="27" style="296" customWidth="1"/>
    <col min="14596" max="14848" width="9.33203125" style="296"/>
    <col min="14849" max="14849" width="5.6640625" style="296" customWidth="1"/>
    <col min="14850" max="14850" width="66.83203125" style="296" customWidth="1"/>
    <col min="14851" max="14851" width="27" style="296" customWidth="1"/>
    <col min="14852" max="15104" width="9.33203125" style="296"/>
    <col min="15105" max="15105" width="5.6640625" style="296" customWidth="1"/>
    <col min="15106" max="15106" width="66.83203125" style="296" customWidth="1"/>
    <col min="15107" max="15107" width="27" style="296" customWidth="1"/>
    <col min="15108" max="15360" width="9.33203125" style="296"/>
    <col min="15361" max="15361" width="5.6640625" style="296" customWidth="1"/>
    <col min="15362" max="15362" width="66.83203125" style="296" customWidth="1"/>
    <col min="15363" max="15363" width="27" style="296" customWidth="1"/>
    <col min="15364" max="15616" width="9.33203125" style="296"/>
    <col min="15617" max="15617" width="5.6640625" style="296" customWidth="1"/>
    <col min="15618" max="15618" width="66.83203125" style="296" customWidth="1"/>
    <col min="15619" max="15619" width="27" style="296" customWidth="1"/>
    <col min="15620" max="15872" width="9.33203125" style="296"/>
    <col min="15873" max="15873" width="5.6640625" style="296" customWidth="1"/>
    <col min="15874" max="15874" width="66.83203125" style="296" customWidth="1"/>
    <col min="15875" max="15875" width="27" style="296" customWidth="1"/>
    <col min="15876" max="16128" width="9.33203125" style="296"/>
    <col min="16129" max="16129" width="5.6640625" style="296" customWidth="1"/>
    <col min="16130" max="16130" width="66.83203125" style="296" customWidth="1"/>
    <col min="16131" max="16131" width="27" style="296" customWidth="1"/>
    <col min="16132" max="16384" width="9.33203125" style="296"/>
  </cols>
  <sheetData>
    <row r="1" spans="1:4" x14ac:dyDescent="0.25">
      <c r="A1" s="1772" t="s">
        <v>728</v>
      </c>
      <c r="B1" s="1772"/>
      <c r="C1" s="1772"/>
    </row>
    <row r="2" spans="1:4" ht="38.25" customHeight="1" x14ac:dyDescent="0.25">
      <c r="C2" s="246"/>
    </row>
    <row r="3" spans="1:4" ht="33" customHeight="1" x14ac:dyDescent="0.25">
      <c r="A3" s="1793" t="s">
        <v>675</v>
      </c>
      <c r="B3" s="1793"/>
      <c r="C3" s="1793"/>
    </row>
    <row r="4" spans="1:4" ht="33" customHeight="1" x14ac:dyDescent="0.25">
      <c r="A4" s="300"/>
      <c r="B4" s="300"/>
      <c r="C4" s="300"/>
    </row>
    <row r="5" spans="1:4" ht="15.95" customHeight="1" thickBot="1" x14ac:dyDescent="0.3">
      <c r="A5" s="301"/>
      <c r="B5" s="301"/>
      <c r="C5" s="302" t="s">
        <v>362</v>
      </c>
      <c r="D5" s="299"/>
    </row>
    <row r="6" spans="1:4" ht="26.45" customHeight="1" thickBot="1" x14ac:dyDescent="0.3">
      <c r="A6" s="304" t="s">
        <v>421</v>
      </c>
      <c r="B6" s="305" t="s">
        <v>427</v>
      </c>
      <c r="C6" s="306" t="s">
        <v>428</v>
      </c>
    </row>
    <row r="7" spans="1:4" ht="24.95" customHeight="1" thickBot="1" x14ac:dyDescent="0.3">
      <c r="A7" s="307" t="s">
        <v>297</v>
      </c>
      <c r="B7" s="308" t="s">
        <v>298</v>
      </c>
      <c r="C7" s="309" t="s">
        <v>299</v>
      </c>
    </row>
    <row r="8" spans="1:4" ht="24.95" customHeight="1" x14ac:dyDescent="0.25">
      <c r="A8" s="409" t="s">
        <v>12</v>
      </c>
      <c r="B8" s="524"/>
      <c r="C8" s="525"/>
    </row>
    <row r="9" spans="1:4" ht="24.95" customHeight="1" x14ac:dyDescent="0.25">
      <c r="A9" s="410" t="s">
        <v>13</v>
      </c>
      <c r="B9" s="526"/>
      <c r="C9" s="527"/>
    </row>
    <row r="10" spans="1:4" ht="24.95" customHeight="1" thickBot="1" x14ac:dyDescent="0.3">
      <c r="A10" s="411" t="s">
        <v>14</v>
      </c>
      <c r="B10" s="528"/>
      <c r="C10" s="529"/>
    </row>
    <row r="11" spans="1:4" ht="36.75" customHeight="1" thickBot="1" x14ac:dyDescent="0.3">
      <c r="A11" s="408" t="s">
        <v>15</v>
      </c>
      <c r="B11" s="406" t="s">
        <v>429</v>
      </c>
      <c r="C11" s="407">
        <f>SUM(C8:C10)</f>
        <v>0</v>
      </c>
    </row>
    <row r="12" spans="1:4" ht="18" customHeight="1" x14ac:dyDescent="0.25">
      <c r="A12" s="303"/>
      <c r="B12" s="303"/>
      <c r="C12" s="686"/>
    </row>
  </sheetData>
  <mergeCells count="2">
    <mergeCell ref="A3:C3"/>
    <mergeCell ref="A1:C1"/>
  </mergeCells>
  <printOptions horizontalCentered="1"/>
  <pageMargins left="0.70866141732283472" right="0.70866141732283472" top="0.98425196850393704" bottom="1.1417322834645669" header="0.70866141732283472" footer="0.51181102362204722"/>
  <pageSetup paperSize="9" scale="95" orientation="portrait" r:id="rId1"/>
  <headerFooter alignWithMargins="0">
    <oddHeader xml:space="preserve">&amp;R&amp;"Times New Roman CE,Félkövér dőlt"&amp;11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BreakPreview" zoomScaleNormal="100" zoomScaleSheetLayoutView="100" workbookViewId="0">
      <selection activeCell="H22" sqref="H22"/>
    </sheetView>
  </sheetViews>
  <sheetFormatPr defaultRowHeight="12.75" x14ac:dyDescent="0.2"/>
  <cols>
    <col min="1" max="1" width="5.5" customWidth="1"/>
    <col min="2" max="2" width="33.1640625" customWidth="1"/>
    <col min="3" max="3" width="12.33203125" customWidth="1"/>
    <col min="4" max="4" width="11.5" customWidth="1"/>
    <col min="5" max="5" width="11.33203125" customWidth="1"/>
    <col min="6" max="6" width="11" customWidth="1"/>
    <col min="7" max="7" width="14.33203125" customWidth="1"/>
    <col min="257" max="257" width="5.5" customWidth="1"/>
    <col min="258" max="258" width="33.1640625" customWidth="1"/>
    <col min="259" max="259" width="12.33203125" customWidth="1"/>
    <col min="260" max="260" width="11.5" customWidth="1"/>
    <col min="261" max="261" width="11.33203125" customWidth="1"/>
    <col min="262" max="262" width="11" customWidth="1"/>
    <col min="263" max="263" width="14.33203125" customWidth="1"/>
    <col min="513" max="513" width="5.5" customWidth="1"/>
    <col min="514" max="514" width="33.1640625" customWidth="1"/>
    <col min="515" max="515" width="12.33203125" customWidth="1"/>
    <col min="516" max="516" width="11.5" customWidth="1"/>
    <col min="517" max="517" width="11.33203125" customWidth="1"/>
    <col min="518" max="518" width="11" customWidth="1"/>
    <col min="519" max="519" width="14.33203125" customWidth="1"/>
    <col min="769" max="769" width="5.5" customWidth="1"/>
    <col min="770" max="770" width="33.1640625" customWidth="1"/>
    <col min="771" max="771" width="12.33203125" customWidth="1"/>
    <col min="772" max="772" width="11.5" customWidth="1"/>
    <col min="773" max="773" width="11.33203125" customWidth="1"/>
    <col min="774" max="774" width="11" customWidth="1"/>
    <col min="775" max="775" width="14.33203125" customWidth="1"/>
    <col min="1025" max="1025" width="5.5" customWidth="1"/>
    <col min="1026" max="1026" width="33.1640625" customWidth="1"/>
    <col min="1027" max="1027" width="12.33203125" customWidth="1"/>
    <col min="1028" max="1028" width="11.5" customWidth="1"/>
    <col min="1029" max="1029" width="11.33203125" customWidth="1"/>
    <col min="1030" max="1030" width="11" customWidth="1"/>
    <col min="1031" max="1031" width="14.33203125" customWidth="1"/>
    <col min="1281" max="1281" width="5.5" customWidth="1"/>
    <col min="1282" max="1282" width="33.1640625" customWidth="1"/>
    <col min="1283" max="1283" width="12.33203125" customWidth="1"/>
    <col min="1284" max="1284" width="11.5" customWidth="1"/>
    <col min="1285" max="1285" width="11.33203125" customWidth="1"/>
    <col min="1286" max="1286" width="11" customWidth="1"/>
    <col min="1287" max="1287" width="14.33203125" customWidth="1"/>
    <col min="1537" max="1537" width="5.5" customWidth="1"/>
    <col min="1538" max="1538" width="33.1640625" customWidth="1"/>
    <col min="1539" max="1539" width="12.33203125" customWidth="1"/>
    <col min="1540" max="1540" width="11.5" customWidth="1"/>
    <col min="1541" max="1541" width="11.33203125" customWidth="1"/>
    <col min="1542" max="1542" width="11" customWidth="1"/>
    <col min="1543" max="1543" width="14.33203125" customWidth="1"/>
    <col min="1793" max="1793" width="5.5" customWidth="1"/>
    <col min="1794" max="1794" width="33.1640625" customWidth="1"/>
    <col min="1795" max="1795" width="12.33203125" customWidth="1"/>
    <col min="1796" max="1796" width="11.5" customWidth="1"/>
    <col min="1797" max="1797" width="11.33203125" customWidth="1"/>
    <col min="1798" max="1798" width="11" customWidth="1"/>
    <col min="1799" max="1799" width="14.33203125" customWidth="1"/>
    <col min="2049" max="2049" width="5.5" customWidth="1"/>
    <col min="2050" max="2050" width="33.1640625" customWidth="1"/>
    <col min="2051" max="2051" width="12.33203125" customWidth="1"/>
    <col min="2052" max="2052" width="11.5" customWidth="1"/>
    <col min="2053" max="2053" width="11.33203125" customWidth="1"/>
    <col min="2054" max="2054" width="11" customWidth="1"/>
    <col min="2055" max="2055" width="14.33203125" customWidth="1"/>
    <col min="2305" max="2305" width="5.5" customWidth="1"/>
    <col min="2306" max="2306" width="33.1640625" customWidth="1"/>
    <col min="2307" max="2307" width="12.33203125" customWidth="1"/>
    <col min="2308" max="2308" width="11.5" customWidth="1"/>
    <col min="2309" max="2309" width="11.33203125" customWidth="1"/>
    <col min="2310" max="2310" width="11" customWidth="1"/>
    <col min="2311" max="2311" width="14.33203125" customWidth="1"/>
    <col min="2561" max="2561" width="5.5" customWidth="1"/>
    <col min="2562" max="2562" width="33.1640625" customWidth="1"/>
    <col min="2563" max="2563" width="12.33203125" customWidth="1"/>
    <col min="2564" max="2564" width="11.5" customWidth="1"/>
    <col min="2565" max="2565" width="11.33203125" customWidth="1"/>
    <col min="2566" max="2566" width="11" customWidth="1"/>
    <col min="2567" max="2567" width="14.33203125" customWidth="1"/>
    <col min="2817" max="2817" width="5.5" customWidth="1"/>
    <col min="2818" max="2818" width="33.1640625" customWidth="1"/>
    <col min="2819" max="2819" width="12.33203125" customWidth="1"/>
    <col min="2820" max="2820" width="11.5" customWidth="1"/>
    <col min="2821" max="2821" width="11.33203125" customWidth="1"/>
    <col min="2822" max="2822" width="11" customWidth="1"/>
    <col min="2823" max="2823" width="14.33203125" customWidth="1"/>
    <col min="3073" max="3073" width="5.5" customWidth="1"/>
    <col min="3074" max="3074" width="33.1640625" customWidth="1"/>
    <col min="3075" max="3075" width="12.33203125" customWidth="1"/>
    <col min="3076" max="3076" width="11.5" customWidth="1"/>
    <col min="3077" max="3077" width="11.33203125" customWidth="1"/>
    <col min="3078" max="3078" width="11" customWidth="1"/>
    <col min="3079" max="3079" width="14.33203125" customWidth="1"/>
    <col min="3329" max="3329" width="5.5" customWidth="1"/>
    <col min="3330" max="3330" width="33.1640625" customWidth="1"/>
    <col min="3331" max="3331" width="12.33203125" customWidth="1"/>
    <col min="3332" max="3332" width="11.5" customWidth="1"/>
    <col min="3333" max="3333" width="11.33203125" customWidth="1"/>
    <col min="3334" max="3334" width="11" customWidth="1"/>
    <col min="3335" max="3335" width="14.33203125" customWidth="1"/>
    <col min="3585" max="3585" width="5.5" customWidth="1"/>
    <col min="3586" max="3586" width="33.1640625" customWidth="1"/>
    <col min="3587" max="3587" width="12.33203125" customWidth="1"/>
    <col min="3588" max="3588" width="11.5" customWidth="1"/>
    <col min="3589" max="3589" width="11.33203125" customWidth="1"/>
    <col min="3590" max="3590" width="11" customWidth="1"/>
    <col min="3591" max="3591" width="14.33203125" customWidth="1"/>
    <col min="3841" max="3841" width="5.5" customWidth="1"/>
    <col min="3842" max="3842" width="33.1640625" customWidth="1"/>
    <col min="3843" max="3843" width="12.33203125" customWidth="1"/>
    <col min="3844" max="3844" width="11.5" customWidth="1"/>
    <col min="3845" max="3845" width="11.33203125" customWidth="1"/>
    <col min="3846" max="3846" width="11" customWidth="1"/>
    <col min="3847" max="3847" width="14.33203125" customWidth="1"/>
    <col min="4097" max="4097" width="5.5" customWidth="1"/>
    <col min="4098" max="4098" width="33.1640625" customWidth="1"/>
    <col min="4099" max="4099" width="12.33203125" customWidth="1"/>
    <col min="4100" max="4100" width="11.5" customWidth="1"/>
    <col min="4101" max="4101" width="11.33203125" customWidth="1"/>
    <col min="4102" max="4102" width="11" customWidth="1"/>
    <col min="4103" max="4103" width="14.33203125" customWidth="1"/>
    <col min="4353" max="4353" width="5.5" customWidth="1"/>
    <col min="4354" max="4354" width="33.1640625" customWidth="1"/>
    <col min="4355" max="4355" width="12.33203125" customWidth="1"/>
    <col min="4356" max="4356" width="11.5" customWidth="1"/>
    <col min="4357" max="4357" width="11.33203125" customWidth="1"/>
    <col min="4358" max="4358" width="11" customWidth="1"/>
    <col min="4359" max="4359" width="14.33203125" customWidth="1"/>
    <col min="4609" max="4609" width="5.5" customWidth="1"/>
    <col min="4610" max="4610" width="33.1640625" customWidth="1"/>
    <col min="4611" max="4611" width="12.33203125" customWidth="1"/>
    <col min="4612" max="4612" width="11.5" customWidth="1"/>
    <col min="4613" max="4613" width="11.33203125" customWidth="1"/>
    <col min="4614" max="4614" width="11" customWidth="1"/>
    <col min="4615" max="4615" width="14.33203125" customWidth="1"/>
    <col min="4865" max="4865" width="5.5" customWidth="1"/>
    <col min="4866" max="4866" width="33.1640625" customWidth="1"/>
    <col min="4867" max="4867" width="12.33203125" customWidth="1"/>
    <col min="4868" max="4868" width="11.5" customWidth="1"/>
    <col min="4869" max="4869" width="11.33203125" customWidth="1"/>
    <col min="4870" max="4870" width="11" customWidth="1"/>
    <col min="4871" max="4871" width="14.33203125" customWidth="1"/>
    <col min="5121" max="5121" width="5.5" customWidth="1"/>
    <col min="5122" max="5122" width="33.1640625" customWidth="1"/>
    <col min="5123" max="5123" width="12.33203125" customWidth="1"/>
    <col min="5124" max="5124" width="11.5" customWidth="1"/>
    <col min="5125" max="5125" width="11.33203125" customWidth="1"/>
    <col min="5126" max="5126" width="11" customWidth="1"/>
    <col min="5127" max="5127" width="14.33203125" customWidth="1"/>
    <col min="5377" max="5377" width="5.5" customWidth="1"/>
    <col min="5378" max="5378" width="33.1640625" customWidth="1"/>
    <col min="5379" max="5379" width="12.33203125" customWidth="1"/>
    <col min="5380" max="5380" width="11.5" customWidth="1"/>
    <col min="5381" max="5381" width="11.33203125" customWidth="1"/>
    <col min="5382" max="5382" width="11" customWidth="1"/>
    <col min="5383" max="5383" width="14.33203125" customWidth="1"/>
    <col min="5633" max="5633" width="5.5" customWidth="1"/>
    <col min="5634" max="5634" width="33.1640625" customWidth="1"/>
    <col min="5635" max="5635" width="12.33203125" customWidth="1"/>
    <col min="5636" max="5636" width="11.5" customWidth="1"/>
    <col min="5637" max="5637" width="11.33203125" customWidth="1"/>
    <col min="5638" max="5638" width="11" customWidth="1"/>
    <col min="5639" max="5639" width="14.33203125" customWidth="1"/>
    <col min="5889" max="5889" width="5.5" customWidth="1"/>
    <col min="5890" max="5890" width="33.1640625" customWidth="1"/>
    <col min="5891" max="5891" width="12.33203125" customWidth="1"/>
    <col min="5892" max="5892" width="11.5" customWidth="1"/>
    <col min="5893" max="5893" width="11.33203125" customWidth="1"/>
    <col min="5894" max="5894" width="11" customWidth="1"/>
    <col min="5895" max="5895" width="14.33203125" customWidth="1"/>
    <col min="6145" max="6145" width="5.5" customWidth="1"/>
    <col min="6146" max="6146" width="33.1640625" customWidth="1"/>
    <col min="6147" max="6147" width="12.33203125" customWidth="1"/>
    <col min="6148" max="6148" width="11.5" customWidth="1"/>
    <col min="6149" max="6149" width="11.33203125" customWidth="1"/>
    <col min="6150" max="6150" width="11" customWidth="1"/>
    <col min="6151" max="6151" width="14.33203125" customWidth="1"/>
    <col min="6401" max="6401" width="5.5" customWidth="1"/>
    <col min="6402" max="6402" width="33.1640625" customWidth="1"/>
    <col min="6403" max="6403" width="12.33203125" customWidth="1"/>
    <col min="6404" max="6404" width="11.5" customWidth="1"/>
    <col min="6405" max="6405" width="11.33203125" customWidth="1"/>
    <col min="6406" max="6406" width="11" customWidth="1"/>
    <col min="6407" max="6407" width="14.33203125" customWidth="1"/>
    <col min="6657" max="6657" width="5.5" customWidth="1"/>
    <col min="6658" max="6658" width="33.1640625" customWidth="1"/>
    <col min="6659" max="6659" width="12.33203125" customWidth="1"/>
    <col min="6660" max="6660" width="11.5" customWidth="1"/>
    <col min="6661" max="6661" width="11.33203125" customWidth="1"/>
    <col min="6662" max="6662" width="11" customWidth="1"/>
    <col min="6663" max="6663" width="14.33203125" customWidth="1"/>
    <col min="6913" max="6913" width="5.5" customWidth="1"/>
    <col min="6914" max="6914" width="33.1640625" customWidth="1"/>
    <col min="6915" max="6915" width="12.33203125" customWidth="1"/>
    <col min="6916" max="6916" width="11.5" customWidth="1"/>
    <col min="6917" max="6917" width="11.33203125" customWidth="1"/>
    <col min="6918" max="6918" width="11" customWidth="1"/>
    <col min="6919" max="6919" width="14.33203125" customWidth="1"/>
    <col min="7169" max="7169" width="5.5" customWidth="1"/>
    <col min="7170" max="7170" width="33.1640625" customWidth="1"/>
    <col min="7171" max="7171" width="12.33203125" customWidth="1"/>
    <col min="7172" max="7172" width="11.5" customWidth="1"/>
    <col min="7173" max="7173" width="11.33203125" customWidth="1"/>
    <col min="7174" max="7174" width="11" customWidth="1"/>
    <col min="7175" max="7175" width="14.33203125" customWidth="1"/>
    <col min="7425" max="7425" width="5.5" customWidth="1"/>
    <col min="7426" max="7426" width="33.1640625" customWidth="1"/>
    <col min="7427" max="7427" width="12.33203125" customWidth="1"/>
    <col min="7428" max="7428" width="11.5" customWidth="1"/>
    <col min="7429" max="7429" width="11.33203125" customWidth="1"/>
    <col min="7430" max="7430" width="11" customWidth="1"/>
    <col min="7431" max="7431" width="14.33203125" customWidth="1"/>
    <col min="7681" max="7681" width="5.5" customWidth="1"/>
    <col min="7682" max="7682" width="33.1640625" customWidth="1"/>
    <col min="7683" max="7683" width="12.33203125" customWidth="1"/>
    <col min="7684" max="7684" width="11.5" customWidth="1"/>
    <col min="7685" max="7685" width="11.33203125" customWidth="1"/>
    <col min="7686" max="7686" width="11" customWidth="1"/>
    <col min="7687" max="7687" width="14.33203125" customWidth="1"/>
    <col min="7937" max="7937" width="5.5" customWidth="1"/>
    <col min="7938" max="7938" width="33.1640625" customWidth="1"/>
    <col min="7939" max="7939" width="12.33203125" customWidth="1"/>
    <col min="7940" max="7940" width="11.5" customWidth="1"/>
    <col min="7941" max="7941" width="11.33203125" customWidth="1"/>
    <col min="7942" max="7942" width="11" customWidth="1"/>
    <col min="7943" max="7943" width="14.33203125" customWidth="1"/>
    <col min="8193" max="8193" width="5.5" customWidth="1"/>
    <col min="8194" max="8194" width="33.1640625" customWidth="1"/>
    <col min="8195" max="8195" width="12.33203125" customWidth="1"/>
    <col min="8196" max="8196" width="11.5" customWidth="1"/>
    <col min="8197" max="8197" width="11.33203125" customWidth="1"/>
    <col min="8198" max="8198" width="11" customWidth="1"/>
    <col min="8199" max="8199" width="14.33203125" customWidth="1"/>
    <col min="8449" max="8449" width="5.5" customWidth="1"/>
    <col min="8450" max="8450" width="33.1640625" customWidth="1"/>
    <col min="8451" max="8451" width="12.33203125" customWidth="1"/>
    <col min="8452" max="8452" width="11.5" customWidth="1"/>
    <col min="8453" max="8453" width="11.33203125" customWidth="1"/>
    <col min="8454" max="8454" width="11" customWidth="1"/>
    <col min="8455" max="8455" width="14.33203125" customWidth="1"/>
    <col min="8705" max="8705" width="5.5" customWidth="1"/>
    <col min="8706" max="8706" width="33.1640625" customWidth="1"/>
    <col min="8707" max="8707" width="12.33203125" customWidth="1"/>
    <col min="8708" max="8708" width="11.5" customWidth="1"/>
    <col min="8709" max="8709" width="11.33203125" customWidth="1"/>
    <col min="8710" max="8710" width="11" customWidth="1"/>
    <col min="8711" max="8711" width="14.33203125" customWidth="1"/>
    <col min="8961" max="8961" width="5.5" customWidth="1"/>
    <col min="8962" max="8962" width="33.1640625" customWidth="1"/>
    <col min="8963" max="8963" width="12.33203125" customWidth="1"/>
    <col min="8964" max="8964" width="11.5" customWidth="1"/>
    <col min="8965" max="8965" width="11.33203125" customWidth="1"/>
    <col min="8966" max="8966" width="11" customWidth="1"/>
    <col min="8967" max="8967" width="14.33203125" customWidth="1"/>
    <col min="9217" max="9217" width="5.5" customWidth="1"/>
    <col min="9218" max="9218" width="33.1640625" customWidth="1"/>
    <col min="9219" max="9219" width="12.33203125" customWidth="1"/>
    <col min="9220" max="9220" width="11.5" customWidth="1"/>
    <col min="9221" max="9221" width="11.33203125" customWidth="1"/>
    <col min="9222" max="9222" width="11" customWidth="1"/>
    <col min="9223" max="9223" width="14.33203125" customWidth="1"/>
    <col min="9473" max="9473" width="5.5" customWidth="1"/>
    <col min="9474" max="9474" width="33.1640625" customWidth="1"/>
    <col min="9475" max="9475" width="12.33203125" customWidth="1"/>
    <col min="9476" max="9476" width="11.5" customWidth="1"/>
    <col min="9477" max="9477" width="11.33203125" customWidth="1"/>
    <col min="9478" max="9478" width="11" customWidth="1"/>
    <col min="9479" max="9479" width="14.33203125" customWidth="1"/>
    <col min="9729" max="9729" width="5.5" customWidth="1"/>
    <col min="9730" max="9730" width="33.1640625" customWidth="1"/>
    <col min="9731" max="9731" width="12.33203125" customWidth="1"/>
    <col min="9732" max="9732" width="11.5" customWidth="1"/>
    <col min="9733" max="9733" width="11.33203125" customWidth="1"/>
    <col min="9734" max="9734" width="11" customWidth="1"/>
    <col min="9735" max="9735" width="14.33203125" customWidth="1"/>
    <col min="9985" max="9985" width="5.5" customWidth="1"/>
    <col min="9986" max="9986" width="33.1640625" customWidth="1"/>
    <col min="9987" max="9987" width="12.33203125" customWidth="1"/>
    <col min="9988" max="9988" width="11.5" customWidth="1"/>
    <col min="9989" max="9989" width="11.33203125" customWidth="1"/>
    <col min="9990" max="9990" width="11" customWidth="1"/>
    <col min="9991" max="9991" width="14.33203125" customWidth="1"/>
    <col min="10241" max="10241" width="5.5" customWidth="1"/>
    <col min="10242" max="10242" width="33.1640625" customWidth="1"/>
    <col min="10243" max="10243" width="12.33203125" customWidth="1"/>
    <col min="10244" max="10244" width="11.5" customWidth="1"/>
    <col min="10245" max="10245" width="11.33203125" customWidth="1"/>
    <col min="10246" max="10246" width="11" customWidth="1"/>
    <col min="10247" max="10247" width="14.33203125" customWidth="1"/>
    <col min="10497" max="10497" width="5.5" customWidth="1"/>
    <col min="10498" max="10498" width="33.1640625" customWidth="1"/>
    <col min="10499" max="10499" width="12.33203125" customWidth="1"/>
    <col min="10500" max="10500" width="11.5" customWidth="1"/>
    <col min="10501" max="10501" width="11.33203125" customWidth="1"/>
    <col min="10502" max="10502" width="11" customWidth="1"/>
    <col min="10503" max="10503" width="14.33203125" customWidth="1"/>
    <col min="10753" max="10753" width="5.5" customWidth="1"/>
    <col min="10754" max="10754" width="33.1640625" customWidth="1"/>
    <col min="10755" max="10755" width="12.33203125" customWidth="1"/>
    <col min="10756" max="10756" width="11.5" customWidth="1"/>
    <col min="10757" max="10757" width="11.33203125" customWidth="1"/>
    <col min="10758" max="10758" width="11" customWidth="1"/>
    <col min="10759" max="10759" width="14.33203125" customWidth="1"/>
    <col min="11009" max="11009" width="5.5" customWidth="1"/>
    <col min="11010" max="11010" width="33.1640625" customWidth="1"/>
    <col min="11011" max="11011" width="12.33203125" customWidth="1"/>
    <col min="11012" max="11012" width="11.5" customWidth="1"/>
    <col min="11013" max="11013" width="11.33203125" customWidth="1"/>
    <col min="11014" max="11014" width="11" customWidth="1"/>
    <col min="11015" max="11015" width="14.33203125" customWidth="1"/>
    <col min="11265" max="11265" width="5.5" customWidth="1"/>
    <col min="11266" max="11266" width="33.1640625" customWidth="1"/>
    <col min="11267" max="11267" width="12.33203125" customWidth="1"/>
    <col min="11268" max="11268" width="11.5" customWidth="1"/>
    <col min="11269" max="11269" width="11.33203125" customWidth="1"/>
    <col min="11270" max="11270" width="11" customWidth="1"/>
    <col min="11271" max="11271" width="14.33203125" customWidth="1"/>
    <col min="11521" max="11521" width="5.5" customWidth="1"/>
    <col min="11522" max="11522" width="33.1640625" customWidth="1"/>
    <col min="11523" max="11523" width="12.33203125" customWidth="1"/>
    <col min="11524" max="11524" width="11.5" customWidth="1"/>
    <col min="11525" max="11525" width="11.33203125" customWidth="1"/>
    <col min="11526" max="11526" width="11" customWidth="1"/>
    <col min="11527" max="11527" width="14.33203125" customWidth="1"/>
    <col min="11777" max="11777" width="5.5" customWidth="1"/>
    <col min="11778" max="11778" width="33.1640625" customWidth="1"/>
    <col min="11779" max="11779" width="12.33203125" customWidth="1"/>
    <col min="11780" max="11780" width="11.5" customWidth="1"/>
    <col min="11781" max="11781" width="11.33203125" customWidth="1"/>
    <col min="11782" max="11782" width="11" customWidth="1"/>
    <col min="11783" max="11783" width="14.33203125" customWidth="1"/>
    <col min="12033" max="12033" width="5.5" customWidth="1"/>
    <col min="12034" max="12034" width="33.1640625" customWidth="1"/>
    <col min="12035" max="12035" width="12.33203125" customWidth="1"/>
    <col min="12036" max="12036" width="11.5" customWidth="1"/>
    <col min="12037" max="12037" width="11.33203125" customWidth="1"/>
    <col min="12038" max="12038" width="11" customWidth="1"/>
    <col min="12039" max="12039" width="14.33203125" customWidth="1"/>
    <col min="12289" max="12289" width="5.5" customWidth="1"/>
    <col min="12290" max="12290" width="33.1640625" customWidth="1"/>
    <col min="12291" max="12291" width="12.33203125" customWidth="1"/>
    <col min="12292" max="12292" width="11.5" customWidth="1"/>
    <col min="12293" max="12293" width="11.33203125" customWidth="1"/>
    <col min="12294" max="12294" width="11" customWidth="1"/>
    <col min="12295" max="12295" width="14.33203125" customWidth="1"/>
    <col min="12545" max="12545" width="5.5" customWidth="1"/>
    <col min="12546" max="12546" width="33.1640625" customWidth="1"/>
    <col min="12547" max="12547" width="12.33203125" customWidth="1"/>
    <col min="12548" max="12548" width="11.5" customWidth="1"/>
    <col min="12549" max="12549" width="11.33203125" customWidth="1"/>
    <col min="12550" max="12550" width="11" customWidth="1"/>
    <col min="12551" max="12551" width="14.33203125" customWidth="1"/>
    <col min="12801" max="12801" width="5.5" customWidth="1"/>
    <col min="12802" max="12802" width="33.1640625" customWidth="1"/>
    <col min="12803" max="12803" width="12.33203125" customWidth="1"/>
    <col min="12804" max="12804" width="11.5" customWidth="1"/>
    <col min="12805" max="12805" width="11.33203125" customWidth="1"/>
    <col min="12806" max="12806" width="11" customWidth="1"/>
    <col min="12807" max="12807" width="14.33203125" customWidth="1"/>
    <col min="13057" max="13057" width="5.5" customWidth="1"/>
    <col min="13058" max="13058" width="33.1640625" customWidth="1"/>
    <col min="13059" max="13059" width="12.33203125" customWidth="1"/>
    <col min="13060" max="13060" width="11.5" customWidth="1"/>
    <col min="13061" max="13061" width="11.33203125" customWidth="1"/>
    <col min="13062" max="13062" width="11" customWidth="1"/>
    <col min="13063" max="13063" width="14.33203125" customWidth="1"/>
    <col min="13313" max="13313" width="5.5" customWidth="1"/>
    <col min="13314" max="13314" width="33.1640625" customWidth="1"/>
    <col min="13315" max="13315" width="12.33203125" customWidth="1"/>
    <col min="13316" max="13316" width="11.5" customWidth="1"/>
    <col min="13317" max="13317" width="11.33203125" customWidth="1"/>
    <col min="13318" max="13318" width="11" customWidth="1"/>
    <col min="13319" max="13319" width="14.33203125" customWidth="1"/>
    <col min="13569" max="13569" width="5.5" customWidth="1"/>
    <col min="13570" max="13570" width="33.1640625" customWidth="1"/>
    <col min="13571" max="13571" width="12.33203125" customWidth="1"/>
    <col min="13572" max="13572" width="11.5" customWidth="1"/>
    <col min="13573" max="13573" width="11.33203125" customWidth="1"/>
    <col min="13574" max="13574" width="11" customWidth="1"/>
    <col min="13575" max="13575" width="14.33203125" customWidth="1"/>
    <col min="13825" max="13825" width="5.5" customWidth="1"/>
    <col min="13826" max="13826" width="33.1640625" customWidth="1"/>
    <col min="13827" max="13827" width="12.33203125" customWidth="1"/>
    <col min="13828" max="13828" width="11.5" customWidth="1"/>
    <col min="13829" max="13829" width="11.33203125" customWidth="1"/>
    <col min="13830" max="13830" width="11" customWidth="1"/>
    <col min="13831" max="13831" width="14.33203125" customWidth="1"/>
    <col min="14081" max="14081" width="5.5" customWidth="1"/>
    <col min="14082" max="14082" width="33.1640625" customWidth="1"/>
    <col min="14083" max="14083" width="12.33203125" customWidth="1"/>
    <col min="14084" max="14084" width="11.5" customWidth="1"/>
    <col min="14085" max="14085" width="11.33203125" customWidth="1"/>
    <col min="14086" max="14086" width="11" customWidth="1"/>
    <col min="14087" max="14087" width="14.33203125" customWidth="1"/>
    <col min="14337" max="14337" width="5.5" customWidth="1"/>
    <col min="14338" max="14338" width="33.1640625" customWidth="1"/>
    <col min="14339" max="14339" width="12.33203125" customWidth="1"/>
    <col min="14340" max="14340" width="11.5" customWidth="1"/>
    <col min="14341" max="14341" width="11.33203125" customWidth="1"/>
    <col min="14342" max="14342" width="11" customWidth="1"/>
    <col min="14343" max="14343" width="14.33203125" customWidth="1"/>
    <col min="14593" max="14593" width="5.5" customWidth="1"/>
    <col min="14594" max="14594" width="33.1640625" customWidth="1"/>
    <col min="14595" max="14595" width="12.33203125" customWidth="1"/>
    <col min="14596" max="14596" width="11.5" customWidth="1"/>
    <col min="14597" max="14597" width="11.33203125" customWidth="1"/>
    <col min="14598" max="14598" width="11" customWidth="1"/>
    <col min="14599" max="14599" width="14.33203125" customWidth="1"/>
    <col min="14849" max="14849" width="5.5" customWidth="1"/>
    <col min="14850" max="14850" width="33.1640625" customWidth="1"/>
    <col min="14851" max="14851" width="12.33203125" customWidth="1"/>
    <col min="14852" max="14852" width="11.5" customWidth="1"/>
    <col min="14853" max="14853" width="11.33203125" customWidth="1"/>
    <col min="14854" max="14854" width="11" customWidth="1"/>
    <col min="14855" max="14855" width="14.33203125" customWidth="1"/>
    <col min="15105" max="15105" width="5.5" customWidth="1"/>
    <col min="15106" max="15106" width="33.1640625" customWidth="1"/>
    <col min="15107" max="15107" width="12.33203125" customWidth="1"/>
    <col min="15108" max="15108" width="11.5" customWidth="1"/>
    <col min="15109" max="15109" width="11.33203125" customWidth="1"/>
    <col min="15110" max="15110" width="11" customWidth="1"/>
    <col min="15111" max="15111" width="14.33203125" customWidth="1"/>
    <col min="15361" max="15361" width="5.5" customWidth="1"/>
    <col min="15362" max="15362" width="33.1640625" customWidth="1"/>
    <col min="15363" max="15363" width="12.33203125" customWidth="1"/>
    <col min="15364" max="15364" width="11.5" customWidth="1"/>
    <col min="15365" max="15365" width="11.33203125" customWidth="1"/>
    <col min="15366" max="15366" width="11" customWidth="1"/>
    <col min="15367" max="15367" width="14.33203125" customWidth="1"/>
    <col min="15617" max="15617" width="5.5" customWidth="1"/>
    <col min="15618" max="15618" width="33.1640625" customWidth="1"/>
    <col min="15619" max="15619" width="12.33203125" customWidth="1"/>
    <col min="15620" max="15620" width="11.5" customWidth="1"/>
    <col min="15621" max="15621" width="11.33203125" customWidth="1"/>
    <col min="15622" max="15622" width="11" customWidth="1"/>
    <col min="15623" max="15623" width="14.33203125" customWidth="1"/>
    <col min="15873" max="15873" width="5.5" customWidth="1"/>
    <col min="15874" max="15874" width="33.1640625" customWidth="1"/>
    <col min="15875" max="15875" width="12.33203125" customWidth="1"/>
    <col min="15876" max="15876" width="11.5" customWidth="1"/>
    <col min="15877" max="15877" width="11.33203125" customWidth="1"/>
    <col min="15878" max="15878" width="11" customWidth="1"/>
    <col min="15879" max="15879" width="14.33203125" customWidth="1"/>
    <col min="16129" max="16129" width="5.5" customWidth="1"/>
    <col min="16130" max="16130" width="33.1640625" customWidth="1"/>
    <col min="16131" max="16131" width="12.33203125" customWidth="1"/>
    <col min="16132" max="16132" width="11.5" customWidth="1"/>
    <col min="16133" max="16133" width="11.33203125" customWidth="1"/>
    <col min="16134" max="16134" width="11" customWidth="1"/>
    <col min="16135" max="16135" width="14.33203125" customWidth="1"/>
  </cols>
  <sheetData>
    <row r="1" spans="1:7" x14ac:dyDescent="0.2">
      <c r="A1" s="1711" t="s">
        <v>729</v>
      </c>
      <c r="B1" s="1711"/>
      <c r="C1" s="1711"/>
      <c r="D1" s="1711"/>
      <c r="E1" s="1711"/>
      <c r="F1" s="1711"/>
      <c r="G1" s="1711"/>
    </row>
    <row r="2" spans="1:7" ht="33" customHeight="1" x14ac:dyDescent="0.2">
      <c r="G2" s="246"/>
    </row>
    <row r="3" spans="1:7" ht="43.5" customHeight="1" x14ac:dyDescent="0.25">
      <c r="A3" s="1794" t="s">
        <v>430</v>
      </c>
      <c r="B3" s="1794"/>
      <c r="C3" s="1794"/>
      <c r="D3" s="1794"/>
      <c r="E3" s="1794"/>
      <c r="F3" s="1794"/>
      <c r="G3" s="1794"/>
    </row>
    <row r="4" spans="1:7" ht="15.75" x14ac:dyDescent="0.25">
      <c r="A4" s="310"/>
      <c r="B4" s="310"/>
      <c r="C4" s="310"/>
      <c r="D4" s="310"/>
      <c r="E4" s="310"/>
      <c r="F4" s="310"/>
      <c r="G4" s="310"/>
    </row>
    <row r="5" spans="1:7" s="312" customFormat="1" ht="24.95" customHeight="1" x14ac:dyDescent="0.25">
      <c r="A5" s="311" t="s">
        <v>431</v>
      </c>
      <c r="B5" s="310"/>
      <c r="C5" s="1795" t="s">
        <v>432</v>
      </c>
      <c r="D5" s="1795"/>
      <c r="E5" s="1795"/>
      <c r="F5" s="1795"/>
      <c r="G5" s="1795"/>
    </row>
    <row r="6" spans="1:7" s="312" customFormat="1" ht="24.95" customHeight="1" x14ac:dyDescent="0.25">
      <c r="A6" s="310"/>
      <c r="B6" s="310"/>
      <c r="C6" s="310"/>
      <c r="D6" s="310"/>
      <c r="E6" s="310"/>
      <c r="F6" s="310"/>
      <c r="G6" s="310"/>
    </row>
    <row r="7" spans="1:7" s="312" customFormat="1" ht="24.95" customHeight="1" x14ac:dyDescent="0.25">
      <c r="A7" s="311" t="s">
        <v>433</v>
      </c>
      <c r="B7" s="310"/>
      <c r="C7" s="1795" t="s">
        <v>432</v>
      </c>
      <c r="D7" s="1795"/>
      <c r="E7" s="1795"/>
      <c r="F7" s="1795"/>
      <c r="G7" s="310"/>
    </row>
    <row r="8" spans="1:7" s="313" customFormat="1" ht="24.95" customHeight="1" x14ac:dyDescent="0.25">
      <c r="A8" s="310"/>
      <c r="B8" s="310"/>
      <c r="C8" s="310"/>
      <c r="D8" s="310"/>
      <c r="E8" s="310"/>
      <c r="F8" s="310"/>
      <c r="G8" s="310"/>
    </row>
    <row r="9" spans="1:7" s="316" customFormat="1" ht="24.95" customHeight="1" x14ac:dyDescent="0.25">
      <c r="A9" s="314" t="s">
        <v>434</v>
      </c>
      <c r="B9" s="315"/>
      <c r="C9" s="315"/>
      <c r="D9" s="310"/>
      <c r="E9" s="310" t="s">
        <v>435</v>
      </c>
      <c r="F9" s="310" t="s">
        <v>436</v>
      </c>
      <c r="G9" s="310"/>
    </row>
    <row r="10" spans="1:7" s="316" customFormat="1" ht="24.95" customHeight="1" x14ac:dyDescent="0.25">
      <c r="A10" s="314" t="s">
        <v>437</v>
      </c>
      <c r="B10" s="310"/>
      <c r="C10" s="310"/>
      <c r="D10" s="310"/>
      <c r="E10" s="310" t="s">
        <v>435</v>
      </c>
      <c r="F10" s="310" t="s">
        <v>436</v>
      </c>
      <c r="G10" s="310"/>
    </row>
    <row r="11" spans="1:7" s="316" customFormat="1" ht="24.95" customHeight="1" thickBot="1" x14ac:dyDescent="0.3">
      <c r="A11" s="314"/>
      <c r="B11" s="310"/>
      <c r="C11" s="310"/>
      <c r="D11" s="310"/>
      <c r="E11" s="310"/>
      <c r="F11" s="310"/>
      <c r="G11" s="310"/>
    </row>
    <row r="12" spans="1:7" s="320" customFormat="1" ht="42" customHeight="1" thickBot="1" x14ac:dyDescent="0.25">
      <c r="A12" s="317" t="s">
        <v>421</v>
      </c>
      <c r="B12" s="318" t="s">
        <v>438</v>
      </c>
      <c r="C12" s="318" t="s">
        <v>439</v>
      </c>
      <c r="D12" s="318" t="s">
        <v>440</v>
      </c>
      <c r="E12" s="318" t="s">
        <v>441</v>
      </c>
      <c r="F12" s="318" t="s">
        <v>442</v>
      </c>
      <c r="G12" s="319" t="s">
        <v>35</v>
      </c>
    </row>
    <row r="13" spans="1:7" ht="27" customHeight="1" x14ac:dyDescent="0.2">
      <c r="A13" s="321" t="s">
        <v>12</v>
      </c>
      <c r="B13" s="322" t="s">
        <v>443</v>
      </c>
      <c r="C13" s="323"/>
      <c r="D13" s="323"/>
      <c r="E13" s="323"/>
      <c r="F13" s="323"/>
      <c r="G13" s="324">
        <f t="shared" ref="G13:G19" si="0">SUM(C13:F13)</f>
        <v>0</v>
      </c>
    </row>
    <row r="14" spans="1:7" ht="27" customHeight="1" x14ac:dyDescent="0.2">
      <c r="A14" s="325" t="s">
        <v>13</v>
      </c>
      <c r="B14" s="326" t="s">
        <v>444</v>
      </c>
      <c r="C14" s="327"/>
      <c r="D14" s="327"/>
      <c r="E14" s="327"/>
      <c r="F14" s="327"/>
      <c r="G14" s="328">
        <f t="shared" si="0"/>
        <v>0</v>
      </c>
    </row>
    <row r="15" spans="1:7" ht="27" customHeight="1" x14ac:dyDescent="0.2">
      <c r="A15" s="325" t="s">
        <v>14</v>
      </c>
      <c r="B15" s="326" t="s">
        <v>445</v>
      </c>
      <c r="C15" s="327"/>
      <c r="D15" s="327"/>
      <c r="E15" s="327"/>
      <c r="F15" s="327"/>
      <c r="G15" s="328">
        <f t="shared" si="0"/>
        <v>0</v>
      </c>
    </row>
    <row r="16" spans="1:7" ht="27" customHeight="1" x14ac:dyDescent="0.2">
      <c r="A16" s="325" t="s">
        <v>15</v>
      </c>
      <c r="B16" s="326" t="s">
        <v>446</v>
      </c>
      <c r="C16" s="327"/>
      <c r="D16" s="327"/>
      <c r="E16" s="327"/>
      <c r="F16" s="327"/>
      <c r="G16" s="328">
        <f t="shared" si="0"/>
        <v>0</v>
      </c>
    </row>
    <row r="17" spans="1:7" ht="27" customHeight="1" x14ac:dyDescent="0.2">
      <c r="A17" s="325" t="s">
        <v>16</v>
      </c>
      <c r="B17" s="326" t="s">
        <v>447</v>
      </c>
      <c r="C17" s="327"/>
      <c r="D17" s="327"/>
      <c r="E17" s="327"/>
      <c r="F17" s="327"/>
      <c r="G17" s="328">
        <f t="shared" si="0"/>
        <v>0</v>
      </c>
    </row>
    <row r="18" spans="1:7" ht="27" customHeight="1" thickBot="1" x14ac:dyDescent="0.25">
      <c r="A18" s="329" t="s">
        <v>17</v>
      </c>
      <c r="B18" s="330" t="s">
        <v>448</v>
      </c>
      <c r="C18" s="331"/>
      <c r="D18" s="331"/>
      <c r="E18" s="331"/>
      <c r="F18" s="331"/>
      <c r="G18" s="332">
        <f t="shared" si="0"/>
        <v>0</v>
      </c>
    </row>
    <row r="19" spans="1:7" s="337" customFormat="1" ht="24" customHeight="1" thickBot="1" x14ac:dyDescent="0.25">
      <c r="A19" s="333" t="s">
        <v>18</v>
      </c>
      <c r="B19" s="334" t="s">
        <v>35</v>
      </c>
      <c r="C19" s="335">
        <f>SUM(C13:C18)</f>
        <v>0</v>
      </c>
      <c r="D19" s="335">
        <f>SUM(D13:D18)</f>
        <v>0</v>
      </c>
      <c r="E19" s="335">
        <f>SUM(E13:E18)</f>
        <v>0</v>
      </c>
      <c r="F19" s="335">
        <f>SUM(F13:F18)</f>
        <v>0</v>
      </c>
      <c r="G19" s="336">
        <f t="shared" si="0"/>
        <v>0</v>
      </c>
    </row>
    <row r="20" spans="1:7" s="313" customFormat="1" ht="15.75" x14ac:dyDescent="0.25">
      <c r="A20" s="310"/>
      <c r="B20" s="310"/>
      <c r="C20" s="310"/>
      <c r="D20" s="310"/>
      <c r="E20" s="310"/>
      <c r="F20" s="310"/>
      <c r="G20" s="687"/>
    </row>
    <row r="21" spans="1:7" s="313" customFormat="1" ht="15.75" x14ac:dyDescent="0.25">
      <c r="A21" s="310"/>
      <c r="B21" s="310"/>
      <c r="C21" s="310"/>
      <c r="D21" s="310"/>
      <c r="E21" s="310"/>
      <c r="F21" s="310"/>
      <c r="G21" s="310"/>
    </row>
    <row r="22" spans="1:7" s="313" customFormat="1" ht="15.75" x14ac:dyDescent="0.25">
      <c r="A22" s="310"/>
      <c r="B22" s="310"/>
      <c r="C22" s="310"/>
      <c r="D22" s="310"/>
      <c r="E22" s="310"/>
      <c r="F22" s="310"/>
      <c r="G22" s="310"/>
    </row>
    <row r="23" spans="1:7" s="313" customFormat="1" ht="15.75" x14ac:dyDescent="0.25">
      <c r="A23" s="315" t="s">
        <v>686</v>
      </c>
      <c r="B23" s="310"/>
      <c r="C23" s="310"/>
      <c r="D23" s="310"/>
      <c r="E23" s="310"/>
      <c r="F23" s="310"/>
      <c r="G23" s="310"/>
    </row>
    <row r="24" spans="1:7" s="313" customFormat="1" ht="15.75" x14ac:dyDescent="0.25">
      <c r="A24" s="310"/>
      <c r="B24" s="310"/>
      <c r="C24" s="310"/>
      <c r="D24" s="310"/>
      <c r="E24" s="310"/>
      <c r="F24" s="310"/>
      <c r="G24" s="310"/>
    </row>
    <row r="25" spans="1:7" ht="15.75" x14ac:dyDescent="0.25">
      <c r="A25" s="310"/>
      <c r="B25" s="310"/>
      <c r="C25" s="310"/>
      <c r="D25" s="310"/>
      <c r="E25" s="310"/>
      <c r="F25" s="310"/>
      <c r="G25" s="310"/>
    </row>
    <row r="26" spans="1:7" ht="15.75" x14ac:dyDescent="0.25">
      <c r="A26" s="310"/>
      <c r="B26" s="310"/>
      <c r="C26" s="315"/>
      <c r="D26" s="315"/>
      <c r="E26" s="315"/>
      <c r="F26" s="315"/>
      <c r="G26" s="310"/>
    </row>
    <row r="27" spans="1:7" ht="15.75" x14ac:dyDescent="0.25">
      <c r="A27" s="310"/>
      <c r="B27" s="310"/>
      <c r="C27" s="1796" t="s">
        <v>449</v>
      </c>
      <c r="D27" s="1796"/>
      <c r="E27" s="1796"/>
      <c r="F27" s="1796"/>
      <c r="G27" s="310"/>
    </row>
    <row r="28" spans="1:7" ht="15.75" x14ac:dyDescent="0.25">
      <c r="A28" s="310"/>
      <c r="B28" s="310"/>
      <c r="C28" s="310"/>
      <c r="D28" s="338"/>
      <c r="E28" s="338"/>
      <c r="F28" s="310"/>
      <c r="G28" s="687"/>
    </row>
    <row r="29" spans="1:7" ht="15.75" x14ac:dyDescent="0.25">
      <c r="A29" s="310"/>
      <c r="B29" s="310"/>
      <c r="C29" s="310"/>
      <c r="D29" s="338"/>
      <c r="E29" s="338"/>
      <c r="F29" s="310"/>
      <c r="G29" s="310"/>
    </row>
    <row r="30" spans="1:7" ht="15.75" x14ac:dyDescent="0.25">
      <c r="A30" s="310"/>
      <c r="B30" s="310"/>
      <c r="C30" s="310"/>
      <c r="D30" s="310"/>
      <c r="E30" s="310"/>
      <c r="F30" s="310"/>
      <c r="G30" s="310"/>
    </row>
    <row r="31" spans="1:7" ht="15.75" x14ac:dyDescent="0.25">
      <c r="A31" s="310"/>
      <c r="B31" s="310"/>
      <c r="C31" s="310"/>
      <c r="D31" s="310"/>
      <c r="E31" s="310"/>
      <c r="F31" s="310"/>
      <c r="G31" s="310"/>
    </row>
    <row r="32" spans="1:7" ht="15.75" x14ac:dyDescent="0.25">
      <c r="A32" s="310"/>
      <c r="B32" s="310"/>
      <c r="C32" s="310"/>
      <c r="D32" s="310"/>
      <c r="E32" s="310"/>
      <c r="F32" s="310"/>
      <c r="G32" s="310"/>
    </row>
    <row r="33" spans="1:7" ht="15.75" x14ac:dyDescent="0.25">
      <c r="A33" s="310"/>
      <c r="B33" s="310"/>
      <c r="C33" s="310"/>
      <c r="D33" s="310"/>
      <c r="E33" s="310"/>
      <c r="F33" s="310"/>
      <c r="G33" s="310"/>
    </row>
    <row r="34" spans="1:7" ht="15.75" x14ac:dyDescent="0.25">
      <c r="A34" s="310"/>
      <c r="B34" s="310"/>
      <c r="C34" s="310"/>
      <c r="D34" s="310"/>
      <c r="E34" s="310"/>
      <c r="F34" s="310"/>
      <c r="G34" s="310"/>
    </row>
  </sheetData>
  <mergeCells count="5">
    <mergeCell ref="A3:G3"/>
    <mergeCell ref="C5:G5"/>
    <mergeCell ref="C7:F7"/>
    <mergeCell ref="C27:F27"/>
    <mergeCell ref="A1:G1"/>
  </mergeCells>
  <printOptions horizontalCentered="1"/>
  <pageMargins left="0.70866141732283472" right="0.70866141732283472" top="0.78740157480314965" bottom="0.74803149606299213" header="0.31496062992125984" footer="0.31496062992125984"/>
  <pageSetup paperSize="9" scale="95" orientation="portrait" r:id="rId1"/>
  <headerFooter alignWithMargins="0">
    <oddHeader xml:space="preserve">&amp;C&amp;"Times New Roman CE,Félkövér"&amp;12
&amp;R&amp;11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64"/>
  <sheetViews>
    <sheetView view="pageBreakPreview" topLeftCell="A34" zoomScale="106" zoomScaleNormal="100" zoomScaleSheetLayoutView="106" workbookViewId="0">
      <selection activeCell="C53" sqref="C53"/>
    </sheetView>
  </sheetViews>
  <sheetFormatPr defaultRowHeight="12.75" x14ac:dyDescent="0.2"/>
  <cols>
    <col min="1" max="1" width="63.1640625" customWidth="1"/>
    <col min="2" max="2" width="37" customWidth="1"/>
    <col min="3" max="3" width="21.6640625" customWidth="1"/>
  </cols>
  <sheetData>
    <row r="1" spans="1:8" x14ac:dyDescent="0.2">
      <c r="A1" s="1711" t="s">
        <v>811</v>
      </c>
      <c r="B1" s="1711"/>
      <c r="C1" s="1711"/>
    </row>
    <row r="2" spans="1:8" x14ac:dyDescent="0.2">
      <c r="B2" s="1711" t="s">
        <v>824</v>
      </c>
      <c r="C2" s="1711"/>
      <c r="D2" s="233"/>
      <c r="E2" s="233"/>
      <c r="F2" s="233"/>
      <c r="G2" s="233"/>
      <c r="H2" s="233"/>
    </row>
    <row r="4" spans="1:8" ht="16.5" x14ac:dyDescent="0.2">
      <c r="A4" s="1811" t="s">
        <v>558</v>
      </c>
      <c r="B4" s="1811"/>
      <c r="C4" s="1811"/>
    </row>
    <row r="5" spans="1:8" ht="16.5" x14ac:dyDescent="0.2">
      <c r="A5" s="1099"/>
      <c r="B5" s="1099"/>
      <c r="C5" s="1098"/>
    </row>
    <row r="6" spans="1:8" ht="16.5" x14ac:dyDescent="0.2">
      <c r="A6" s="1811" t="s">
        <v>676</v>
      </c>
      <c r="B6" s="1811"/>
      <c r="C6" s="1811"/>
    </row>
    <row r="8" spans="1:8" ht="39.950000000000003" customHeight="1" x14ac:dyDescent="0.25">
      <c r="A8" s="1100" t="s">
        <v>450</v>
      </c>
      <c r="B8" s="1803" t="s">
        <v>451</v>
      </c>
      <c r="C8" s="1803" t="s">
        <v>452</v>
      </c>
    </row>
    <row r="9" spans="1:8" ht="39.950000000000003" customHeight="1" x14ac:dyDescent="0.2">
      <c r="A9" s="1101" t="s">
        <v>453</v>
      </c>
      <c r="B9" s="1803"/>
      <c r="C9" s="1803"/>
    </row>
    <row r="10" spans="1:8" s="11" customFormat="1" ht="15.75" x14ac:dyDescent="0.25">
      <c r="A10" s="1799" t="s">
        <v>454</v>
      </c>
      <c r="B10" s="1800"/>
      <c r="C10" s="1102">
        <v>7</v>
      </c>
    </row>
    <row r="11" spans="1:8" s="11" customFormat="1" ht="15.75" x14ac:dyDescent="0.25">
      <c r="A11" s="1103" t="s">
        <v>632</v>
      </c>
      <c r="B11" s="1104">
        <v>250</v>
      </c>
      <c r="C11" s="1105">
        <v>1</v>
      </c>
    </row>
    <row r="12" spans="1:8" s="11" customFormat="1" ht="15.75" x14ac:dyDescent="0.25">
      <c r="A12" s="1103" t="s">
        <v>633</v>
      </c>
      <c r="B12" s="1104">
        <v>150</v>
      </c>
      <c r="C12" s="1105">
        <v>1</v>
      </c>
    </row>
    <row r="13" spans="1:8" s="11" customFormat="1" ht="15.75" x14ac:dyDescent="0.25">
      <c r="A13" s="1103" t="s">
        <v>634</v>
      </c>
      <c r="B13" s="1104">
        <v>150</v>
      </c>
      <c r="C13" s="1105">
        <v>1</v>
      </c>
    </row>
    <row r="14" spans="1:8" s="11" customFormat="1" ht="15.75" x14ac:dyDescent="0.25">
      <c r="A14" s="1106" t="s">
        <v>456</v>
      </c>
      <c r="B14" s="1107">
        <v>125</v>
      </c>
      <c r="C14" s="1105">
        <v>4</v>
      </c>
    </row>
    <row r="15" spans="1:8" s="1111" customFormat="1" ht="15.75" x14ac:dyDescent="0.25">
      <c r="A15" s="1108"/>
      <c r="B15" s="1109"/>
      <c r="C15" s="1110"/>
    </row>
    <row r="16" spans="1:8" s="1111" customFormat="1" ht="15.75" x14ac:dyDescent="0.25">
      <c r="A16" s="1799" t="s">
        <v>457</v>
      </c>
      <c r="B16" s="1800"/>
      <c r="C16" s="1102">
        <v>14</v>
      </c>
    </row>
    <row r="17" spans="1:3" s="1111" customFormat="1" ht="15.75" x14ac:dyDescent="0.25">
      <c r="A17" s="1103" t="s">
        <v>455</v>
      </c>
      <c r="B17" s="1104">
        <v>250</v>
      </c>
      <c r="C17" s="1105">
        <v>1</v>
      </c>
    </row>
    <row r="18" spans="1:3" s="1111" customFormat="1" ht="15.75" x14ac:dyDescent="0.25">
      <c r="A18" s="1103" t="s">
        <v>703</v>
      </c>
      <c r="B18" s="1104">
        <v>100</v>
      </c>
      <c r="C18" s="1105">
        <v>1</v>
      </c>
    </row>
    <row r="19" spans="1:3" s="1111" customFormat="1" ht="15.75" x14ac:dyDescent="0.25">
      <c r="A19" s="1103" t="s">
        <v>704</v>
      </c>
      <c r="B19" s="1104">
        <v>100</v>
      </c>
      <c r="C19" s="1105">
        <v>4</v>
      </c>
    </row>
    <row r="20" spans="1:3" s="1111" customFormat="1" ht="15.75" x14ac:dyDescent="0.25">
      <c r="A20" s="1106" t="s">
        <v>456</v>
      </c>
      <c r="B20" s="1107">
        <v>100</v>
      </c>
      <c r="C20" s="1105">
        <v>8</v>
      </c>
    </row>
    <row r="21" spans="1:3" s="1111" customFormat="1" ht="15.75" x14ac:dyDescent="0.25">
      <c r="A21" s="1106"/>
      <c r="B21" s="1107"/>
      <c r="C21" s="1110"/>
    </row>
    <row r="22" spans="1:3" s="1111" customFormat="1" x14ac:dyDescent="0.2">
      <c r="A22" s="1112"/>
      <c r="B22" s="1112"/>
      <c r="C22" s="1112"/>
    </row>
    <row r="23" spans="1:3" s="1111" customFormat="1" ht="15" customHeight="1" x14ac:dyDescent="0.25">
      <c r="A23" s="1801" t="s">
        <v>460</v>
      </c>
      <c r="B23" s="1802"/>
      <c r="C23" s="1113">
        <v>21</v>
      </c>
    </row>
    <row r="24" spans="1:3" s="1111" customFormat="1" ht="25.5" customHeight="1" x14ac:dyDescent="0.2"/>
    <row r="25" spans="1:3" s="11" customFormat="1" ht="39.950000000000003" customHeight="1" x14ac:dyDescent="0.25">
      <c r="A25" s="1100" t="s">
        <v>461</v>
      </c>
      <c r="B25" s="1803" t="s">
        <v>462</v>
      </c>
      <c r="C25" s="1803" t="s">
        <v>463</v>
      </c>
    </row>
    <row r="26" spans="1:3" s="11" customFormat="1" ht="39.75" customHeight="1" x14ac:dyDescent="0.2">
      <c r="A26" s="1101" t="s">
        <v>453</v>
      </c>
      <c r="B26" s="1803"/>
      <c r="C26" s="1803"/>
    </row>
    <row r="27" spans="1:3" s="1678" customFormat="1" ht="15.75" x14ac:dyDescent="0.25">
      <c r="A27" s="1797" t="s">
        <v>464</v>
      </c>
      <c r="B27" s="1804"/>
      <c r="C27" s="1677">
        <f>SUM(C28:C30)</f>
        <v>4</v>
      </c>
    </row>
    <row r="28" spans="1:3" s="1678" customFormat="1" ht="15.75" x14ac:dyDescent="0.25">
      <c r="A28" s="1679" t="s">
        <v>455</v>
      </c>
      <c r="B28" s="1680">
        <v>130</v>
      </c>
      <c r="C28" s="1681">
        <v>1</v>
      </c>
    </row>
    <row r="29" spans="1:3" s="1678" customFormat="1" ht="15.75" x14ac:dyDescent="0.25">
      <c r="A29" s="1679" t="s">
        <v>705</v>
      </c>
      <c r="B29" s="1680">
        <v>65</v>
      </c>
      <c r="C29" s="1681">
        <v>1</v>
      </c>
    </row>
    <row r="30" spans="1:3" s="1678" customFormat="1" ht="15.75" x14ac:dyDescent="0.25">
      <c r="A30" s="1679" t="s">
        <v>703</v>
      </c>
      <c r="B30" s="1680">
        <v>65</v>
      </c>
      <c r="C30" s="1681">
        <v>2</v>
      </c>
    </row>
    <row r="31" spans="1:3" s="1678" customFormat="1" x14ac:dyDescent="0.2">
      <c r="A31" s="1682"/>
      <c r="B31" s="1682"/>
      <c r="C31" s="1682"/>
    </row>
    <row r="32" spans="1:3" s="1678" customFormat="1" ht="15.75" x14ac:dyDescent="0.25">
      <c r="A32" s="1797" t="s">
        <v>460</v>
      </c>
      <c r="B32" s="1798"/>
      <c r="C32" s="1677">
        <v>4</v>
      </c>
    </row>
    <row r="33" spans="1:3" s="1111" customFormat="1" x14ac:dyDescent="0.2">
      <c r="C33" s="1114"/>
    </row>
    <row r="34" spans="1:3" s="1111" customFormat="1" ht="39.950000000000003" customHeight="1" x14ac:dyDescent="0.25">
      <c r="A34" s="1100" t="s">
        <v>450</v>
      </c>
      <c r="B34" s="1803" t="s">
        <v>591</v>
      </c>
      <c r="C34" s="1803" t="s">
        <v>452</v>
      </c>
    </row>
    <row r="35" spans="1:3" s="1111" customFormat="1" ht="39.950000000000003" customHeight="1" x14ac:dyDescent="0.2">
      <c r="A35" s="1101" t="s">
        <v>453</v>
      </c>
      <c r="B35" s="1803"/>
      <c r="C35" s="1803"/>
    </row>
    <row r="36" spans="1:3" s="1111" customFormat="1" ht="15.75" x14ac:dyDescent="0.25">
      <c r="A36" s="1799" t="s">
        <v>494</v>
      </c>
      <c r="B36" s="1800"/>
      <c r="C36" s="1102">
        <v>6</v>
      </c>
    </row>
    <row r="37" spans="1:3" s="1111" customFormat="1" ht="15.75" x14ac:dyDescent="0.25">
      <c r="A37" s="1103" t="s">
        <v>592</v>
      </c>
      <c r="B37" s="1107" t="s">
        <v>559</v>
      </c>
      <c r="C37" s="1105">
        <v>1</v>
      </c>
    </row>
    <row r="38" spans="1:3" s="1111" customFormat="1" ht="15.75" x14ac:dyDescent="0.25">
      <c r="A38" s="1103" t="s">
        <v>593</v>
      </c>
      <c r="B38" s="1107" t="s">
        <v>560</v>
      </c>
      <c r="C38" s="1105">
        <v>1</v>
      </c>
    </row>
    <row r="39" spans="1:3" s="1111" customFormat="1" ht="15.75" x14ac:dyDescent="0.25">
      <c r="A39" s="1103" t="s">
        <v>594</v>
      </c>
      <c r="B39" s="1107" t="s">
        <v>560</v>
      </c>
      <c r="C39" s="1105">
        <v>1</v>
      </c>
    </row>
    <row r="40" spans="1:3" s="1111" customFormat="1" ht="15.75" x14ac:dyDescent="0.25">
      <c r="A40" s="1103" t="s">
        <v>561</v>
      </c>
      <c r="B40" s="1107" t="s">
        <v>562</v>
      </c>
      <c r="C40" s="1105">
        <v>3</v>
      </c>
    </row>
    <row r="41" spans="1:3" s="1111" customFormat="1" ht="15" customHeight="1" x14ac:dyDescent="0.25">
      <c r="A41" s="1805" t="s">
        <v>563</v>
      </c>
      <c r="B41" s="1805"/>
      <c r="C41" s="1113">
        <v>6</v>
      </c>
    </row>
    <row r="42" spans="1:3" s="1111" customFormat="1" x14ac:dyDescent="0.2"/>
    <row r="43" spans="1:3" s="1111" customFormat="1" x14ac:dyDescent="0.2"/>
    <row r="44" spans="1:3" s="1111" customFormat="1" ht="30" customHeight="1" x14ac:dyDescent="0.25">
      <c r="A44" s="1115" t="s">
        <v>54</v>
      </c>
      <c r="B44" s="1806" t="s">
        <v>564</v>
      </c>
      <c r="C44" s="1803" t="s">
        <v>565</v>
      </c>
    </row>
    <row r="45" spans="1:3" s="1111" customFormat="1" ht="94.5" customHeight="1" x14ac:dyDescent="0.2">
      <c r="A45" s="1116" t="s">
        <v>453</v>
      </c>
      <c r="B45" s="1806"/>
      <c r="C45" s="1807"/>
    </row>
    <row r="46" spans="1:3" s="1111" customFormat="1" ht="15.75" x14ac:dyDescent="0.25">
      <c r="A46" s="1808" t="s">
        <v>458</v>
      </c>
      <c r="B46" s="1808"/>
      <c r="C46" s="1117">
        <v>7</v>
      </c>
    </row>
    <row r="47" spans="1:3" s="1111" customFormat="1" ht="15.75" x14ac:dyDescent="0.25">
      <c r="A47" s="1103" t="s">
        <v>706</v>
      </c>
      <c r="B47" s="1105">
        <v>150</v>
      </c>
      <c r="C47" s="1105">
        <v>1</v>
      </c>
    </row>
    <row r="48" spans="1:3" s="1111" customFormat="1" ht="15.75" x14ac:dyDescent="0.25">
      <c r="A48" s="1103" t="s">
        <v>707</v>
      </c>
      <c r="B48" s="1104">
        <v>150</v>
      </c>
      <c r="C48" s="1105">
        <v>1</v>
      </c>
    </row>
    <row r="49" spans="1:3" s="1111" customFormat="1" ht="15.75" x14ac:dyDescent="0.25">
      <c r="A49" s="1103" t="s">
        <v>459</v>
      </c>
      <c r="B49" s="1104">
        <v>150</v>
      </c>
      <c r="C49" s="1105">
        <v>1</v>
      </c>
    </row>
    <row r="50" spans="1:3" s="1111" customFormat="1" ht="15.75" x14ac:dyDescent="0.25">
      <c r="A50" s="1103" t="s">
        <v>708</v>
      </c>
      <c r="B50" s="1105">
        <v>100</v>
      </c>
      <c r="C50" s="1105">
        <v>1</v>
      </c>
    </row>
    <row r="51" spans="1:3" s="1111" customFormat="1" ht="15.75" x14ac:dyDescent="0.25">
      <c r="A51" s="1103" t="s">
        <v>456</v>
      </c>
      <c r="B51" s="1105">
        <v>100</v>
      </c>
      <c r="C51" s="1681">
        <v>3</v>
      </c>
    </row>
    <row r="52" spans="1:3" s="1111" customFormat="1" ht="15.75" x14ac:dyDescent="0.25">
      <c r="A52" s="1809" t="s">
        <v>563</v>
      </c>
      <c r="B52" s="1810"/>
      <c r="C52" s="1113">
        <f>SUM(C47:C51)</f>
        <v>7</v>
      </c>
    </row>
    <row r="53" spans="1:3" s="1111" customFormat="1" x14ac:dyDescent="0.2">
      <c r="A53" s="11"/>
      <c r="B53" s="11"/>
      <c r="C53" s="11"/>
    </row>
    <row r="54" spans="1:3" s="1111" customFormat="1" ht="15.75" x14ac:dyDescent="0.25">
      <c r="A54" s="1801" t="s">
        <v>465</v>
      </c>
      <c r="B54" s="1802"/>
      <c r="C54" s="1113">
        <f>+C52+C41+C32+C23</f>
        <v>38</v>
      </c>
    </row>
    <row r="55" spans="1:3" s="1111" customFormat="1" x14ac:dyDescent="0.2">
      <c r="C55" s="1147" t="s">
        <v>742</v>
      </c>
    </row>
    <row r="56" spans="1:3" s="1111" customFormat="1" x14ac:dyDescent="0.2"/>
    <row r="57" spans="1:3" s="1111" customFormat="1" x14ac:dyDescent="0.2"/>
    <row r="58" spans="1:3" s="1111" customFormat="1" x14ac:dyDescent="0.2"/>
    <row r="59" spans="1:3" s="1111" customFormat="1" x14ac:dyDescent="0.2"/>
    <row r="60" spans="1:3" s="1111" customFormat="1" x14ac:dyDescent="0.2"/>
    <row r="61" spans="1:3" s="1111" customFormat="1" x14ac:dyDescent="0.2"/>
    <row r="62" spans="1:3" s="1111" customFormat="1" x14ac:dyDescent="0.2"/>
    <row r="63" spans="1:3" s="1111" customFormat="1" x14ac:dyDescent="0.2"/>
    <row r="64" spans="1:3" s="1111" customFormat="1" x14ac:dyDescent="0.2"/>
  </sheetData>
  <mergeCells count="22">
    <mergeCell ref="A1:C1"/>
    <mergeCell ref="A54:B54"/>
    <mergeCell ref="A36:B36"/>
    <mergeCell ref="A41:B41"/>
    <mergeCell ref="B44:B45"/>
    <mergeCell ref="C44:C45"/>
    <mergeCell ref="A46:B46"/>
    <mergeCell ref="A52:B52"/>
    <mergeCell ref="B2:C2"/>
    <mergeCell ref="B34:B35"/>
    <mergeCell ref="C34:C35"/>
    <mergeCell ref="A4:C4"/>
    <mergeCell ref="A6:C6"/>
    <mergeCell ref="B8:B9"/>
    <mergeCell ref="C8:C9"/>
    <mergeCell ref="A10:B10"/>
    <mergeCell ref="A32:B32"/>
    <mergeCell ref="A16:B16"/>
    <mergeCell ref="A23:B23"/>
    <mergeCell ref="B25:B26"/>
    <mergeCell ref="C25:C26"/>
    <mergeCell ref="A27:B27"/>
  </mergeCells>
  <printOptions horizontalCentered="1" verticalCentered="1"/>
  <pageMargins left="0.74803149606299213" right="0.74803149606299213" top="0.39370078740157483" bottom="0.59055118110236227" header="0.51181102362204722" footer="0.51181102362204722"/>
  <pageSetup paperSize="9"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O19"/>
  <sheetViews>
    <sheetView view="pageBreakPreview" zoomScaleNormal="100" zoomScaleSheetLayoutView="100" workbookViewId="0">
      <selection activeCell="L14" sqref="L14"/>
    </sheetView>
  </sheetViews>
  <sheetFormatPr defaultRowHeight="12.75" x14ac:dyDescent="0.2"/>
  <cols>
    <col min="1" max="1" width="38.83203125" customWidth="1"/>
    <col min="2" max="2" width="13.83203125" customWidth="1"/>
    <col min="3" max="3" width="15.83203125" customWidth="1"/>
    <col min="4" max="6" width="13.83203125" customWidth="1"/>
    <col min="7" max="7" width="14.33203125" customWidth="1"/>
    <col min="8" max="9" width="13.83203125" customWidth="1"/>
    <col min="10" max="10" width="14.33203125" customWidth="1"/>
    <col min="11" max="11" width="13.6640625" customWidth="1"/>
    <col min="12" max="13" width="13.83203125" customWidth="1"/>
    <col min="14" max="14" width="32.83203125" customWidth="1"/>
    <col min="253" max="253" width="38.6640625" customWidth="1"/>
    <col min="254" max="254" width="12.83203125" customWidth="1"/>
    <col min="255" max="255" width="16.33203125" customWidth="1"/>
    <col min="256" max="256" width="18" customWidth="1"/>
    <col min="257" max="257" width="14" customWidth="1"/>
    <col min="258" max="259" width="13.5" customWidth="1"/>
    <col min="260" max="260" width="14.83203125" customWidth="1"/>
    <col min="261" max="261" width="13.6640625" customWidth="1"/>
    <col min="262" max="262" width="12.83203125" customWidth="1"/>
    <col min="263" max="263" width="15.1640625" customWidth="1"/>
    <col min="264" max="264" width="17.1640625" customWidth="1"/>
    <col min="265" max="267" width="15.83203125" customWidth="1"/>
    <col min="268" max="268" width="35.6640625" customWidth="1"/>
    <col min="509" max="509" width="38.6640625" customWidth="1"/>
    <col min="510" max="510" width="12.83203125" customWidth="1"/>
    <col min="511" max="511" width="16.33203125" customWidth="1"/>
    <col min="512" max="512" width="18" customWidth="1"/>
    <col min="513" max="513" width="14" customWidth="1"/>
    <col min="514" max="515" width="13.5" customWidth="1"/>
    <col min="516" max="516" width="14.83203125" customWidth="1"/>
    <col min="517" max="517" width="13.6640625" customWidth="1"/>
    <col min="518" max="518" width="12.83203125" customWidth="1"/>
    <col min="519" max="519" width="15.1640625" customWidth="1"/>
    <col min="520" max="520" width="17.1640625" customWidth="1"/>
    <col min="521" max="523" width="15.83203125" customWidth="1"/>
    <col min="524" max="524" width="35.6640625" customWidth="1"/>
    <col min="765" max="765" width="38.6640625" customWidth="1"/>
    <col min="766" max="766" width="12.83203125" customWidth="1"/>
    <col min="767" max="767" width="16.33203125" customWidth="1"/>
    <col min="768" max="768" width="18" customWidth="1"/>
    <col min="769" max="769" width="14" customWidth="1"/>
    <col min="770" max="771" width="13.5" customWidth="1"/>
    <col min="772" max="772" width="14.83203125" customWidth="1"/>
    <col min="773" max="773" width="13.6640625" customWidth="1"/>
    <col min="774" max="774" width="12.83203125" customWidth="1"/>
    <col min="775" max="775" width="15.1640625" customWidth="1"/>
    <col min="776" max="776" width="17.1640625" customWidth="1"/>
    <col min="777" max="779" width="15.83203125" customWidth="1"/>
    <col min="780" max="780" width="35.6640625" customWidth="1"/>
    <col min="1021" max="1021" width="38.6640625" customWidth="1"/>
    <col min="1022" max="1022" width="12.83203125" customWidth="1"/>
    <col min="1023" max="1023" width="16.33203125" customWidth="1"/>
    <col min="1024" max="1024" width="18" customWidth="1"/>
    <col min="1025" max="1025" width="14" customWidth="1"/>
    <col min="1026" max="1027" width="13.5" customWidth="1"/>
    <col min="1028" max="1028" width="14.83203125" customWidth="1"/>
    <col min="1029" max="1029" width="13.6640625" customWidth="1"/>
    <col min="1030" max="1030" width="12.83203125" customWidth="1"/>
    <col min="1031" max="1031" width="15.1640625" customWidth="1"/>
    <col min="1032" max="1032" width="17.1640625" customWidth="1"/>
    <col min="1033" max="1035" width="15.83203125" customWidth="1"/>
    <col min="1036" max="1036" width="35.6640625" customWidth="1"/>
    <col min="1277" max="1277" width="38.6640625" customWidth="1"/>
    <col min="1278" max="1278" width="12.83203125" customWidth="1"/>
    <col min="1279" max="1279" width="16.33203125" customWidth="1"/>
    <col min="1280" max="1280" width="18" customWidth="1"/>
    <col min="1281" max="1281" width="14" customWidth="1"/>
    <col min="1282" max="1283" width="13.5" customWidth="1"/>
    <col min="1284" max="1284" width="14.83203125" customWidth="1"/>
    <col min="1285" max="1285" width="13.6640625" customWidth="1"/>
    <col min="1286" max="1286" width="12.83203125" customWidth="1"/>
    <col min="1287" max="1287" width="15.1640625" customWidth="1"/>
    <col min="1288" max="1288" width="17.1640625" customWidth="1"/>
    <col min="1289" max="1291" width="15.83203125" customWidth="1"/>
    <col min="1292" max="1292" width="35.6640625" customWidth="1"/>
    <col min="1533" max="1533" width="38.6640625" customWidth="1"/>
    <col min="1534" max="1534" width="12.83203125" customWidth="1"/>
    <col min="1535" max="1535" width="16.33203125" customWidth="1"/>
    <col min="1536" max="1536" width="18" customWidth="1"/>
    <col min="1537" max="1537" width="14" customWidth="1"/>
    <col min="1538" max="1539" width="13.5" customWidth="1"/>
    <col min="1540" max="1540" width="14.83203125" customWidth="1"/>
    <col min="1541" max="1541" width="13.6640625" customWidth="1"/>
    <col min="1542" max="1542" width="12.83203125" customWidth="1"/>
    <col min="1543" max="1543" width="15.1640625" customWidth="1"/>
    <col min="1544" max="1544" width="17.1640625" customWidth="1"/>
    <col min="1545" max="1547" width="15.83203125" customWidth="1"/>
    <col min="1548" max="1548" width="35.6640625" customWidth="1"/>
    <col min="1789" max="1789" width="38.6640625" customWidth="1"/>
    <col min="1790" max="1790" width="12.83203125" customWidth="1"/>
    <col min="1791" max="1791" width="16.33203125" customWidth="1"/>
    <col min="1792" max="1792" width="18" customWidth="1"/>
    <col min="1793" max="1793" width="14" customWidth="1"/>
    <col min="1794" max="1795" width="13.5" customWidth="1"/>
    <col min="1796" max="1796" width="14.83203125" customWidth="1"/>
    <col min="1797" max="1797" width="13.6640625" customWidth="1"/>
    <col min="1798" max="1798" width="12.83203125" customWidth="1"/>
    <col min="1799" max="1799" width="15.1640625" customWidth="1"/>
    <col min="1800" max="1800" width="17.1640625" customWidth="1"/>
    <col min="1801" max="1803" width="15.83203125" customWidth="1"/>
    <col min="1804" max="1804" width="35.6640625" customWidth="1"/>
    <col min="2045" max="2045" width="38.6640625" customWidth="1"/>
    <col min="2046" max="2046" width="12.83203125" customWidth="1"/>
    <col min="2047" max="2047" width="16.33203125" customWidth="1"/>
    <col min="2048" max="2048" width="18" customWidth="1"/>
    <col min="2049" max="2049" width="14" customWidth="1"/>
    <col min="2050" max="2051" width="13.5" customWidth="1"/>
    <col min="2052" max="2052" width="14.83203125" customWidth="1"/>
    <col min="2053" max="2053" width="13.6640625" customWidth="1"/>
    <col min="2054" max="2054" width="12.83203125" customWidth="1"/>
    <col min="2055" max="2055" width="15.1640625" customWidth="1"/>
    <col min="2056" max="2056" width="17.1640625" customWidth="1"/>
    <col min="2057" max="2059" width="15.83203125" customWidth="1"/>
    <col min="2060" max="2060" width="35.6640625" customWidth="1"/>
    <col min="2301" max="2301" width="38.6640625" customWidth="1"/>
    <col min="2302" max="2302" width="12.83203125" customWidth="1"/>
    <col min="2303" max="2303" width="16.33203125" customWidth="1"/>
    <col min="2304" max="2304" width="18" customWidth="1"/>
    <col min="2305" max="2305" width="14" customWidth="1"/>
    <col min="2306" max="2307" width="13.5" customWidth="1"/>
    <col min="2308" max="2308" width="14.83203125" customWidth="1"/>
    <col min="2309" max="2309" width="13.6640625" customWidth="1"/>
    <col min="2310" max="2310" width="12.83203125" customWidth="1"/>
    <col min="2311" max="2311" width="15.1640625" customWidth="1"/>
    <col min="2312" max="2312" width="17.1640625" customWidth="1"/>
    <col min="2313" max="2315" width="15.83203125" customWidth="1"/>
    <col min="2316" max="2316" width="35.6640625" customWidth="1"/>
    <col min="2557" max="2557" width="38.6640625" customWidth="1"/>
    <col min="2558" max="2558" width="12.83203125" customWidth="1"/>
    <col min="2559" max="2559" width="16.33203125" customWidth="1"/>
    <col min="2560" max="2560" width="18" customWidth="1"/>
    <col min="2561" max="2561" width="14" customWidth="1"/>
    <col min="2562" max="2563" width="13.5" customWidth="1"/>
    <col min="2564" max="2564" width="14.83203125" customWidth="1"/>
    <col min="2565" max="2565" width="13.6640625" customWidth="1"/>
    <col min="2566" max="2566" width="12.83203125" customWidth="1"/>
    <col min="2567" max="2567" width="15.1640625" customWidth="1"/>
    <col min="2568" max="2568" width="17.1640625" customWidth="1"/>
    <col min="2569" max="2571" width="15.83203125" customWidth="1"/>
    <col min="2572" max="2572" width="35.6640625" customWidth="1"/>
    <col min="2813" max="2813" width="38.6640625" customWidth="1"/>
    <col min="2814" max="2814" width="12.83203125" customWidth="1"/>
    <col min="2815" max="2815" width="16.33203125" customWidth="1"/>
    <col min="2816" max="2816" width="18" customWidth="1"/>
    <col min="2817" max="2817" width="14" customWidth="1"/>
    <col min="2818" max="2819" width="13.5" customWidth="1"/>
    <col min="2820" max="2820" width="14.83203125" customWidth="1"/>
    <col min="2821" max="2821" width="13.6640625" customWidth="1"/>
    <col min="2822" max="2822" width="12.83203125" customWidth="1"/>
    <col min="2823" max="2823" width="15.1640625" customWidth="1"/>
    <col min="2824" max="2824" width="17.1640625" customWidth="1"/>
    <col min="2825" max="2827" width="15.83203125" customWidth="1"/>
    <col min="2828" max="2828" width="35.6640625" customWidth="1"/>
    <col min="3069" max="3069" width="38.6640625" customWidth="1"/>
    <col min="3070" max="3070" width="12.83203125" customWidth="1"/>
    <col min="3071" max="3071" width="16.33203125" customWidth="1"/>
    <col min="3072" max="3072" width="18" customWidth="1"/>
    <col min="3073" max="3073" width="14" customWidth="1"/>
    <col min="3074" max="3075" width="13.5" customWidth="1"/>
    <col min="3076" max="3076" width="14.83203125" customWidth="1"/>
    <col min="3077" max="3077" width="13.6640625" customWidth="1"/>
    <col min="3078" max="3078" width="12.83203125" customWidth="1"/>
    <col min="3079" max="3079" width="15.1640625" customWidth="1"/>
    <col min="3080" max="3080" width="17.1640625" customWidth="1"/>
    <col min="3081" max="3083" width="15.83203125" customWidth="1"/>
    <col min="3084" max="3084" width="35.6640625" customWidth="1"/>
    <col min="3325" max="3325" width="38.6640625" customWidth="1"/>
    <col min="3326" max="3326" width="12.83203125" customWidth="1"/>
    <col min="3327" max="3327" width="16.33203125" customWidth="1"/>
    <col min="3328" max="3328" width="18" customWidth="1"/>
    <col min="3329" max="3329" width="14" customWidth="1"/>
    <col min="3330" max="3331" width="13.5" customWidth="1"/>
    <col min="3332" max="3332" width="14.83203125" customWidth="1"/>
    <col min="3333" max="3333" width="13.6640625" customWidth="1"/>
    <col min="3334" max="3334" width="12.83203125" customWidth="1"/>
    <col min="3335" max="3335" width="15.1640625" customWidth="1"/>
    <col min="3336" max="3336" width="17.1640625" customWidth="1"/>
    <col min="3337" max="3339" width="15.83203125" customWidth="1"/>
    <col min="3340" max="3340" width="35.6640625" customWidth="1"/>
    <col min="3581" max="3581" width="38.6640625" customWidth="1"/>
    <col min="3582" max="3582" width="12.83203125" customWidth="1"/>
    <col min="3583" max="3583" width="16.33203125" customWidth="1"/>
    <col min="3584" max="3584" width="18" customWidth="1"/>
    <col min="3585" max="3585" width="14" customWidth="1"/>
    <col min="3586" max="3587" width="13.5" customWidth="1"/>
    <col min="3588" max="3588" width="14.83203125" customWidth="1"/>
    <col min="3589" max="3589" width="13.6640625" customWidth="1"/>
    <col min="3590" max="3590" width="12.83203125" customWidth="1"/>
    <col min="3591" max="3591" width="15.1640625" customWidth="1"/>
    <col min="3592" max="3592" width="17.1640625" customWidth="1"/>
    <col min="3593" max="3595" width="15.83203125" customWidth="1"/>
    <col min="3596" max="3596" width="35.6640625" customWidth="1"/>
    <col min="3837" max="3837" width="38.6640625" customWidth="1"/>
    <col min="3838" max="3838" width="12.83203125" customWidth="1"/>
    <col min="3839" max="3839" width="16.33203125" customWidth="1"/>
    <col min="3840" max="3840" width="18" customWidth="1"/>
    <col min="3841" max="3841" width="14" customWidth="1"/>
    <col min="3842" max="3843" width="13.5" customWidth="1"/>
    <col min="3844" max="3844" width="14.83203125" customWidth="1"/>
    <col min="3845" max="3845" width="13.6640625" customWidth="1"/>
    <col min="3846" max="3846" width="12.83203125" customWidth="1"/>
    <col min="3847" max="3847" width="15.1640625" customWidth="1"/>
    <col min="3848" max="3848" width="17.1640625" customWidth="1"/>
    <col min="3849" max="3851" width="15.83203125" customWidth="1"/>
    <col min="3852" max="3852" width="35.6640625" customWidth="1"/>
    <col min="4093" max="4093" width="38.6640625" customWidth="1"/>
    <col min="4094" max="4094" width="12.83203125" customWidth="1"/>
    <col min="4095" max="4095" width="16.33203125" customWidth="1"/>
    <col min="4096" max="4096" width="18" customWidth="1"/>
    <col min="4097" max="4097" width="14" customWidth="1"/>
    <col min="4098" max="4099" width="13.5" customWidth="1"/>
    <col min="4100" max="4100" width="14.83203125" customWidth="1"/>
    <col min="4101" max="4101" width="13.6640625" customWidth="1"/>
    <col min="4102" max="4102" width="12.83203125" customWidth="1"/>
    <col min="4103" max="4103" width="15.1640625" customWidth="1"/>
    <col min="4104" max="4104" width="17.1640625" customWidth="1"/>
    <col min="4105" max="4107" width="15.83203125" customWidth="1"/>
    <col min="4108" max="4108" width="35.6640625" customWidth="1"/>
    <col min="4349" max="4349" width="38.6640625" customWidth="1"/>
    <col min="4350" max="4350" width="12.83203125" customWidth="1"/>
    <col min="4351" max="4351" width="16.33203125" customWidth="1"/>
    <col min="4352" max="4352" width="18" customWidth="1"/>
    <col min="4353" max="4353" width="14" customWidth="1"/>
    <col min="4354" max="4355" width="13.5" customWidth="1"/>
    <col min="4356" max="4356" width="14.83203125" customWidth="1"/>
    <col min="4357" max="4357" width="13.6640625" customWidth="1"/>
    <col min="4358" max="4358" width="12.83203125" customWidth="1"/>
    <col min="4359" max="4359" width="15.1640625" customWidth="1"/>
    <col min="4360" max="4360" width="17.1640625" customWidth="1"/>
    <col min="4361" max="4363" width="15.83203125" customWidth="1"/>
    <col min="4364" max="4364" width="35.6640625" customWidth="1"/>
    <col min="4605" max="4605" width="38.6640625" customWidth="1"/>
    <col min="4606" max="4606" width="12.83203125" customWidth="1"/>
    <col min="4607" max="4607" width="16.33203125" customWidth="1"/>
    <col min="4608" max="4608" width="18" customWidth="1"/>
    <col min="4609" max="4609" width="14" customWidth="1"/>
    <col min="4610" max="4611" width="13.5" customWidth="1"/>
    <col min="4612" max="4612" width="14.83203125" customWidth="1"/>
    <col min="4613" max="4613" width="13.6640625" customWidth="1"/>
    <col min="4614" max="4614" width="12.83203125" customWidth="1"/>
    <col min="4615" max="4615" width="15.1640625" customWidth="1"/>
    <col min="4616" max="4616" width="17.1640625" customWidth="1"/>
    <col min="4617" max="4619" width="15.83203125" customWidth="1"/>
    <col min="4620" max="4620" width="35.6640625" customWidth="1"/>
    <col min="4861" max="4861" width="38.6640625" customWidth="1"/>
    <col min="4862" max="4862" width="12.83203125" customWidth="1"/>
    <col min="4863" max="4863" width="16.33203125" customWidth="1"/>
    <col min="4864" max="4864" width="18" customWidth="1"/>
    <col min="4865" max="4865" width="14" customWidth="1"/>
    <col min="4866" max="4867" width="13.5" customWidth="1"/>
    <col min="4868" max="4868" width="14.83203125" customWidth="1"/>
    <col min="4869" max="4869" width="13.6640625" customWidth="1"/>
    <col min="4870" max="4870" width="12.83203125" customWidth="1"/>
    <col min="4871" max="4871" width="15.1640625" customWidth="1"/>
    <col min="4872" max="4872" width="17.1640625" customWidth="1"/>
    <col min="4873" max="4875" width="15.83203125" customWidth="1"/>
    <col min="4876" max="4876" width="35.6640625" customWidth="1"/>
    <col min="5117" max="5117" width="38.6640625" customWidth="1"/>
    <col min="5118" max="5118" width="12.83203125" customWidth="1"/>
    <col min="5119" max="5119" width="16.33203125" customWidth="1"/>
    <col min="5120" max="5120" width="18" customWidth="1"/>
    <col min="5121" max="5121" width="14" customWidth="1"/>
    <col min="5122" max="5123" width="13.5" customWidth="1"/>
    <col min="5124" max="5124" width="14.83203125" customWidth="1"/>
    <col min="5125" max="5125" width="13.6640625" customWidth="1"/>
    <col min="5126" max="5126" width="12.83203125" customWidth="1"/>
    <col min="5127" max="5127" width="15.1640625" customWidth="1"/>
    <col min="5128" max="5128" width="17.1640625" customWidth="1"/>
    <col min="5129" max="5131" width="15.83203125" customWidth="1"/>
    <col min="5132" max="5132" width="35.6640625" customWidth="1"/>
    <col min="5373" max="5373" width="38.6640625" customWidth="1"/>
    <col min="5374" max="5374" width="12.83203125" customWidth="1"/>
    <col min="5375" max="5375" width="16.33203125" customWidth="1"/>
    <col min="5376" max="5376" width="18" customWidth="1"/>
    <col min="5377" max="5377" width="14" customWidth="1"/>
    <col min="5378" max="5379" width="13.5" customWidth="1"/>
    <col min="5380" max="5380" width="14.83203125" customWidth="1"/>
    <col min="5381" max="5381" width="13.6640625" customWidth="1"/>
    <col min="5382" max="5382" width="12.83203125" customWidth="1"/>
    <col min="5383" max="5383" width="15.1640625" customWidth="1"/>
    <col min="5384" max="5384" width="17.1640625" customWidth="1"/>
    <col min="5385" max="5387" width="15.83203125" customWidth="1"/>
    <col min="5388" max="5388" width="35.6640625" customWidth="1"/>
    <col min="5629" max="5629" width="38.6640625" customWidth="1"/>
    <col min="5630" max="5630" width="12.83203125" customWidth="1"/>
    <col min="5631" max="5631" width="16.33203125" customWidth="1"/>
    <col min="5632" max="5632" width="18" customWidth="1"/>
    <col min="5633" max="5633" width="14" customWidth="1"/>
    <col min="5634" max="5635" width="13.5" customWidth="1"/>
    <col min="5636" max="5636" width="14.83203125" customWidth="1"/>
    <col min="5637" max="5637" width="13.6640625" customWidth="1"/>
    <col min="5638" max="5638" width="12.83203125" customWidth="1"/>
    <col min="5639" max="5639" width="15.1640625" customWidth="1"/>
    <col min="5640" max="5640" width="17.1640625" customWidth="1"/>
    <col min="5641" max="5643" width="15.83203125" customWidth="1"/>
    <col min="5644" max="5644" width="35.6640625" customWidth="1"/>
    <col min="5885" max="5885" width="38.6640625" customWidth="1"/>
    <col min="5886" max="5886" width="12.83203125" customWidth="1"/>
    <col min="5887" max="5887" width="16.33203125" customWidth="1"/>
    <col min="5888" max="5888" width="18" customWidth="1"/>
    <col min="5889" max="5889" width="14" customWidth="1"/>
    <col min="5890" max="5891" width="13.5" customWidth="1"/>
    <col min="5892" max="5892" width="14.83203125" customWidth="1"/>
    <col min="5893" max="5893" width="13.6640625" customWidth="1"/>
    <col min="5894" max="5894" width="12.83203125" customWidth="1"/>
    <col min="5895" max="5895" width="15.1640625" customWidth="1"/>
    <col min="5896" max="5896" width="17.1640625" customWidth="1"/>
    <col min="5897" max="5899" width="15.83203125" customWidth="1"/>
    <col min="5900" max="5900" width="35.6640625" customWidth="1"/>
    <col min="6141" max="6141" width="38.6640625" customWidth="1"/>
    <col min="6142" max="6142" width="12.83203125" customWidth="1"/>
    <col min="6143" max="6143" width="16.33203125" customWidth="1"/>
    <col min="6144" max="6144" width="18" customWidth="1"/>
    <col min="6145" max="6145" width="14" customWidth="1"/>
    <col min="6146" max="6147" width="13.5" customWidth="1"/>
    <col min="6148" max="6148" width="14.83203125" customWidth="1"/>
    <col min="6149" max="6149" width="13.6640625" customWidth="1"/>
    <col min="6150" max="6150" width="12.83203125" customWidth="1"/>
    <col min="6151" max="6151" width="15.1640625" customWidth="1"/>
    <col min="6152" max="6152" width="17.1640625" customWidth="1"/>
    <col min="6153" max="6155" width="15.83203125" customWidth="1"/>
    <col min="6156" max="6156" width="35.6640625" customWidth="1"/>
    <col min="6397" max="6397" width="38.6640625" customWidth="1"/>
    <col min="6398" max="6398" width="12.83203125" customWidth="1"/>
    <col min="6399" max="6399" width="16.33203125" customWidth="1"/>
    <col min="6400" max="6400" width="18" customWidth="1"/>
    <col min="6401" max="6401" width="14" customWidth="1"/>
    <col min="6402" max="6403" width="13.5" customWidth="1"/>
    <col min="6404" max="6404" width="14.83203125" customWidth="1"/>
    <col min="6405" max="6405" width="13.6640625" customWidth="1"/>
    <col min="6406" max="6406" width="12.83203125" customWidth="1"/>
    <col min="6407" max="6407" width="15.1640625" customWidth="1"/>
    <col min="6408" max="6408" width="17.1640625" customWidth="1"/>
    <col min="6409" max="6411" width="15.83203125" customWidth="1"/>
    <col min="6412" max="6412" width="35.6640625" customWidth="1"/>
    <col min="6653" max="6653" width="38.6640625" customWidth="1"/>
    <col min="6654" max="6654" width="12.83203125" customWidth="1"/>
    <col min="6655" max="6655" width="16.33203125" customWidth="1"/>
    <col min="6656" max="6656" width="18" customWidth="1"/>
    <col min="6657" max="6657" width="14" customWidth="1"/>
    <col min="6658" max="6659" width="13.5" customWidth="1"/>
    <col min="6660" max="6660" width="14.83203125" customWidth="1"/>
    <col min="6661" max="6661" width="13.6640625" customWidth="1"/>
    <col min="6662" max="6662" width="12.83203125" customWidth="1"/>
    <col min="6663" max="6663" width="15.1640625" customWidth="1"/>
    <col min="6664" max="6664" width="17.1640625" customWidth="1"/>
    <col min="6665" max="6667" width="15.83203125" customWidth="1"/>
    <col min="6668" max="6668" width="35.6640625" customWidth="1"/>
    <col min="6909" max="6909" width="38.6640625" customWidth="1"/>
    <col min="6910" max="6910" width="12.83203125" customWidth="1"/>
    <col min="6911" max="6911" width="16.33203125" customWidth="1"/>
    <col min="6912" max="6912" width="18" customWidth="1"/>
    <col min="6913" max="6913" width="14" customWidth="1"/>
    <col min="6914" max="6915" width="13.5" customWidth="1"/>
    <col min="6916" max="6916" width="14.83203125" customWidth="1"/>
    <col min="6917" max="6917" width="13.6640625" customWidth="1"/>
    <col min="6918" max="6918" width="12.83203125" customWidth="1"/>
    <col min="6919" max="6919" width="15.1640625" customWidth="1"/>
    <col min="6920" max="6920" width="17.1640625" customWidth="1"/>
    <col min="6921" max="6923" width="15.83203125" customWidth="1"/>
    <col min="6924" max="6924" width="35.6640625" customWidth="1"/>
    <col min="7165" max="7165" width="38.6640625" customWidth="1"/>
    <col min="7166" max="7166" width="12.83203125" customWidth="1"/>
    <col min="7167" max="7167" width="16.33203125" customWidth="1"/>
    <col min="7168" max="7168" width="18" customWidth="1"/>
    <col min="7169" max="7169" width="14" customWidth="1"/>
    <col min="7170" max="7171" width="13.5" customWidth="1"/>
    <col min="7172" max="7172" width="14.83203125" customWidth="1"/>
    <col min="7173" max="7173" width="13.6640625" customWidth="1"/>
    <col min="7174" max="7174" width="12.83203125" customWidth="1"/>
    <col min="7175" max="7175" width="15.1640625" customWidth="1"/>
    <col min="7176" max="7176" width="17.1640625" customWidth="1"/>
    <col min="7177" max="7179" width="15.83203125" customWidth="1"/>
    <col min="7180" max="7180" width="35.6640625" customWidth="1"/>
    <col min="7421" max="7421" width="38.6640625" customWidth="1"/>
    <col min="7422" max="7422" width="12.83203125" customWidth="1"/>
    <col min="7423" max="7423" width="16.33203125" customWidth="1"/>
    <col min="7424" max="7424" width="18" customWidth="1"/>
    <col min="7425" max="7425" width="14" customWidth="1"/>
    <col min="7426" max="7427" width="13.5" customWidth="1"/>
    <col min="7428" max="7428" width="14.83203125" customWidth="1"/>
    <col min="7429" max="7429" width="13.6640625" customWidth="1"/>
    <col min="7430" max="7430" width="12.83203125" customWidth="1"/>
    <col min="7431" max="7431" width="15.1640625" customWidth="1"/>
    <col min="7432" max="7432" width="17.1640625" customWidth="1"/>
    <col min="7433" max="7435" width="15.83203125" customWidth="1"/>
    <col min="7436" max="7436" width="35.6640625" customWidth="1"/>
    <col min="7677" max="7677" width="38.6640625" customWidth="1"/>
    <col min="7678" max="7678" width="12.83203125" customWidth="1"/>
    <col min="7679" max="7679" width="16.33203125" customWidth="1"/>
    <col min="7680" max="7680" width="18" customWidth="1"/>
    <col min="7681" max="7681" width="14" customWidth="1"/>
    <col min="7682" max="7683" width="13.5" customWidth="1"/>
    <col min="7684" max="7684" width="14.83203125" customWidth="1"/>
    <col min="7685" max="7685" width="13.6640625" customWidth="1"/>
    <col min="7686" max="7686" width="12.83203125" customWidth="1"/>
    <col min="7687" max="7687" width="15.1640625" customWidth="1"/>
    <col min="7688" max="7688" width="17.1640625" customWidth="1"/>
    <col min="7689" max="7691" width="15.83203125" customWidth="1"/>
    <col min="7692" max="7692" width="35.6640625" customWidth="1"/>
    <col min="7933" max="7933" width="38.6640625" customWidth="1"/>
    <col min="7934" max="7934" width="12.83203125" customWidth="1"/>
    <col min="7935" max="7935" width="16.33203125" customWidth="1"/>
    <col min="7936" max="7936" width="18" customWidth="1"/>
    <col min="7937" max="7937" width="14" customWidth="1"/>
    <col min="7938" max="7939" width="13.5" customWidth="1"/>
    <col min="7940" max="7940" width="14.83203125" customWidth="1"/>
    <col min="7941" max="7941" width="13.6640625" customWidth="1"/>
    <col min="7942" max="7942" width="12.83203125" customWidth="1"/>
    <col min="7943" max="7943" width="15.1640625" customWidth="1"/>
    <col min="7944" max="7944" width="17.1640625" customWidth="1"/>
    <col min="7945" max="7947" width="15.83203125" customWidth="1"/>
    <col min="7948" max="7948" width="35.6640625" customWidth="1"/>
    <col min="8189" max="8189" width="38.6640625" customWidth="1"/>
    <col min="8190" max="8190" width="12.83203125" customWidth="1"/>
    <col min="8191" max="8191" width="16.33203125" customWidth="1"/>
    <col min="8192" max="8192" width="18" customWidth="1"/>
    <col min="8193" max="8193" width="14" customWidth="1"/>
    <col min="8194" max="8195" width="13.5" customWidth="1"/>
    <col min="8196" max="8196" width="14.83203125" customWidth="1"/>
    <col min="8197" max="8197" width="13.6640625" customWidth="1"/>
    <col min="8198" max="8198" width="12.83203125" customWidth="1"/>
    <col min="8199" max="8199" width="15.1640625" customWidth="1"/>
    <col min="8200" max="8200" width="17.1640625" customWidth="1"/>
    <col min="8201" max="8203" width="15.83203125" customWidth="1"/>
    <col min="8204" max="8204" width="35.6640625" customWidth="1"/>
    <col min="8445" max="8445" width="38.6640625" customWidth="1"/>
    <col min="8446" max="8446" width="12.83203125" customWidth="1"/>
    <col min="8447" max="8447" width="16.33203125" customWidth="1"/>
    <col min="8448" max="8448" width="18" customWidth="1"/>
    <col min="8449" max="8449" width="14" customWidth="1"/>
    <col min="8450" max="8451" width="13.5" customWidth="1"/>
    <col min="8452" max="8452" width="14.83203125" customWidth="1"/>
    <col min="8453" max="8453" width="13.6640625" customWidth="1"/>
    <col min="8454" max="8454" width="12.83203125" customWidth="1"/>
    <col min="8455" max="8455" width="15.1640625" customWidth="1"/>
    <col min="8456" max="8456" width="17.1640625" customWidth="1"/>
    <col min="8457" max="8459" width="15.83203125" customWidth="1"/>
    <col min="8460" max="8460" width="35.6640625" customWidth="1"/>
    <col min="8701" max="8701" width="38.6640625" customWidth="1"/>
    <col min="8702" max="8702" width="12.83203125" customWidth="1"/>
    <col min="8703" max="8703" width="16.33203125" customWidth="1"/>
    <col min="8704" max="8704" width="18" customWidth="1"/>
    <col min="8705" max="8705" width="14" customWidth="1"/>
    <col min="8706" max="8707" width="13.5" customWidth="1"/>
    <col min="8708" max="8708" width="14.83203125" customWidth="1"/>
    <col min="8709" max="8709" width="13.6640625" customWidth="1"/>
    <col min="8710" max="8710" width="12.83203125" customWidth="1"/>
    <col min="8711" max="8711" width="15.1640625" customWidth="1"/>
    <col min="8712" max="8712" width="17.1640625" customWidth="1"/>
    <col min="8713" max="8715" width="15.83203125" customWidth="1"/>
    <col min="8716" max="8716" width="35.6640625" customWidth="1"/>
    <col min="8957" max="8957" width="38.6640625" customWidth="1"/>
    <col min="8958" max="8958" width="12.83203125" customWidth="1"/>
    <col min="8959" max="8959" width="16.33203125" customWidth="1"/>
    <col min="8960" max="8960" width="18" customWidth="1"/>
    <col min="8961" max="8961" width="14" customWidth="1"/>
    <col min="8962" max="8963" width="13.5" customWidth="1"/>
    <col min="8964" max="8964" width="14.83203125" customWidth="1"/>
    <col min="8965" max="8965" width="13.6640625" customWidth="1"/>
    <col min="8966" max="8966" width="12.83203125" customWidth="1"/>
    <col min="8967" max="8967" width="15.1640625" customWidth="1"/>
    <col min="8968" max="8968" width="17.1640625" customWidth="1"/>
    <col min="8969" max="8971" width="15.83203125" customWidth="1"/>
    <col min="8972" max="8972" width="35.6640625" customWidth="1"/>
    <col min="9213" max="9213" width="38.6640625" customWidth="1"/>
    <col min="9214" max="9214" width="12.83203125" customWidth="1"/>
    <col min="9215" max="9215" width="16.33203125" customWidth="1"/>
    <col min="9216" max="9216" width="18" customWidth="1"/>
    <col min="9217" max="9217" width="14" customWidth="1"/>
    <col min="9218" max="9219" width="13.5" customWidth="1"/>
    <col min="9220" max="9220" width="14.83203125" customWidth="1"/>
    <col min="9221" max="9221" width="13.6640625" customWidth="1"/>
    <col min="9222" max="9222" width="12.83203125" customWidth="1"/>
    <col min="9223" max="9223" width="15.1640625" customWidth="1"/>
    <col min="9224" max="9224" width="17.1640625" customWidth="1"/>
    <col min="9225" max="9227" width="15.83203125" customWidth="1"/>
    <col min="9228" max="9228" width="35.6640625" customWidth="1"/>
    <col min="9469" max="9469" width="38.6640625" customWidth="1"/>
    <col min="9470" max="9470" width="12.83203125" customWidth="1"/>
    <col min="9471" max="9471" width="16.33203125" customWidth="1"/>
    <col min="9472" max="9472" width="18" customWidth="1"/>
    <col min="9473" max="9473" width="14" customWidth="1"/>
    <col min="9474" max="9475" width="13.5" customWidth="1"/>
    <col min="9476" max="9476" width="14.83203125" customWidth="1"/>
    <col min="9477" max="9477" width="13.6640625" customWidth="1"/>
    <col min="9478" max="9478" width="12.83203125" customWidth="1"/>
    <col min="9479" max="9479" width="15.1640625" customWidth="1"/>
    <col min="9480" max="9480" width="17.1640625" customWidth="1"/>
    <col min="9481" max="9483" width="15.83203125" customWidth="1"/>
    <col min="9484" max="9484" width="35.6640625" customWidth="1"/>
    <col min="9725" max="9725" width="38.6640625" customWidth="1"/>
    <col min="9726" max="9726" width="12.83203125" customWidth="1"/>
    <col min="9727" max="9727" width="16.33203125" customWidth="1"/>
    <col min="9728" max="9728" width="18" customWidth="1"/>
    <col min="9729" max="9729" width="14" customWidth="1"/>
    <col min="9730" max="9731" width="13.5" customWidth="1"/>
    <col min="9732" max="9732" width="14.83203125" customWidth="1"/>
    <col min="9733" max="9733" width="13.6640625" customWidth="1"/>
    <col min="9734" max="9734" width="12.83203125" customWidth="1"/>
    <col min="9735" max="9735" width="15.1640625" customWidth="1"/>
    <col min="9736" max="9736" width="17.1640625" customWidth="1"/>
    <col min="9737" max="9739" width="15.83203125" customWidth="1"/>
    <col min="9740" max="9740" width="35.6640625" customWidth="1"/>
    <col min="9981" max="9981" width="38.6640625" customWidth="1"/>
    <col min="9982" max="9982" width="12.83203125" customWidth="1"/>
    <col min="9983" max="9983" width="16.33203125" customWidth="1"/>
    <col min="9984" max="9984" width="18" customWidth="1"/>
    <col min="9985" max="9985" width="14" customWidth="1"/>
    <col min="9986" max="9987" width="13.5" customWidth="1"/>
    <col min="9988" max="9988" width="14.83203125" customWidth="1"/>
    <col min="9989" max="9989" width="13.6640625" customWidth="1"/>
    <col min="9990" max="9990" width="12.83203125" customWidth="1"/>
    <col min="9991" max="9991" width="15.1640625" customWidth="1"/>
    <col min="9992" max="9992" width="17.1640625" customWidth="1"/>
    <col min="9993" max="9995" width="15.83203125" customWidth="1"/>
    <col min="9996" max="9996" width="35.6640625" customWidth="1"/>
    <col min="10237" max="10237" width="38.6640625" customWidth="1"/>
    <col min="10238" max="10238" width="12.83203125" customWidth="1"/>
    <col min="10239" max="10239" width="16.33203125" customWidth="1"/>
    <col min="10240" max="10240" width="18" customWidth="1"/>
    <col min="10241" max="10241" width="14" customWidth="1"/>
    <col min="10242" max="10243" width="13.5" customWidth="1"/>
    <col min="10244" max="10244" width="14.83203125" customWidth="1"/>
    <col min="10245" max="10245" width="13.6640625" customWidth="1"/>
    <col min="10246" max="10246" width="12.83203125" customWidth="1"/>
    <col min="10247" max="10247" width="15.1640625" customWidth="1"/>
    <col min="10248" max="10248" width="17.1640625" customWidth="1"/>
    <col min="10249" max="10251" width="15.83203125" customWidth="1"/>
    <col min="10252" max="10252" width="35.6640625" customWidth="1"/>
    <col min="10493" max="10493" width="38.6640625" customWidth="1"/>
    <col min="10494" max="10494" width="12.83203125" customWidth="1"/>
    <col min="10495" max="10495" width="16.33203125" customWidth="1"/>
    <col min="10496" max="10496" width="18" customWidth="1"/>
    <col min="10497" max="10497" width="14" customWidth="1"/>
    <col min="10498" max="10499" width="13.5" customWidth="1"/>
    <col min="10500" max="10500" width="14.83203125" customWidth="1"/>
    <col min="10501" max="10501" width="13.6640625" customWidth="1"/>
    <col min="10502" max="10502" width="12.83203125" customWidth="1"/>
    <col min="10503" max="10503" width="15.1640625" customWidth="1"/>
    <col min="10504" max="10504" width="17.1640625" customWidth="1"/>
    <col min="10505" max="10507" width="15.83203125" customWidth="1"/>
    <col min="10508" max="10508" width="35.6640625" customWidth="1"/>
    <col min="10749" max="10749" width="38.6640625" customWidth="1"/>
    <col min="10750" max="10750" width="12.83203125" customWidth="1"/>
    <col min="10751" max="10751" width="16.33203125" customWidth="1"/>
    <col min="10752" max="10752" width="18" customWidth="1"/>
    <col min="10753" max="10753" width="14" customWidth="1"/>
    <col min="10754" max="10755" width="13.5" customWidth="1"/>
    <col min="10756" max="10756" width="14.83203125" customWidth="1"/>
    <col min="10757" max="10757" width="13.6640625" customWidth="1"/>
    <col min="10758" max="10758" width="12.83203125" customWidth="1"/>
    <col min="10759" max="10759" width="15.1640625" customWidth="1"/>
    <col min="10760" max="10760" width="17.1640625" customWidth="1"/>
    <col min="10761" max="10763" width="15.83203125" customWidth="1"/>
    <col min="10764" max="10764" width="35.6640625" customWidth="1"/>
    <col min="11005" max="11005" width="38.6640625" customWidth="1"/>
    <col min="11006" max="11006" width="12.83203125" customWidth="1"/>
    <col min="11007" max="11007" width="16.33203125" customWidth="1"/>
    <col min="11008" max="11008" width="18" customWidth="1"/>
    <col min="11009" max="11009" width="14" customWidth="1"/>
    <col min="11010" max="11011" width="13.5" customWidth="1"/>
    <col min="11012" max="11012" width="14.83203125" customWidth="1"/>
    <col min="11013" max="11013" width="13.6640625" customWidth="1"/>
    <col min="11014" max="11014" width="12.83203125" customWidth="1"/>
    <col min="11015" max="11015" width="15.1640625" customWidth="1"/>
    <col min="11016" max="11016" width="17.1640625" customWidth="1"/>
    <col min="11017" max="11019" width="15.83203125" customWidth="1"/>
    <col min="11020" max="11020" width="35.6640625" customWidth="1"/>
    <col min="11261" max="11261" width="38.6640625" customWidth="1"/>
    <col min="11262" max="11262" width="12.83203125" customWidth="1"/>
    <col min="11263" max="11263" width="16.33203125" customWidth="1"/>
    <col min="11264" max="11264" width="18" customWidth="1"/>
    <col min="11265" max="11265" width="14" customWidth="1"/>
    <col min="11266" max="11267" width="13.5" customWidth="1"/>
    <col min="11268" max="11268" width="14.83203125" customWidth="1"/>
    <col min="11269" max="11269" width="13.6640625" customWidth="1"/>
    <col min="11270" max="11270" width="12.83203125" customWidth="1"/>
    <col min="11271" max="11271" width="15.1640625" customWidth="1"/>
    <col min="11272" max="11272" width="17.1640625" customWidth="1"/>
    <col min="11273" max="11275" width="15.83203125" customWidth="1"/>
    <col min="11276" max="11276" width="35.6640625" customWidth="1"/>
    <col min="11517" max="11517" width="38.6640625" customWidth="1"/>
    <col min="11518" max="11518" width="12.83203125" customWidth="1"/>
    <col min="11519" max="11519" width="16.33203125" customWidth="1"/>
    <col min="11520" max="11520" width="18" customWidth="1"/>
    <col min="11521" max="11521" width="14" customWidth="1"/>
    <col min="11522" max="11523" width="13.5" customWidth="1"/>
    <col min="11524" max="11524" width="14.83203125" customWidth="1"/>
    <col min="11525" max="11525" width="13.6640625" customWidth="1"/>
    <col min="11526" max="11526" width="12.83203125" customWidth="1"/>
    <col min="11527" max="11527" width="15.1640625" customWidth="1"/>
    <col min="11528" max="11528" width="17.1640625" customWidth="1"/>
    <col min="11529" max="11531" width="15.83203125" customWidth="1"/>
    <col min="11532" max="11532" width="35.6640625" customWidth="1"/>
    <col min="11773" max="11773" width="38.6640625" customWidth="1"/>
    <col min="11774" max="11774" width="12.83203125" customWidth="1"/>
    <col min="11775" max="11775" width="16.33203125" customWidth="1"/>
    <col min="11776" max="11776" width="18" customWidth="1"/>
    <col min="11777" max="11777" width="14" customWidth="1"/>
    <col min="11778" max="11779" width="13.5" customWidth="1"/>
    <col min="11780" max="11780" width="14.83203125" customWidth="1"/>
    <col min="11781" max="11781" width="13.6640625" customWidth="1"/>
    <col min="11782" max="11782" width="12.83203125" customWidth="1"/>
    <col min="11783" max="11783" width="15.1640625" customWidth="1"/>
    <col min="11784" max="11784" width="17.1640625" customWidth="1"/>
    <col min="11785" max="11787" width="15.83203125" customWidth="1"/>
    <col min="11788" max="11788" width="35.6640625" customWidth="1"/>
    <col min="12029" max="12029" width="38.6640625" customWidth="1"/>
    <col min="12030" max="12030" width="12.83203125" customWidth="1"/>
    <col min="12031" max="12031" width="16.33203125" customWidth="1"/>
    <col min="12032" max="12032" width="18" customWidth="1"/>
    <col min="12033" max="12033" width="14" customWidth="1"/>
    <col min="12034" max="12035" width="13.5" customWidth="1"/>
    <col min="12036" max="12036" width="14.83203125" customWidth="1"/>
    <col min="12037" max="12037" width="13.6640625" customWidth="1"/>
    <col min="12038" max="12038" width="12.83203125" customWidth="1"/>
    <col min="12039" max="12039" width="15.1640625" customWidth="1"/>
    <col min="12040" max="12040" width="17.1640625" customWidth="1"/>
    <col min="12041" max="12043" width="15.83203125" customWidth="1"/>
    <col min="12044" max="12044" width="35.6640625" customWidth="1"/>
    <col min="12285" max="12285" width="38.6640625" customWidth="1"/>
    <col min="12286" max="12286" width="12.83203125" customWidth="1"/>
    <col min="12287" max="12287" width="16.33203125" customWidth="1"/>
    <col min="12288" max="12288" width="18" customWidth="1"/>
    <col min="12289" max="12289" width="14" customWidth="1"/>
    <col min="12290" max="12291" width="13.5" customWidth="1"/>
    <col min="12292" max="12292" width="14.83203125" customWidth="1"/>
    <col min="12293" max="12293" width="13.6640625" customWidth="1"/>
    <col min="12294" max="12294" width="12.83203125" customWidth="1"/>
    <col min="12295" max="12295" width="15.1640625" customWidth="1"/>
    <col min="12296" max="12296" width="17.1640625" customWidth="1"/>
    <col min="12297" max="12299" width="15.83203125" customWidth="1"/>
    <col min="12300" max="12300" width="35.6640625" customWidth="1"/>
    <col min="12541" max="12541" width="38.6640625" customWidth="1"/>
    <col min="12542" max="12542" width="12.83203125" customWidth="1"/>
    <col min="12543" max="12543" width="16.33203125" customWidth="1"/>
    <col min="12544" max="12544" width="18" customWidth="1"/>
    <col min="12545" max="12545" width="14" customWidth="1"/>
    <col min="12546" max="12547" width="13.5" customWidth="1"/>
    <col min="12548" max="12548" width="14.83203125" customWidth="1"/>
    <col min="12549" max="12549" width="13.6640625" customWidth="1"/>
    <col min="12550" max="12550" width="12.83203125" customWidth="1"/>
    <col min="12551" max="12551" width="15.1640625" customWidth="1"/>
    <col min="12552" max="12552" width="17.1640625" customWidth="1"/>
    <col min="12553" max="12555" width="15.83203125" customWidth="1"/>
    <col min="12556" max="12556" width="35.6640625" customWidth="1"/>
    <col min="12797" max="12797" width="38.6640625" customWidth="1"/>
    <col min="12798" max="12798" width="12.83203125" customWidth="1"/>
    <col min="12799" max="12799" width="16.33203125" customWidth="1"/>
    <col min="12800" max="12800" width="18" customWidth="1"/>
    <col min="12801" max="12801" width="14" customWidth="1"/>
    <col min="12802" max="12803" width="13.5" customWidth="1"/>
    <col min="12804" max="12804" width="14.83203125" customWidth="1"/>
    <col min="12805" max="12805" width="13.6640625" customWidth="1"/>
    <col min="12806" max="12806" width="12.83203125" customWidth="1"/>
    <col min="12807" max="12807" width="15.1640625" customWidth="1"/>
    <col min="12808" max="12808" width="17.1640625" customWidth="1"/>
    <col min="12809" max="12811" width="15.83203125" customWidth="1"/>
    <col min="12812" max="12812" width="35.6640625" customWidth="1"/>
    <col min="13053" max="13053" width="38.6640625" customWidth="1"/>
    <col min="13054" max="13054" width="12.83203125" customWidth="1"/>
    <col min="13055" max="13055" width="16.33203125" customWidth="1"/>
    <col min="13056" max="13056" width="18" customWidth="1"/>
    <col min="13057" max="13057" width="14" customWidth="1"/>
    <col min="13058" max="13059" width="13.5" customWidth="1"/>
    <col min="13060" max="13060" width="14.83203125" customWidth="1"/>
    <col min="13061" max="13061" width="13.6640625" customWidth="1"/>
    <col min="13062" max="13062" width="12.83203125" customWidth="1"/>
    <col min="13063" max="13063" width="15.1640625" customWidth="1"/>
    <col min="13064" max="13064" width="17.1640625" customWidth="1"/>
    <col min="13065" max="13067" width="15.83203125" customWidth="1"/>
    <col min="13068" max="13068" width="35.6640625" customWidth="1"/>
    <col min="13309" max="13309" width="38.6640625" customWidth="1"/>
    <col min="13310" max="13310" width="12.83203125" customWidth="1"/>
    <col min="13311" max="13311" width="16.33203125" customWidth="1"/>
    <col min="13312" max="13312" width="18" customWidth="1"/>
    <col min="13313" max="13313" width="14" customWidth="1"/>
    <col min="13314" max="13315" width="13.5" customWidth="1"/>
    <col min="13316" max="13316" width="14.83203125" customWidth="1"/>
    <col min="13317" max="13317" width="13.6640625" customWidth="1"/>
    <col min="13318" max="13318" width="12.83203125" customWidth="1"/>
    <col min="13319" max="13319" width="15.1640625" customWidth="1"/>
    <col min="13320" max="13320" width="17.1640625" customWidth="1"/>
    <col min="13321" max="13323" width="15.83203125" customWidth="1"/>
    <col min="13324" max="13324" width="35.6640625" customWidth="1"/>
    <col min="13565" max="13565" width="38.6640625" customWidth="1"/>
    <col min="13566" max="13566" width="12.83203125" customWidth="1"/>
    <col min="13567" max="13567" width="16.33203125" customWidth="1"/>
    <col min="13568" max="13568" width="18" customWidth="1"/>
    <col min="13569" max="13569" width="14" customWidth="1"/>
    <col min="13570" max="13571" width="13.5" customWidth="1"/>
    <col min="13572" max="13572" width="14.83203125" customWidth="1"/>
    <col min="13573" max="13573" width="13.6640625" customWidth="1"/>
    <col min="13574" max="13574" width="12.83203125" customWidth="1"/>
    <col min="13575" max="13575" width="15.1640625" customWidth="1"/>
    <col min="13576" max="13576" width="17.1640625" customWidth="1"/>
    <col min="13577" max="13579" width="15.83203125" customWidth="1"/>
    <col min="13580" max="13580" width="35.6640625" customWidth="1"/>
    <col min="13821" max="13821" width="38.6640625" customWidth="1"/>
    <col min="13822" max="13822" width="12.83203125" customWidth="1"/>
    <col min="13823" max="13823" width="16.33203125" customWidth="1"/>
    <col min="13824" max="13824" width="18" customWidth="1"/>
    <col min="13825" max="13825" width="14" customWidth="1"/>
    <col min="13826" max="13827" width="13.5" customWidth="1"/>
    <col min="13828" max="13828" width="14.83203125" customWidth="1"/>
    <col min="13829" max="13829" width="13.6640625" customWidth="1"/>
    <col min="13830" max="13830" width="12.83203125" customWidth="1"/>
    <col min="13831" max="13831" width="15.1640625" customWidth="1"/>
    <col min="13832" max="13832" width="17.1640625" customWidth="1"/>
    <col min="13833" max="13835" width="15.83203125" customWidth="1"/>
    <col min="13836" max="13836" width="35.6640625" customWidth="1"/>
    <col min="14077" max="14077" width="38.6640625" customWidth="1"/>
    <col min="14078" max="14078" width="12.83203125" customWidth="1"/>
    <col min="14079" max="14079" width="16.33203125" customWidth="1"/>
    <col min="14080" max="14080" width="18" customWidth="1"/>
    <col min="14081" max="14081" width="14" customWidth="1"/>
    <col min="14082" max="14083" width="13.5" customWidth="1"/>
    <col min="14084" max="14084" width="14.83203125" customWidth="1"/>
    <col min="14085" max="14085" width="13.6640625" customWidth="1"/>
    <col min="14086" max="14086" width="12.83203125" customWidth="1"/>
    <col min="14087" max="14087" width="15.1640625" customWidth="1"/>
    <col min="14088" max="14088" width="17.1640625" customWidth="1"/>
    <col min="14089" max="14091" width="15.83203125" customWidth="1"/>
    <col min="14092" max="14092" width="35.6640625" customWidth="1"/>
    <col min="14333" max="14333" width="38.6640625" customWidth="1"/>
    <col min="14334" max="14334" width="12.83203125" customWidth="1"/>
    <col min="14335" max="14335" width="16.33203125" customWidth="1"/>
    <col min="14336" max="14336" width="18" customWidth="1"/>
    <col min="14337" max="14337" width="14" customWidth="1"/>
    <col min="14338" max="14339" width="13.5" customWidth="1"/>
    <col min="14340" max="14340" width="14.83203125" customWidth="1"/>
    <col min="14341" max="14341" width="13.6640625" customWidth="1"/>
    <col min="14342" max="14342" width="12.83203125" customWidth="1"/>
    <col min="14343" max="14343" width="15.1640625" customWidth="1"/>
    <col min="14344" max="14344" width="17.1640625" customWidth="1"/>
    <col min="14345" max="14347" width="15.83203125" customWidth="1"/>
    <col min="14348" max="14348" width="35.6640625" customWidth="1"/>
    <col min="14589" max="14589" width="38.6640625" customWidth="1"/>
    <col min="14590" max="14590" width="12.83203125" customWidth="1"/>
    <col min="14591" max="14591" width="16.33203125" customWidth="1"/>
    <col min="14592" max="14592" width="18" customWidth="1"/>
    <col min="14593" max="14593" width="14" customWidth="1"/>
    <col min="14594" max="14595" width="13.5" customWidth="1"/>
    <col min="14596" max="14596" width="14.83203125" customWidth="1"/>
    <col min="14597" max="14597" width="13.6640625" customWidth="1"/>
    <col min="14598" max="14598" width="12.83203125" customWidth="1"/>
    <col min="14599" max="14599" width="15.1640625" customWidth="1"/>
    <col min="14600" max="14600" width="17.1640625" customWidth="1"/>
    <col min="14601" max="14603" width="15.83203125" customWidth="1"/>
    <col min="14604" max="14604" width="35.6640625" customWidth="1"/>
    <col min="14845" max="14845" width="38.6640625" customWidth="1"/>
    <col min="14846" max="14846" width="12.83203125" customWidth="1"/>
    <col min="14847" max="14847" width="16.33203125" customWidth="1"/>
    <col min="14848" max="14848" width="18" customWidth="1"/>
    <col min="14849" max="14849" width="14" customWidth="1"/>
    <col min="14850" max="14851" width="13.5" customWidth="1"/>
    <col min="14852" max="14852" width="14.83203125" customWidth="1"/>
    <col min="14853" max="14853" width="13.6640625" customWidth="1"/>
    <col min="14854" max="14854" width="12.83203125" customWidth="1"/>
    <col min="14855" max="14855" width="15.1640625" customWidth="1"/>
    <col min="14856" max="14856" width="17.1640625" customWidth="1"/>
    <col min="14857" max="14859" width="15.83203125" customWidth="1"/>
    <col min="14860" max="14860" width="35.6640625" customWidth="1"/>
    <col min="15101" max="15101" width="38.6640625" customWidth="1"/>
    <col min="15102" max="15102" width="12.83203125" customWidth="1"/>
    <col min="15103" max="15103" width="16.33203125" customWidth="1"/>
    <col min="15104" max="15104" width="18" customWidth="1"/>
    <col min="15105" max="15105" width="14" customWidth="1"/>
    <col min="15106" max="15107" width="13.5" customWidth="1"/>
    <col min="15108" max="15108" width="14.83203125" customWidth="1"/>
    <col min="15109" max="15109" width="13.6640625" customWidth="1"/>
    <col min="15110" max="15110" width="12.83203125" customWidth="1"/>
    <col min="15111" max="15111" width="15.1640625" customWidth="1"/>
    <col min="15112" max="15112" width="17.1640625" customWidth="1"/>
    <col min="15113" max="15115" width="15.83203125" customWidth="1"/>
    <col min="15116" max="15116" width="35.6640625" customWidth="1"/>
    <col min="15357" max="15357" width="38.6640625" customWidth="1"/>
    <col min="15358" max="15358" width="12.83203125" customWidth="1"/>
    <col min="15359" max="15359" width="16.33203125" customWidth="1"/>
    <col min="15360" max="15360" width="18" customWidth="1"/>
    <col min="15361" max="15361" width="14" customWidth="1"/>
    <col min="15362" max="15363" width="13.5" customWidth="1"/>
    <col min="15364" max="15364" width="14.83203125" customWidth="1"/>
    <col min="15365" max="15365" width="13.6640625" customWidth="1"/>
    <col min="15366" max="15366" width="12.83203125" customWidth="1"/>
    <col min="15367" max="15367" width="15.1640625" customWidth="1"/>
    <col min="15368" max="15368" width="17.1640625" customWidth="1"/>
    <col min="15369" max="15371" width="15.83203125" customWidth="1"/>
    <col min="15372" max="15372" width="35.6640625" customWidth="1"/>
    <col min="15613" max="15613" width="38.6640625" customWidth="1"/>
    <col min="15614" max="15614" width="12.83203125" customWidth="1"/>
    <col min="15615" max="15615" width="16.33203125" customWidth="1"/>
    <col min="15616" max="15616" width="18" customWidth="1"/>
    <col min="15617" max="15617" width="14" customWidth="1"/>
    <col min="15618" max="15619" width="13.5" customWidth="1"/>
    <col min="15620" max="15620" width="14.83203125" customWidth="1"/>
    <col min="15621" max="15621" width="13.6640625" customWidth="1"/>
    <col min="15622" max="15622" width="12.83203125" customWidth="1"/>
    <col min="15623" max="15623" width="15.1640625" customWidth="1"/>
    <col min="15624" max="15624" width="17.1640625" customWidth="1"/>
    <col min="15625" max="15627" width="15.83203125" customWidth="1"/>
    <col min="15628" max="15628" width="35.6640625" customWidth="1"/>
    <col min="15869" max="15869" width="38.6640625" customWidth="1"/>
    <col min="15870" max="15870" width="12.83203125" customWidth="1"/>
    <col min="15871" max="15871" width="16.33203125" customWidth="1"/>
    <col min="15872" max="15872" width="18" customWidth="1"/>
    <col min="15873" max="15873" width="14" customWidth="1"/>
    <col min="15874" max="15875" width="13.5" customWidth="1"/>
    <col min="15876" max="15876" width="14.83203125" customWidth="1"/>
    <col min="15877" max="15877" width="13.6640625" customWidth="1"/>
    <col min="15878" max="15878" width="12.83203125" customWidth="1"/>
    <col min="15879" max="15879" width="15.1640625" customWidth="1"/>
    <col min="15880" max="15880" width="17.1640625" customWidth="1"/>
    <col min="15881" max="15883" width="15.83203125" customWidth="1"/>
    <col min="15884" max="15884" width="35.6640625" customWidth="1"/>
    <col min="16125" max="16125" width="38.6640625" customWidth="1"/>
    <col min="16126" max="16126" width="12.83203125" customWidth="1"/>
    <col min="16127" max="16127" width="16.33203125" customWidth="1"/>
    <col min="16128" max="16128" width="18" customWidth="1"/>
    <col min="16129" max="16129" width="14" customWidth="1"/>
    <col min="16130" max="16131" width="13.5" customWidth="1"/>
    <col min="16132" max="16132" width="14.83203125" customWidth="1"/>
    <col min="16133" max="16133" width="13.6640625" customWidth="1"/>
    <col min="16134" max="16134" width="12.83203125" customWidth="1"/>
    <col min="16135" max="16135" width="15.1640625" customWidth="1"/>
    <col min="16136" max="16136" width="17.1640625" customWidth="1"/>
    <col min="16137" max="16139" width="15.83203125" customWidth="1"/>
    <col min="16140" max="16140" width="35.6640625" customWidth="1"/>
  </cols>
  <sheetData>
    <row r="1" spans="1:15" ht="16.5" x14ac:dyDescent="0.2">
      <c r="A1" s="1812" t="s">
        <v>812</v>
      </c>
      <c r="B1" s="1812"/>
      <c r="C1" s="1812"/>
      <c r="D1" s="1812"/>
      <c r="E1" s="1812"/>
      <c r="F1" s="1812"/>
      <c r="G1" s="1812"/>
      <c r="H1" s="1812"/>
      <c r="I1" s="1812"/>
      <c r="J1" s="1812"/>
      <c r="K1" s="1812"/>
      <c r="L1" s="1812"/>
      <c r="M1" s="1812"/>
      <c r="N1" s="1812"/>
    </row>
    <row r="2" spans="1:15" ht="16.5" x14ac:dyDescent="0.2">
      <c r="A2" s="1812" t="s">
        <v>825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  <c r="O2" s="233"/>
    </row>
    <row r="3" spans="1:15" ht="16.5" x14ac:dyDescent="0.2">
      <c r="A3" s="1118"/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233"/>
    </row>
    <row r="5" spans="1:15" ht="16.5" x14ac:dyDescent="0.2">
      <c r="A5" s="1765" t="s">
        <v>566</v>
      </c>
      <c r="B5" s="1765"/>
      <c r="C5" s="1765"/>
      <c r="D5" s="1765"/>
      <c r="E5" s="1765"/>
      <c r="F5" s="1765"/>
      <c r="G5" s="1765"/>
      <c r="H5" s="1765"/>
      <c r="I5" s="1765"/>
      <c r="J5" s="1765"/>
      <c r="K5" s="1765"/>
      <c r="L5" s="1765"/>
      <c r="M5" s="1765"/>
      <c r="N5" s="1765"/>
    </row>
    <row r="6" spans="1:15" ht="16.5" x14ac:dyDescent="0.2">
      <c r="A6" s="1119"/>
      <c r="B6" s="1119"/>
      <c r="C6" s="1119"/>
      <c r="D6" s="1119"/>
      <c r="E6" s="1119"/>
      <c r="F6" s="1119"/>
      <c r="G6" s="1119"/>
      <c r="H6" s="774"/>
      <c r="I6" s="1119"/>
      <c r="J6" s="1119"/>
      <c r="K6" s="1119"/>
      <c r="L6" s="774"/>
      <c r="M6" s="774"/>
      <c r="N6" s="1119"/>
    </row>
    <row r="7" spans="1:15" ht="16.5" x14ac:dyDescent="0.2">
      <c r="A7" s="1811" t="s">
        <v>676</v>
      </c>
      <c r="B7" s="1811"/>
      <c r="C7" s="1811"/>
      <c r="D7" s="1811"/>
      <c r="E7" s="1811"/>
      <c r="F7" s="1811"/>
      <c r="G7" s="1811"/>
      <c r="H7" s="1811"/>
      <c r="I7" s="1811"/>
      <c r="J7" s="1811"/>
      <c r="K7" s="1811"/>
      <c r="L7" s="1811"/>
      <c r="M7" s="1811"/>
      <c r="N7" s="1811"/>
    </row>
    <row r="8" spans="1:15" ht="18.75" x14ac:dyDescent="0.2">
      <c r="A8" s="1120"/>
      <c r="B8" s="1120"/>
      <c r="C8" s="1120"/>
      <c r="D8" s="1120"/>
      <c r="E8" s="1120"/>
      <c r="F8" s="1120"/>
      <c r="G8" s="1120"/>
      <c r="H8" s="1121"/>
      <c r="I8" s="1120"/>
      <c r="J8" s="1120"/>
      <c r="K8" s="1120"/>
      <c r="L8" s="1121"/>
      <c r="M8" s="1121"/>
      <c r="N8" s="1120"/>
    </row>
    <row r="9" spans="1:15" ht="13.5" thickBot="1" x14ac:dyDescent="0.25">
      <c r="A9" s="1111"/>
      <c r="B9" s="1111"/>
      <c r="C9" s="1111"/>
      <c r="D9" s="1111"/>
      <c r="E9" s="1111"/>
      <c r="F9" s="1111"/>
      <c r="G9" s="1111"/>
      <c r="H9" s="11"/>
      <c r="I9" s="1111"/>
      <c r="J9" s="1111"/>
      <c r="K9" s="1111"/>
      <c r="L9" s="11"/>
      <c r="M9" s="11"/>
      <c r="N9" s="1111"/>
    </row>
    <row r="10" spans="1:15" ht="24" customHeight="1" thickBot="1" x14ac:dyDescent="0.3">
      <c r="A10" s="1813" t="s">
        <v>54</v>
      </c>
      <c r="B10" s="1815" t="s">
        <v>574</v>
      </c>
      <c r="C10" s="1816"/>
      <c r="D10" s="1816"/>
      <c r="E10" s="1816"/>
      <c r="F10" s="1816"/>
      <c r="G10" s="1816"/>
      <c r="H10" s="1816"/>
      <c r="I10" s="1816"/>
      <c r="J10" s="1816"/>
      <c r="K10" s="1816"/>
      <c r="L10" s="1817"/>
      <c r="M10" s="1177"/>
      <c r="N10" s="1122" t="s">
        <v>466</v>
      </c>
    </row>
    <row r="11" spans="1:15" ht="95.25" thickBot="1" x14ac:dyDescent="0.25">
      <c r="A11" s="1814"/>
      <c r="B11" s="1123" t="s">
        <v>567</v>
      </c>
      <c r="C11" s="1124" t="s">
        <v>568</v>
      </c>
      <c r="D11" s="1124" t="s">
        <v>575</v>
      </c>
      <c r="E11" s="1124" t="s">
        <v>467</v>
      </c>
      <c r="F11" s="1125" t="s">
        <v>569</v>
      </c>
      <c r="G11" s="1125" t="s">
        <v>570</v>
      </c>
      <c r="H11" s="1124" t="s">
        <v>468</v>
      </c>
      <c r="I11" s="1124" t="s">
        <v>469</v>
      </c>
      <c r="J11" s="1126" t="s">
        <v>571</v>
      </c>
      <c r="K11" s="1127" t="s">
        <v>572</v>
      </c>
      <c r="L11" s="1127" t="s">
        <v>573</v>
      </c>
      <c r="M11" s="1127" t="s">
        <v>581</v>
      </c>
      <c r="N11" s="1178" t="s">
        <v>470</v>
      </c>
    </row>
    <row r="12" spans="1:15" ht="32.1" customHeight="1" x14ac:dyDescent="0.25">
      <c r="A12" s="1128" t="s">
        <v>133</v>
      </c>
      <c r="B12" s="1129">
        <v>3</v>
      </c>
      <c r="C12" s="1130">
        <v>4</v>
      </c>
      <c r="D12" s="1130"/>
      <c r="E12" s="1130"/>
      <c r="F12" s="1131"/>
      <c r="G12" s="1131"/>
      <c r="H12" s="1130"/>
      <c r="I12" s="1130"/>
      <c r="J12" s="1132"/>
      <c r="K12" s="1132"/>
      <c r="L12" s="1132"/>
      <c r="M12" s="1132"/>
      <c r="N12" s="1179"/>
    </row>
    <row r="13" spans="1:15" ht="32.1" customHeight="1" x14ac:dyDescent="0.25">
      <c r="A13" s="1133" t="s">
        <v>471</v>
      </c>
      <c r="B13" s="1134">
        <v>2</v>
      </c>
      <c r="C13" s="1135">
        <v>12</v>
      </c>
      <c r="D13" s="1135"/>
      <c r="E13" s="1135"/>
      <c r="F13" s="1136">
        <v>26</v>
      </c>
      <c r="G13" s="1136"/>
      <c r="H13" s="1135">
        <v>74</v>
      </c>
      <c r="I13" s="1135">
        <v>23</v>
      </c>
      <c r="J13" s="1137">
        <v>17</v>
      </c>
      <c r="K13" s="1137"/>
      <c r="L13" s="1661">
        <v>5</v>
      </c>
      <c r="M13" s="1137"/>
      <c r="N13" s="1180">
        <v>15</v>
      </c>
    </row>
    <row r="14" spans="1:15" ht="32.1" customHeight="1" x14ac:dyDescent="0.25">
      <c r="A14" s="1133" t="s">
        <v>472</v>
      </c>
      <c r="B14" s="1134">
        <v>4</v>
      </c>
      <c r="C14" s="1135"/>
      <c r="D14" s="1138">
        <v>7</v>
      </c>
      <c r="E14" s="1135"/>
      <c r="F14" s="1136"/>
      <c r="G14" s="1136"/>
      <c r="H14" s="1135"/>
      <c r="I14" s="1135"/>
      <c r="J14" s="1137"/>
      <c r="K14" s="1137"/>
      <c r="L14" s="1661">
        <v>46</v>
      </c>
      <c r="M14" s="1137">
        <f>0+1</f>
        <v>1</v>
      </c>
      <c r="N14" s="1180"/>
    </row>
    <row r="15" spans="1:15" ht="32.1" customHeight="1" x14ac:dyDescent="0.25">
      <c r="A15" s="1133" t="s">
        <v>387</v>
      </c>
      <c r="B15" s="1134">
        <v>0</v>
      </c>
      <c r="C15" s="1135">
        <v>6</v>
      </c>
      <c r="D15" s="1135"/>
      <c r="E15" s="1135"/>
      <c r="F15" s="1136"/>
      <c r="G15" s="1136"/>
      <c r="H15" s="1135"/>
      <c r="I15" s="1135"/>
      <c r="J15" s="1137"/>
      <c r="K15" s="1137"/>
      <c r="L15" s="1137"/>
      <c r="M15" s="1137"/>
      <c r="N15" s="1180"/>
    </row>
    <row r="16" spans="1:15" ht="25.5" customHeight="1" thickBot="1" x14ac:dyDescent="0.3">
      <c r="A16" s="1139" t="s">
        <v>8</v>
      </c>
      <c r="B16" s="1140">
        <v>3</v>
      </c>
      <c r="C16" s="1141">
        <v>4</v>
      </c>
      <c r="D16" s="1141"/>
      <c r="E16" s="1141">
        <v>1</v>
      </c>
      <c r="F16" s="1170"/>
      <c r="G16" s="1170">
        <v>59</v>
      </c>
      <c r="H16" s="1141"/>
      <c r="I16" s="1141"/>
      <c r="J16" s="1142"/>
      <c r="K16" s="1142">
        <v>0</v>
      </c>
      <c r="L16" s="1171"/>
      <c r="M16" s="1171"/>
      <c r="N16" s="1181"/>
    </row>
    <row r="17" spans="1:14" ht="24" customHeight="1" thickBot="1" x14ac:dyDescent="0.3">
      <c r="A17" s="1143" t="s">
        <v>56</v>
      </c>
      <c r="B17" s="1144">
        <f t="shared" ref="B17:N17" si="0">SUM(B12:B16)</f>
        <v>12</v>
      </c>
      <c r="C17" s="1145">
        <f t="shared" si="0"/>
        <v>26</v>
      </c>
      <c r="D17" s="1145">
        <f t="shared" si="0"/>
        <v>7</v>
      </c>
      <c r="E17" s="1145">
        <f t="shared" si="0"/>
        <v>1</v>
      </c>
      <c r="F17" s="1145">
        <f t="shared" si="0"/>
        <v>26</v>
      </c>
      <c r="G17" s="1145">
        <f t="shared" si="0"/>
        <v>59</v>
      </c>
      <c r="H17" s="1145">
        <f t="shared" si="0"/>
        <v>74</v>
      </c>
      <c r="I17" s="1145">
        <f t="shared" si="0"/>
        <v>23</v>
      </c>
      <c r="J17" s="1145">
        <f t="shared" si="0"/>
        <v>17</v>
      </c>
      <c r="K17" s="1146">
        <f t="shared" si="0"/>
        <v>0</v>
      </c>
      <c r="L17" s="1146">
        <f t="shared" si="0"/>
        <v>51</v>
      </c>
      <c r="M17" s="1146">
        <f t="shared" si="0"/>
        <v>1</v>
      </c>
      <c r="N17" s="1182">
        <f t="shared" si="0"/>
        <v>15</v>
      </c>
    </row>
    <row r="18" spans="1:14" x14ac:dyDescent="0.2">
      <c r="A18" s="1111"/>
      <c r="B18" s="1111"/>
      <c r="C18" s="1111"/>
      <c r="D18" s="1111"/>
      <c r="E18" s="1111"/>
      <c r="F18" s="1111"/>
      <c r="G18" s="1111"/>
      <c r="H18" s="11"/>
      <c r="I18" s="1111"/>
      <c r="J18" s="1111"/>
      <c r="K18" s="1111"/>
      <c r="L18" s="11"/>
      <c r="M18" s="11"/>
      <c r="N18" s="1147" t="s">
        <v>742</v>
      </c>
    </row>
    <row r="19" spans="1:14" x14ac:dyDescent="0.2">
      <c r="A19" s="1111"/>
      <c r="B19" s="1111"/>
      <c r="C19" s="1111"/>
      <c r="D19" s="1111"/>
      <c r="E19" s="1111"/>
      <c r="F19" s="1111"/>
      <c r="G19" s="1111"/>
      <c r="H19" s="11"/>
      <c r="I19" s="1111"/>
      <c r="J19" s="1111"/>
      <c r="K19" s="1111"/>
      <c r="L19" s="11"/>
      <c r="M19" s="11"/>
      <c r="N19" s="1111"/>
    </row>
  </sheetData>
  <mergeCells count="6">
    <mergeCell ref="A1:N1"/>
    <mergeCell ref="A5:N5"/>
    <mergeCell ref="A7:N7"/>
    <mergeCell ref="A10:A11"/>
    <mergeCell ref="B10:L10"/>
    <mergeCell ref="A2:N2"/>
  </mergeCells>
  <printOptions horizontalCentered="1"/>
  <pageMargins left="0.59055118110236227" right="0.59055118110236227" top="0.78740157480314965" bottom="0.98425196850393704" header="0.51181102362204722" footer="0.51181102362204722"/>
  <pageSetup paperSize="9" scale="6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WhiteSpace="0" view="pageBreakPreview" zoomScale="106" zoomScaleNormal="100" zoomScaleSheetLayoutView="106" workbookViewId="0">
      <selection activeCell="H22" sqref="H22"/>
    </sheetView>
  </sheetViews>
  <sheetFormatPr defaultRowHeight="12.75" x14ac:dyDescent="0.2"/>
  <cols>
    <col min="1" max="1" width="41.83203125" customWidth="1"/>
    <col min="2" max="6" width="18.83203125" customWidth="1"/>
    <col min="257" max="257" width="41.83203125" customWidth="1"/>
    <col min="258" max="262" width="18.83203125" customWidth="1"/>
    <col min="513" max="513" width="41.83203125" customWidth="1"/>
    <col min="514" max="518" width="18.83203125" customWidth="1"/>
    <col min="769" max="769" width="41.83203125" customWidth="1"/>
    <col min="770" max="774" width="18.83203125" customWidth="1"/>
    <col min="1025" max="1025" width="41.83203125" customWidth="1"/>
    <col min="1026" max="1030" width="18.83203125" customWidth="1"/>
    <col min="1281" max="1281" width="41.83203125" customWidth="1"/>
    <col min="1282" max="1286" width="18.83203125" customWidth="1"/>
    <col min="1537" max="1537" width="41.83203125" customWidth="1"/>
    <col min="1538" max="1542" width="18.83203125" customWidth="1"/>
    <col min="1793" max="1793" width="41.83203125" customWidth="1"/>
    <col min="1794" max="1798" width="18.83203125" customWidth="1"/>
    <col min="2049" max="2049" width="41.83203125" customWidth="1"/>
    <col min="2050" max="2054" width="18.83203125" customWidth="1"/>
    <col min="2305" max="2305" width="41.83203125" customWidth="1"/>
    <col min="2306" max="2310" width="18.83203125" customWidth="1"/>
    <col min="2561" max="2561" width="41.83203125" customWidth="1"/>
    <col min="2562" max="2566" width="18.83203125" customWidth="1"/>
    <col min="2817" max="2817" width="41.83203125" customWidth="1"/>
    <col min="2818" max="2822" width="18.83203125" customWidth="1"/>
    <col min="3073" max="3073" width="41.83203125" customWidth="1"/>
    <col min="3074" max="3078" width="18.83203125" customWidth="1"/>
    <col min="3329" max="3329" width="41.83203125" customWidth="1"/>
    <col min="3330" max="3334" width="18.83203125" customWidth="1"/>
    <col min="3585" max="3585" width="41.83203125" customWidth="1"/>
    <col min="3586" max="3590" width="18.83203125" customWidth="1"/>
    <col min="3841" max="3841" width="41.83203125" customWidth="1"/>
    <col min="3842" max="3846" width="18.83203125" customWidth="1"/>
    <col min="4097" max="4097" width="41.83203125" customWidth="1"/>
    <col min="4098" max="4102" width="18.83203125" customWidth="1"/>
    <col min="4353" max="4353" width="41.83203125" customWidth="1"/>
    <col min="4354" max="4358" width="18.83203125" customWidth="1"/>
    <col min="4609" max="4609" width="41.83203125" customWidth="1"/>
    <col min="4610" max="4614" width="18.83203125" customWidth="1"/>
    <col min="4865" max="4865" width="41.83203125" customWidth="1"/>
    <col min="4866" max="4870" width="18.83203125" customWidth="1"/>
    <col min="5121" max="5121" width="41.83203125" customWidth="1"/>
    <col min="5122" max="5126" width="18.83203125" customWidth="1"/>
    <col min="5377" max="5377" width="41.83203125" customWidth="1"/>
    <col min="5378" max="5382" width="18.83203125" customWidth="1"/>
    <col min="5633" max="5633" width="41.83203125" customWidth="1"/>
    <col min="5634" max="5638" width="18.83203125" customWidth="1"/>
    <col min="5889" max="5889" width="41.83203125" customWidth="1"/>
    <col min="5890" max="5894" width="18.83203125" customWidth="1"/>
    <col min="6145" max="6145" width="41.83203125" customWidth="1"/>
    <col min="6146" max="6150" width="18.83203125" customWidth="1"/>
    <col min="6401" max="6401" width="41.83203125" customWidth="1"/>
    <col min="6402" max="6406" width="18.83203125" customWidth="1"/>
    <col min="6657" max="6657" width="41.83203125" customWidth="1"/>
    <col min="6658" max="6662" width="18.83203125" customWidth="1"/>
    <col min="6913" max="6913" width="41.83203125" customWidth="1"/>
    <col min="6914" max="6918" width="18.83203125" customWidth="1"/>
    <col min="7169" max="7169" width="41.83203125" customWidth="1"/>
    <col min="7170" max="7174" width="18.83203125" customWidth="1"/>
    <col min="7425" max="7425" width="41.83203125" customWidth="1"/>
    <col min="7426" max="7430" width="18.83203125" customWidth="1"/>
    <col min="7681" max="7681" width="41.83203125" customWidth="1"/>
    <col min="7682" max="7686" width="18.83203125" customWidth="1"/>
    <col min="7937" max="7937" width="41.83203125" customWidth="1"/>
    <col min="7938" max="7942" width="18.83203125" customWidth="1"/>
    <col min="8193" max="8193" width="41.83203125" customWidth="1"/>
    <col min="8194" max="8198" width="18.83203125" customWidth="1"/>
    <col min="8449" max="8449" width="41.83203125" customWidth="1"/>
    <col min="8450" max="8454" width="18.83203125" customWidth="1"/>
    <col min="8705" max="8705" width="41.83203125" customWidth="1"/>
    <col min="8706" max="8710" width="18.83203125" customWidth="1"/>
    <col min="8961" max="8961" width="41.83203125" customWidth="1"/>
    <col min="8962" max="8966" width="18.83203125" customWidth="1"/>
    <col min="9217" max="9217" width="41.83203125" customWidth="1"/>
    <col min="9218" max="9222" width="18.83203125" customWidth="1"/>
    <col min="9473" max="9473" width="41.83203125" customWidth="1"/>
    <col min="9474" max="9478" width="18.83203125" customWidth="1"/>
    <col min="9729" max="9729" width="41.83203125" customWidth="1"/>
    <col min="9730" max="9734" width="18.83203125" customWidth="1"/>
    <col min="9985" max="9985" width="41.83203125" customWidth="1"/>
    <col min="9986" max="9990" width="18.83203125" customWidth="1"/>
    <col min="10241" max="10241" width="41.83203125" customWidth="1"/>
    <col min="10242" max="10246" width="18.83203125" customWidth="1"/>
    <col min="10497" max="10497" width="41.83203125" customWidth="1"/>
    <col min="10498" max="10502" width="18.83203125" customWidth="1"/>
    <col min="10753" max="10753" width="41.83203125" customWidth="1"/>
    <col min="10754" max="10758" width="18.83203125" customWidth="1"/>
    <col min="11009" max="11009" width="41.83203125" customWidth="1"/>
    <col min="11010" max="11014" width="18.83203125" customWidth="1"/>
    <col min="11265" max="11265" width="41.83203125" customWidth="1"/>
    <col min="11266" max="11270" width="18.83203125" customWidth="1"/>
    <col min="11521" max="11521" width="41.83203125" customWidth="1"/>
    <col min="11522" max="11526" width="18.83203125" customWidth="1"/>
    <col min="11777" max="11777" width="41.83203125" customWidth="1"/>
    <col min="11778" max="11782" width="18.83203125" customWidth="1"/>
    <col min="12033" max="12033" width="41.83203125" customWidth="1"/>
    <col min="12034" max="12038" width="18.83203125" customWidth="1"/>
    <col min="12289" max="12289" width="41.83203125" customWidth="1"/>
    <col min="12290" max="12294" width="18.83203125" customWidth="1"/>
    <col min="12545" max="12545" width="41.83203125" customWidth="1"/>
    <col min="12546" max="12550" width="18.83203125" customWidth="1"/>
    <col min="12801" max="12801" width="41.83203125" customWidth="1"/>
    <col min="12802" max="12806" width="18.83203125" customWidth="1"/>
    <col min="13057" max="13057" width="41.83203125" customWidth="1"/>
    <col min="13058" max="13062" width="18.83203125" customWidth="1"/>
    <col min="13313" max="13313" width="41.83203125" customWidth="1"/>
    <col min="13314" max="13318" width="18.83203125" customWidth="1"/>
    <col min="13569" max="13569" width="41.83203125" customWidth="1"/>
    <col min="13570" max="13574" width="18.83203125" customWidth="1"/>
    <col min="13825" max="13825" width="41.83203125" customWidth="1"/>
    <col min="13826" max="13830" width="18.83203125" customWidth="1"/>
    <col min="14081" max="14081" width="41.83203125" customWidth="1"/>
    <col min="14082" max="14086" width="18.83203125" customWidth="1"/>
    <col min="14337" max="14337" width="41.83203125" customWidth="1"/>
    <col min="14338" max="14342" width="18.83203125" customWidth="1"/>
    <col min="14593" max="14593" width="41.83203125" customWidth="1"/>
    <col min="14594" max="14598" width="18.83203125" customWidth="1"/>
    <col min="14849" max="14849" width="41.83203125" customWidth="1"/>
    <col min="14850" max="14854" width="18.83203125" customWidth="1"/>
    <col min="15105" max="15105" width="41.83203125" customWidth="1"/>
    <col min="15106" max="15110" width="18.83203125" customWidth="1"/>
    <col min="15361" max="15361" width="41.83203125" customWidth="1"/>
    <col min="15362" max="15366" width="18.83203125" customWidth="1"/>
    <col min="15617" max="15617" width="41.83203125" customWidth="1"/>
    <col min="15618" max="15622" width="18.83203125" customWidth="1"/>
    <col min="15873" max="15873" width="41.83203125" customWidth="1"/>
    <col min="15874" max="15878" width="18.83203125" customWidth="1"/>
    <col min="16129" max="16129" width="41.83203125" customWidth="1"/>
    <col min="16130" max="16134" width="18.83203125" customWidth="1"/>
  </cols>
  <sheetData>
    <row r="1" spans="1:7" x14ac:dyDescent="0.2">
      <c r="A1" s="1711" t="s">
        <v>730</v>
      </c>
      <c r="B1" s="1711"/>
      <c r="C1" s="1711"/>
      <c r="D1" s="1711"/>
      <c r="E1" s="1711"/>
      <c r="F1" s="1711"/>
    </row>
    <row r="5" spans="1:7" ht="16.5" x14ac:dyDescent="0.25">
      <c r="A5" s="1818" t="s">
        <v>473</v>
      </c>
      <c r="B5" s="1818"/>
      <c r="C5" s="1818"/>
      <c r="D5" s="1818"/>
      <c r="E5" s="1818"/>
      <c r="F5" s="1818"/>
    </row>
    <row r="6" spans="1:7" ht="16.5" x14ac:dyDescent="0.25">
      <c r="A6" s="1818" t="s">
        <v>676</v>
      </c>
      <c r="B6" s="1818"/>
      <c r="C6" s="1818"/>
      <c r="D6" s="1818"/>
      <c r="E6" s="1818"/>
      <c r="F6" s="1818"/>
    </row>
    <row r="7" spans="1:7" ht="18.75" x14ac:dyDescent="0.3">
      <c r="A7" s="1148"/>
      <c r="B7" s="1148"/>
      <c r="C7" s="1148"/>
      <c r="D7" s="1148"/>
      <c r="E7" s="1148"/>
      <c r="F7" s="1148"/>
    </row>
    <row r="8" spans="1:7" x14ac:dyDescent="0.2">
      <c r="A8" s="1111"/>
      <c r="B8" s="1111"/>
      <c r="C8" s="1111"/>
      <c r="D8" s="1111"/>
      <c r="E8" s="1111"/>
      <c r="F8" s="1111"/>
    </row>
    <row r="9" spans="1:7" ht="13.5" thickBot="1" x14ac:dyDescent="0.25">
      <c r="A9" s="1111"/>
      <c r="B9" s="1111"/>
      <c r="C9" s="1111"/>
      <c r="D9" s="1111"/>
      <c r="E9" s="1111"/>
      <c r="F9" s="1111"/>
    </row>
    <row r="10" spans="1:7" ht="33.75" thickBot="1" x14ac:dyDescent="0.25">
      <c r="A10" s="1149" t="s">
        <v>54</v>
      </c>
      <c r="B10" s="1150" t="s">
        <v>61</v>
      </c>
      <c r="C10" s="1150" t="s">
        <v>474</v>
      </c>
      <c r="D10" s="1150" t="s">
        <v>475</v>
      </c>
      <c r="E10" s="1151" t="s">
        <v>65</v>
      </c>
      <c r="F10" s="1152" t="s">
        <v>56</v>
      </c>
    </row>
    <row r="11" spans="1:7" ht="33" x14ac:dyDescent="0.25">
      <c r="A11" s="1153" t="s">
        <v>133</v>
      </c>
      <c r="B11" s="1154">
        <v>1</v>
      </c>
      <c r="C11" s="1154">
        <v>1</v>
      </c>
      <c r="D11" s="1154">
        <v>1</v>
      </c>
      <c r="E11" s="1155">
        <f>3-1</f>
        <v>2</v>
      </c>
      <c r="F11" s="1156">
        <f>B11+C11+D11+E11</f>
        <v>5</v>
      </c>
      <c r="G11" s="1157"/>
    </row>
    <row r="12" spans="1:7" s="11" customFormat="1" ht="33" x14ac:dyDescent="0.2">
      <c r="A12" s="1158" t="s">
        <v>476</v>
      </c>
      <c r="B12" s="1159"/>
      <c r="C12" s="1159"/>
      <c r="D12" s="1159"/>
      <c r="E12" s="1173">
        <v>1</v>
      </c>
      <c r="F12" s="1156">
        <f>B12+C12+D12+E12</f>
        <v>1</v>
      </c>
    </row>
    <row r="13" spans="1:7" ht="33" x14ac:dyDescent="0.2">
      <c r="A13" s="1160" t="s">
        <v>472</v>
      </c>
      <c r="B13" s="1161"/>
      <c r="C13" s="1161"/>
      <c r="D13" s="1161"/>
      <c r="E13" s="1172"/>
      <c r="F13" s="1156"/>
    </row>
    <row r="14" spans="1:7" ht="33" x14ac:dyDescent="0.2">
      <c r="A14" s="1160" t="s">
        <v>387</v>
      </c>
      <c r="B14" s="1161"/>
      <c r="C14" s="1161"/>
      <c r="D14" s="1161"/>
      <c r="E14" s="1172"/>
      <c r="F14" s="1156"/>
    </row>
    <row r="15" spans="1:7" ht="33.75" thickBot="1" x14ac:dyDescent="0.25">
      <c r="A15" s="1162" t="s">
        <v>8</v>
      </c>
      <c r="B15" s="1163">
        <v>1</v>
      </c>
      <c r="C15" s="1164"/>
      <c r="D15" s="1164"/>
      <c r="E15" s="1165"/>
      <c r="F15" s="1156">
        <f>B15+C15+D15+E15</f>
        <v>1</v>
      </c>
      <c r="G15" s="1166"/>
    </row>
    <row r="16" spans="1:7" ht="17.25" thickBot="1" x14ac:dyDescent="0.25">
      <c r="A16" s="1167" t="s">
        <v>56</v>
      </c>
      <c r="B16" s="1168">
        <f>B11+B12+B13+B14+B15</f>
        <v>2</v>
      </c>
      <c r="C16" s="1168">
        <f t="shared" ref="C16:F16" si="0">C11+C12+C13+C14+C15</f>
        <v>1</v>
      </c>
      <c r="D16" s="1168">
        <f t="shared" si="0"/>
        <v>1</v>
      </c>
      <c r="E16" s="1174">
        <f t="shared" si="0"/>
        <v>3</v>
      </c>
      <c r="F16" s="1175">
        <f t="shared" si="0"/>
        <v>7</v>
      </c>
    </row>
    <row r="17" spans="6:12" x14ac:dyDescent="0.2">
      <c r="F17" s="450"/>
    </row>
    <row r="18" spans="6:12" x14ac:dyDescent="0.2">
      <c r="L18" s="1169"/>
    </row>
  </sheetData>
  <mergeCells count="3">
    <mergeCell ref="A6:F6"/>
    <mergeCell ref="A1:F1"/>
    <mergeCell ref="A5:F5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view="pageBreakPreview" zoomScaleNormal="100" zoomScaleSheetLayoutView="100" workbookViewId="0">
      <selection activeCell="F80" sqref="F80"/>
    </sheetView>
  </sheetViews>
  <sheetFormatPr defaultRowHeight="12.75" x14ac:dyDescent="0.2"/>
  <cols>
    <col min="1" max="1" width="36.1640625" customWidth="1"/>
    <col min="2" max="6" width="13.83203125" customWidth="1"/>
    <col min="257" max="257" width="36.1640625" customWidth="1"/>
    <col min="258" max="262" width="13.83203125" customWidth="1"/>
    <col min="513" max="513" width="36.1640625" customWidth="1"/>
    <col min="514" max="518" width="13.83203125" customWidth="1"/>
    <col min="769" max="769" width="36.1640625" customWidth="1"/>
    <col min="770" max="774" width="13.83203125" customWidth="1"/>
    <col min="1025" max="1025" width="36.1640625" customWidth="1"/>
    <col min="1026" max="1030" width="13.83203125" customWidth="1"/>
    <col min="1281" max="1281" width="36.1640625" customWidth="1"/>
    <col min="1282" max="1286" width="13.83203125" customWidth="1"/>
    <col min="1537" max="1537" width="36.1640625" customWidth="1"/>
    <col min="1538" max="1542" width="13.83203125" customWidth="1"/>
    <col min="1793" max="1793" width="36.1640625" customWidth="1"/>
    <col min="1794" max="1798" width="13.83203125" customWidth="1"/>
    <col min="2049" max="2049" width="36.1640625" customWidth="1"/>
    <col min="2050" max="2054" width="13.83203125" customWidth="1"/>
    <col min="2305" max="2305" width="36.1640625" customWidth="1"/>
    <col min="2306" max="2310" width="13.83203125" customWidth="1"/>
    <col min="2561" max="2561" width="36.1640625" customWidth="1"/>
    <col min="2562" max="2566" width="13.83203125" customWidth="1"/>
    <col min="2817" max="2817" width="36.1640625" customWidth="1"/>
    <col min="2818" max="2822" width="13.83203125" customWidth="1"/>
    <col min="3073" max="3073" width="36.1640625" customWidth="1"/>
    <col min="3074" max="3078" width="13.83203125" customWidth="1"/>
    <col min="3329" max="3329" width="36.1640625" customWidth="1"/>
    <col min="3330" max="3334" width="13.83203125" customWidth="1"/>
    <col min="3585" max="3585" width="36.1640625" customWidth="1"/>
    <col min="3586" max="3590" width="13.83203125" customWidth="1"/>
    <col min="3841" max="3841" width="36.1640625" customWidth="1"/>
    <col min="3842" max="3846" width="13.83203125" customWidth="1"/>
    <col min="4097" max="4097" width="36.1640625" customWidth="1"/>
    <col min="4098" max="4102" width="13.83203125" customWidth="1"/>
    <col min="4353" max="4353" width="36.1640625" customWidth="1"/>
    <col min="4354" max="4358" width="13.83203125" customWidth="1"/>
    <col min="4609" max="4609" width="36.1640625" customWidth="1"/>
    <col min="4610" max="4614" width="13.83203125" customWidth="1"/>
    <col min="4865" max="4865" width="36.1640625" customWidth="1"/>
    <col min="4866" max="4870" width="13.83203125" customWidth="1"/>
    <col min="5121" max="5121" width="36.1640625" customWidth="1"/>
    <col min="5122" max="5126" width="13.83203125" customWidth="1"/>
    <col min="5377" max="5377" width="36.1640625" customWidth="1"/>
    <col min="5378" max="5382" width="13.83203125" customWidth="1"/>
    <col min="5633" max="5633" width="36.1640625" customWidth="1"/>
    <col min="5634" max="5638" width="13.83203125" customWidth="1"/>
    <col min="5889" max="5889" width="36.1640625" customWidth="1"/>
    <col min="5890" max="5894" width="13.83203125" customWidth="1"/>
    <col min="6145" max="6145" width="36.1640625" customWidth="1"/>
    <col min="6146" max="6150" width="13.83203125" customWidth="1"/>
    <col min="6401" max="6401" width="36.1640625" customWidth="1"/>
    <col min="6402" max="6406" width="13.83203125" customWidth="1"/>
    <col min="6657" max="6657" width="36.1640625" customWidth="1"/>
    <col min="6658" max="6662" width="13.83203125" customWidth="1"/>
    <col min="6913" max="6913" width="36.1640625" customWidth="1"/>
    <col min="6914" max="6918" width="13.83203125" customWidth="1"/>
    <col min="7169" max="7169" width="36.1640625" customWidth="1"/>
    <col min="7170" max="7174" width="13.83203125" customWidth="1"/>
    <col min="7425" max="7425" width="36.1640625" customWidth="1"/>
    <col min="7426" max="7430" width="13.83203125" customWidth="1"/>
    <col min="7681" max="7681" width="36.1640625" customWidth="1"/>
    <col min="7682" max="7686" width="13.83203125" customWidth="1"/>
    <col min="7937" max="7937" width="36.1640625" customWidth="1"/>
    <col min="7938" max="7942" width="13.83203125" customWidth="1"/>
    <col min="8193" max="8193" width="36.1640625" customWidth="1"/>
    <col min="8194" max="8198" width="13.83203125" customWidth="1"/>
    <col min="8449" max="8449" width="36.1640625" customWidth="1"/>
    <col min="8450" max="8454" width="13.83203125" customWidth="1"/>
    <col min="8705" max="8705" width="36.1640625" customWidth="1"/>
    <col min="8706" max="8710" width="13.83203125" customWidth="1"/>
    <col min="8961" max="8961" width="36.1640625" customWidth="1"/>
    <col min="8962" max="8966" width="13.83203125" customWidth="1"/>
    <col min="9217" max="9217" width="36.1640625" customWidth="1"/>
    <col min="9218" max="9222" width="13.83203125" customWidth="1"/>
    <col min="9473" max="9473" width="36.1640625" customWidth="1"/>
    <col min="9474" max="9478" width="13.83203125" customWidth="1"/>
    <col min="9729" max="9729" width="36.1640625" customWidth="1"/>
    <col min="9730" max="9734" width="13.83203125" customWidth="1"/>
    <col min="9985" max="9985" width="36.1640625" customWidth="1"/>
    <col min="9986" max="9990" width="13.83203125" customWidth="1"/>
    <col min="10241" max="10241" width="36.1640625" customWidth="1"/>
    <col min="10242" max="10246" width="13.83203125" customWidth="1"/>
    <col min="10497" max="10497" width="36.1640625" customWidth="1"/>
    <col min="10498" max="10502" width="13.83203125" customWidth="1"/>
    <col min="10753" max="10753" width="36.1640625" customWidth="1"/>
    <col min="10754" max="10758" width="13.83203125" customWidth="1"/>
    <col min="11009" max="11009" width="36.1640625" customWidth="1"/>
    <col min="11010" max="11014" width="13.83203125" customWidth="1"/>
    <col min="11265" max="11265" width="36.1640625" customWidth="1"/>
    <col min="11266" max="11270" width="13.83203125" customWidth="1"/>
    <col min="11521" max="11521" width="36.1640625" customWidth="1"/>
    <col min="11522" max="11526" width="13.83203125" customWidth="1"/>
    <col min="11777" max="11777" width="36.1640625" customWidth="1"/>
    <col min="11778" max="11782" width="13.83203125" customWidth="1"/>
    <col min="12033" max="12033" width="36.1640625" customWidth="1"/>
    <col min="12034" max="12038" width="13.83203125" customWidth="1"/>
    <col min="12289" max="12289" width="36.1640625" customWidth="1"/>
    <col min="12290" max="12294" width="13.83203125" customWidth="1"/>
    <col min="12545" max="12545" width="36.1640625" customWidth="1"/>
    <col min="12546" max="12550" width="13.83203125" customWidth="1"/>
    <col min="12801" max="12801" width="36.1640625" customWidth="1"/>
    <col min="12802" max="12806" width="13.83203125" customWidth="1"/>
    <col min="13057" max="13057" width="36.1640625" customWidth="1"/>
    <col min="13058" max="13062" width="13.83203125" customWidth="1"/>
    <col min="13313" max="13313" width="36.1640625" customWidth="1"/>
    <col min="13314" max="13318" width="13.83203125" customWidth="1"/>
    <col min="13569" max="13569" width="36.1640625" customWidth="1"/>
    <col min="13570" max="13574" width="13.83203125" customWidth="1"/>
    <col min="13825" max="13825" width="36.1640625" customWidth="1"/>
    <col min="13826" max="13830" width="13.83203125" customWidth="1"/>
    <col min="14081" max="14081" width="36.1640625" customWidth="1"/>
    <col min="14082" max="14086" width="13.83203125" customWidth="1"/>
    <col min="14337" max="14337" width="36.1640625" customWidth="1"/>
    <col min="14338" max="14342" width="13.83203125" customWidth="1"/>
    <col min="14593" max="14593" width="36.1640625" customWidth="1"/>
    <col min="14594" max="14598" width="13.83203125" customWidth="1"/>
    <col min="14849" max="14849" width="36.1640625" customWidth="1"/>
    <col min="14850" max="14854" width="13.83203125" customWidth="1"/>
    <col min="15105" max="15105" width="36.1640625" customWidth="1"/>
    <col min="15106" max="15110" width="13.83203125" customWidth="1"/>
    <col min="15361" max="15361" width="36.1640625" customWidth="1"/>
    <col min="15362" max="15366" width="13.83203125" customWidth="1"/>
    <col min="15617" max="15617" width="36.1640625" customWidth="1"/>
    <col min="15618" max="15622" width="13.83203125" customWidth="1"/>
    <col min="15873" max="15873" width="36.1640625" customWidth="1"/>
    <col min="15874" max="15878" width="13.83203125" customWidth="1"/>
    <col min="16129" max="16129" width="36.1640625" customWidth="1"/>
    <col min="16130" max="16134" width="13.83203125" customWidth="1"/>
  </cols>
  <sheetData>
    <row r="1" spans="1:8" x14ac:dyDescent="0.2">
      <c r="A1" s="1709" t="s">
        <v>813</v>
      </c>
      <c r="B1" s="1709"/>
      <c r="C1" s="1709"/>
      <c r="D1" s="1709"/>
      <c r="E1" s="1709"/>
      <c r="F1" s="1709"/>
      <c r="G1" s="683"/>
      <c r="H1" s="683"/>
    </row>
    <row r="2" spans="1:8" s="25" customFormat="1" x14ac:dyDescent="0.2">
      <c r="A2" s="1709" t="s">
        <v>846</v>
      </c>
      <c r="B2" s="1709"/>
      <c r="C2" s="1709"/>
      <c r="D2" s="1709"/>
      <c r="E2" s="1709"/>
      <c r="F2" s="1709"/>
    </row>
    <row r="3" spans="1:8" s="25" customFormat="1" x14ac:dyDescent="0.2">
      <c r="A3" s="459"/>
      <c r="B3" s="459"/>
      <c r="C3" s="459"/>
      <c r="D3" s="459"/>
      <c r="E3" s="459"/>
      <c r="F3" s="459"/>
    </row>
    <row r="4" spans="1:8" x14ac:dyDescent="0.2">
      <c r="A4" s="1821"/>
      <c r="B4" s="1821"/>
      <c r="C4" s="1821"/>
      <c r="D4" s="1821"/>
      <c r="E4" s="1821"/>
      <c r="F4" s="1821"/>
    </row>
    <row r="5" spans="1:8" ht="15.75" x14ac:dyDescent="0.2">
      <c r="A5" s="1819" t="s">
        <v>663</v>
      </c>
      <c r="B5" s="1819"/>
      <c r="C5" s="1819"/>
      <c r="D5" s="1819"/>
      <c r="E5" s="1819"/>
      <c r="F5" s="1819"/>
    </row>
    <row r="6" spans="1:8" ht="15.75" x14ac:dyDescent="0.2">
      <c r="A6" s="1820" t="s">
        <v>664</v>
      </c>
      <c r="B6" s="1820"/>
      <c r="C6" s="1820"/>
      <c r="D6" s="1820"/>
      <c r="E6" s="1820"/>
      <c r="F6" s="1820"/>
    </row>
    <row r="7" spans="1:8" ht="39.75" customHeight="1" x14ac:dyDescent="0.2">
      <c r="A7" s="339" t="s">
        <v>477</v>
      </c>
      <c r="B7" s="1823" t="s">
        <v>713</v>
      </c>
      <c r="C7" s="1823"/>
      <c r="D7" s="1823"/>
      <c r="E7" s="1823"/>
      <c r="F7" s="1823"/>
    </row>
    <row r="8" spans="1:8" ht="14.25" thickBot="1" x14ac:dyDescent="0.3">
      <c r="E8" s="1824" t="s">
        <v>362</v>
      </c>
      <c r="F8" s="1824"/>
    </row>
    <row r="9" spans="1:8" ht="15" customHeight="1" thickBot="1" x14ac:dyDescent="0.25">
      <c r="A9" s="340" t="s">
        <v>478</v>
      </c>
      <c r="B9" s="341" t="s">
        <v>677</v>
      </c>
      <c r="C9" s="341" t="s">
        <v>509</v>
      </c>
      <c r="D9" s="341" t="s">
        <v>630</v>
      </c>
      <c r="E9" s="341" t="s">
        <v>630</v>
      </c>
      <c r="F9" s="342" t="s">
        <v>56</v>
      </c>
    </row>
    <row r="10" spans="1:8" x14ac:dyDescent="0.2">
      <c r="A10" s="343" t="s">
        <v>479</v>
      </c>
      <c r="B10" s="344"/>
      <c r="C10" s="344">
        <v>23509647</v>
      </c>
      <c r="D10" s="344"/>
      <c r="E10" s="344"/>
      <c r="F10" s="345">
        <f t="shared" ref="F10:F16" si="0">SUM(B10:E10)</f>
        <v>23509647</v>
      </c>
    </row>
    <row r="11" spans="1:8" x14ac:dyDescent="0.2">
      <c r="A11" s="489" t="s">
        <v>480</v>
      </c>
      <c r="B11" s="490"/>
      <c r="C11" s="490"/>
      <c r="D11" s="490"/>
      <c r="E11" s="490"/>
      <c r="F11" s="491">
        <f t="shared" si="0"/>
        <v>0</v>
      </c>
    </row>
    <row r="12" spans="1:8" x14ac:dyDescent="0.2">
      <c r="A12" s="492" t="s">
        <v>481</v>
      </c>
      <c r="B12" s="493">
        <v>8297340</v>
      </c>
      <c r="C12" s="493">
        <v>136975753</v>
      </c>
      <c r="D12" s="493"/>
      <c r="E12" s="493"/>
      <c r="F12" s="494">
        <f t="shared" si="0"/>
        <v>145273093</v>
      </c>
    </row>
    <row r="13" spans="1:8" x14ac:dyDescent="0.2">
      <c r="A13" s="492" t="s">
        <v>482</v>
      </c>
      <c r="B13" s="493"/>
      <c r="C13" s="493"/>
      <c r="D13" s="493"/>
      <c r="E13" s="493"/>
      <c r="F13" s="494">
        <f t="shared" si="0"/>
        <v>0</v>
      </c>
    </row>
    <row r="14" spans="1:8" x14ac:dyDescent="0.2">
      <c r="A14" s="492" t="s">
        <v>483</v>
      </c>
      <c r="B14" s="493"/>
      <c r="C14" s="493"/>
      <c r="D14" s="493"/>
      <c r="E14" s="493"/>
      <c r="F14" s="494">
        <f t="shared" si="0"/>
        <v>0</v>
      </c>
    </row>
    <row r="15" spans="1:8" x14ac:dyDescent="0.2">
      <c r="A15" s="492" t="s">
        <v>484</v>
      </c>
      <c r="B15" s="493"/>
      <c r="C15" s="493"/>
      <c r="D15" s="493"/>
      <c r="E15" s="493"/>
      <c r="F15" s="494">
        <f t="shared" si="0"/>
        <v>0</v>
      </c>
    </row>
    <row r="16" spans="1:8" ht="13.5" thickBot="1" x14ac:dyDescent="0.25">
      <c r="A16" s="495"/>
      <c r="B16" s="496"/>
      <c r="C16" s="496"/>
      <c r="D16" s="496"/>
      <c r="E16" s="496"/>
      <c r="F16" s="494">
        <f t="shared" si="0"/>
        <v>0</v>
      </c>
    </row>
    <row r="17" spans="1:13" ht="13.5" thickBot="1" x14ac:dyDescent="0.25">
      <c r="A17" s="354" t="s">
        <v>485</v>
      </c>
      <c r="B17" s="355">
        <f>B10+SUM(B12:B16)</f>
        <v>8297340</v>
      </c>
      <c r="C17" s="355">
        <f>C10+SUM(C12:C16)</f>
        <v>160485400</v>
      </c>
      <c r="D17" s="355">
        <f>D10+SUM(D12:D16)</f>
        <v>0</v>
      </c>
      <c r="E17" s="355">
        <f>E10+SUM(E12:E16)</f>
        <v>0</v>
      </c>
      <c r="F17" s="356">
        <f>F10+SUM(F12:F16)</f>
        <v>168782740</v>
      </c>
    </row>
    <row r="18" spans="1:13" ht="13.5" thickBot="1" x14ac:dyDescent="0.25">
      <c r="A18" s="357"/>
      <c r="B18" s="357"/>
      <c r="C18" s="357"/>
      <c r="D18" s="357"/>
      <c r="E18" s="357"/>
      <c r="F18" s="357"/>
    </row>
    <row r="19" spans="1:13" ht="15" customHeight="1" thickBot="1" x14ac:dyDescent="0.25">
      <c r="A19" s="340" t="s">
        <v>486</v>
      </c>
      <c r="B19" s="341" t="s">
        <v>677</v>
      </c>
      <c r="C19" s="341" t="s">
        <v>509</v>
      </c>
      <c r="D19" s="341" t="s">
        <v>630</v>
      </c>
      <c r="E19" s="341" t="s">
        <v>630</v>
      </c>
      <c r="F19" s="342" t="s">
        <v>56</v>
      </c>
    </row>
    <row r="20" spans="1:13" x14ac:dyDescent="0.2">
      <c r="A20" s="343" t="s">
        <v>487</v>
      </c>
      <c r="B20" s="344">
        <f>5225000+679250</f>
        <v>5904250</v>
      </c>
      <c r="C20" s="344">
        <f>1425000+185250</f>
        <v>1610250</v>
      </c>
      <c r="D20" s="344"/>
      <c r="E20" s="344"/>
      <c r="F20" s="345">
        <f t="shared" ref="F20:F26" si="1">SUM(B20:E20)</f>
        <v>7514500</v>
      </c>
    </row>
    <row r="21" spans="1:13" x14ac:dyDescent="0.2">
      <c r="A21" s="497" t="s">
        <v>531</v>
      </c>
      <c r="B21" s="493"/>
      <c r="C21" s="493">
        <f>131957503+23509647</f>
        <v>155467150</v>
      </c>
      <c r="D21" s="493"/>
      <c r="E21" s="493"/>
      <c r="F21" s="494">
        <f t="shared" si="1"/>
        <v>155467150</v>
      </c>
    </row>
    <row r="22" spans="1:13" x14ac:dyDescent="0.2">
      <c r="A22" s="492" t="s">
        <v>488</v>
      </c>
      <c r="B22" s="493">
        <v>2393090</v>
      </c>
      <c r="C22" s="493">
        <v>3408000</v>
      </c>
      <c r="D22" s="493"/>
      <c r="E22" s="493"/>
      <c r="F22" s="494">
        <f t="shared" si="1"/>
        <v>5801090</v>
      </c>
      <c r="I22" t="s">
        <v>489</v>
      </c>
    </row>
    <row r="23" spans="1:13" x14ac:dyDescent="0.2">
      <c r="A23" s="492" t="s">
        <v>490</v>
      </c>
      <c r="B23" s="493"/>
      <c r="C23" s="493"/>
      <c r="D23" s="493"/>
      <c r="E23" s="493"/>
      <c r="F23" s="494">
        <f t="shared" si="1"/>
        <v>0</v>
      </c>
      <c r="M23" t="s">
        <v>385</v>
      </c>
    </row>
    <row r="24" spans="1:13" x14ac:dyDescent="0.2">
      <c r="A24" s="498" t="s">
        <v>491</v>
      </c>
      <c r="B24" s="493"/>
      <c r="C24" s="493"/>
      <c r="D24" s="493"/>
      <c r="E24" s="493"/>
      <c r="F24" s="494">
        <f t="shared" si="1"/>
        <v>0</v>
      </c>
    </row>
    <row r="25" spans="1:13" x14ac:dyDescent="0.2">
      <c r="A25" s="498"/>
      <c r="B25" s="493"/>
      <c r="C25" s="493"/>
      <c r="D25" s="493"/>
      <c r="E25" s="493"/>
      <c r="F25" s="494">
        <f t="shared" si="1"/>
        <v>0</v>
      </c>
    </row>
    <row r="26" spans="1:13" ht="13.5" thickBot="1" x14ac:dyDescent="0.25">
      <c r="A26" s="495"/>
      <c r="B26" s="496"/>
      <c r="C26" s="496"/>
      <c r="D26" s="496"/>
      <c r="E26" s="496"/>
      <c r="F26" s="494">
        <f t="shared" si="1"/>
        <v>0</v>
      </c>
    </row>
    <row r="27" spans="1:13" ht="13.5" thickBot="1" x14ac:dyDescent="0.25">
      <c r="A27" s="354" t="s">
        <v>35</v>
      </c>
      <c r="B27" s="355">
        <f>SUM(B20:B26)</f>
        <v>8297340</v>
      </c>
      <c r="C27" s="355">
        <f>SUM(C20:C26)</f>
        <v>160485400</v>
      </c>
      <c r="D27" s="355">
        <f>SUM(D20:D26)</f>
        <v>0</v>
      </c>
      <c r="E27" s="355">
        <f>SUM(E20:E26)</f>
        <v>0</v>
      </c>
      <c r="F27" s="356">
        <f>SUM(F20:F26)</f>
        <v>168782740</v>
      </c>
    </row>
    <row r="29" spans="1:13" ht="44.45" customHeight="1" x14ac:dyDescent="0.2">
      <c r="A29" s="339" t="s">
        <v>477</v>
      </c>
      <c r="B29" s="1845" t="s">
        <v>844</v>
      </c>
      <c r="C29" s="1845"/>
      <c r="D29" s="1845"/>
      <c r="E29" s="1845"/>
      <c r="F29" s="1845"/>
    </row>
    <row r="30" spans="1:13" ht="14.25" thickBot="1" x14ac:dyDescent="0.3">
      <c r="E30" s="1824" t="s">
        <v>362</v>
      </c>
      <c r="F30" s="1824"/>
    </row>
    <row r="31" spans="1:13" ht="13.5" thickBot="1" x14ac:dyDescent="0.25">
      <c r="A31" s="340" t="s">
        <v>478</v>
      </c>
      <c r="B31" s="341" t="s">
        <v>677</v>
      </c>
      <c r="C31" s="341" t="s">
        <v>509</v>
      </c>
      <c r="D31" s="341" t="s">
        <v>630</v>
      </c>
      <c r="E31" s="341" t="s">
        <v>630</v>
      </c>
      <c r="F31" s="342" t="s">
        <v>56</v>
      </c>
    </row>
    <row r="32" spans="1:13" x14ac:dyDescent="0.2">
      <c r="A32" s="343" t="s">
        <v>479</v>
      </c>
      <c r="B32" s="344"/>
      <c r="C32" s="344"/>
      <c r="D32" s="344"/>
      <c r="E32" s="344"/>
      <c r="F32" s="345">
        <f t="shared" ref="F32:F38" si="2">SUM(B32:E32)</f>
        <v>0</v>
      </c>
    </row>
    <row r="33" spans="1:6" x14ac:dyDescent="0.2">
      <c r="A33" s="346" t="s">
        <v>480</v>
      </c>
      <c r="B33" s="347"/>
      <c r="C33" s="347"/>
      <c r="D33" s="347"/>
      <c r="E33" s="347"/>
      <c r="F33" s="348">
        <f t="shared" si="2"/>
        <v>0</v>
      </c>
    </row>
    <row r="34" spans="1:6" x14ac:dyDescent="0.2">
      <c r="A34" s="349" t="s">
        <v>481</v>
      </c>
      <c r="B34" s="350"/>
      <c r="C34" s="1698">
        <v>61686035</v>
      </c>
      <c r="D34" s="350"/>
      <c r="E34" s="350"/>
      <c r="F34" s="351">
        <f t="shared" si="2"/>
        <v>61686035</v>
      </c>
    </row>
    <row r="35" spans="1:6" x14ac:dyDescent="0.2">
      <c r="A35" s="349" t="s">
        <v>482</v>
      </c>
      <c r="B35" s="350"/>
      <c r="C35" s="350"/>
      <c r="D35" s="350"/>
      <c r="E35" s="350"/>
      <c r="F35" s="351">
        <f t="shared" si="2"/>
        <v>0</v>
      </c>
    </row>
    <row r="36" spans="1:6" x14ac:dyDescent="0.2">
      <c r="A36" s="349" t="s">
        <v>483</v>
      </c>
      <c r="B36" s="350"/>
      <c r="C36" s="350"/>
      <c r="D36" s="350"/>
      <c r="E36" s="350"/>
      <c r="F36" s="351">
        <f t="shared" si="2"/>
        <v>0</v>
      </c>
    </row>
    <row r="37" spans="1:6" x14ac:dyDescent="0.2">
      <c r="A37" s="349" t="s">
        <v>484</v>
      </c>
      <c r="B37" s="350"/>
      <c r="C37" s="350"/>
      <c r="D37" s="350"/>
      <c r="E37" s="350"/>
      <c r="F37" s="351">
        <f t="shared" si="2"/>
        <v>0</v>
      </c>
    </row>
    <row r="38" spans="1:6" ht="13.5" thickBot="1" x14ac:dyDescent="0.25">
      <c r="A38" s="352"/>
      <c r="B38" s="353"/>
      <c r="C38" s="353"/>
      <c r="D38" s="353"/>
      <c r="E38" s="353"/>
      <c r="F38" s="351">
        <f t="shared" si="2"/>
        <v>0</v>
      </c>
    </row>
    <row r="39" spans="1:6" ht="13.5" thickBot="1" x14ac:dyDescent="0.25">
      <c r="A39" s="354" t="s">
        <v>485</v>
      </c>
      <c r="B39" s="355">
        <f>B32+SUM(B34:B38)</f>
        <v>0</v>
      </c>
      <c r="C39" s="355">
        <f>C32+SUM(C34:C38)</f>
        <v>61686035</v>
      </c>
      <c r="D39" s="355">
        <f>D32+SUM(D34:D38)</f>
        <v>0</v>
      </c>
      <c r="E39" s="355">
        <f>E32+SUM(E34:E38)</f>
        <v>0</v>
      </c>
      <c r="F39" s="356">
        <f>F32+SUM(F34:F38)</f>
        <v>61686035</v>
      </c>
    </row>
    <row r="40" spans="1:6" ht="13.5" thickBot="1" x14ac:dyDescent="0.25">
      <c r="A40" s="357"/>
      <c r="B40" s="357"/>
      <c r="C40" s="357"/>
      <c r="D40" s="357"/>
      <c r="E40" s="357"/>
      <c r="F40" s="357"/>
    </row>
    <row r="41" spans="1:6" ht="13.5" thickBot="1" x14ac:dyDescent="0.25">
      <c r="A41" s="340" t="s">
        <v>486</v>
      </c>
      <c r="B41" s="341" t="s">
        <v>677</v>
      </c>
      <c r="C41" s="341" t="s">
        <v>509</v>
      </c>
      <c r="D41" s="341" t="s">
        <v>630</v>
      </c>
      <c r="E41" s="341" t="s">
        <v>630</v>
      </c>
      <c r="F41" s="342" t="s">
        <v>56</v>
      </c>
    </row>
    <row r="42" spans="1:6" x14ac:dyDescent="0.2">
      <c r="A42" s="343" t="s">
        <v>487</v>
      </c>
      <c r="B42" s="1699"/>
      <c r="C42" s="1699">
        <v>1457435.1862130708</v>
      </c>
      <c r="D42" s="344"/>
      <c r="E42" s="344"/>
      <c r="F42" s="345">
        <f t="shared" ref="F42:F48" si="3">SUM(B42:E42)</f>
        <v>1457435.1862130708</v>
      </c>
    </row>
    <row r="43" spans="1:6" x14ac:dyDescent="0.2">
      <c r="A43" s="358" t="s">
        <v>531</v>
      </c>
      <c r="B43" s="1698"/>
      <c r="C43" s="1698">
        <v>56894300</v>
      </c>
      <c r="D43" s="350"/>
      <c r="E43" s="350"/>
      <c r="F43" s="351">
        <f t="shared" si="3"/>
        <v>56894300</v>
      </c>
    </row>
    <row r="44" spans="1:6" x14ac:dyDescent="0.2">
      <c r="A44" s="349" t="s">
        <v>488</v>
      </c>
      <c r="B44" s="1698">
        <v>1778000</v>
      </c>
      <c r="C44" s="1698">
        <f>3334300-1778000</f>
        <v>1556300</v>
      </c>
      <c r="D44" s="350"/>
      <c r="E44" s="350"/>
      <c r="F44" s="351">
        <f t="shared" si="3"/>
        <v>3334300</v>
      </c>
    </row>
    <row r="45" spans="1:6" x14ac:dyDescent="0.2">
      <c r="A45" s="349" t="s">
        <v>490</v>
      </c>
      <c r="B45" s="1698"/>
      <c r="C45" s="1698"/>
      <c r="D45" s="350"/>
      <c r="E45" s="350"/>
      <c r="F45" s="351">
        <f t="shared" si="3"/>
        <v>0</v>
      </c>
    </row>
    <row r="46" spans="1:6" x14ac:dyDescent="0.2">
      <c r="A46" s="359"/>
      <c r="B46" s="1698"/>
      <c r="C46" s="1698"/>
      <c r="D46" s="350"/>
      <c r="E46" s="350"/>
      <c r="F46" s="351">
        <f t="shared" si="3"/>
        <v>0</v>
      </c>
    </row>
    <row r="47" spans="1:6" x14ac:dyDescent="0.2">
      <c r="A47" s="359"/>
      <c r="B47" s="1698"/>
      <c r="C47" s="1698"/>
      <c r="D47" s="350"/>
      <c r="E47" s="350"/>
      <c r="F47" s="351">
        <f t="shared" si="3"/>
        <v>0</v>
      </c>
    </row>
    <row r="48" spans="1:6" ht="13.5" thickBot="1" x14ac:dyDescent="0.25">
      <c r="A48" s="352"/>
      <c r="B48" s="1700"/>
      <c r="C48" s="1700"/>
      <c r="D48" s="353"/>
      <c r="E48" s="353"/>
      <c r="F48" s="351">
        <f t="shared" si="3"/>
        <v>0</v>
      </c>
    </row>
    <row r="49" spans="1:6" ht="13.5" thickBot="1" x14ac:dyDescent="0.25">
      <c r="A49" s="354" t="s">
        <v>35</v>
      </c>
      <c r="B49" s="355">
        <f>SUM(B42:B48)</f>
        <v>1778000</v>
      </c>
      <c r="C49" s="355">
        <f>SUM(C42:C48)</f>
        <v>59908035.186213069</v>
      </c>
      <c r="D49" s="355">
        <f>SUM(D42:D48)</f>
        <v>0</v>
      </c>
      <c r="E49" s="355">
        <f>SUM(E42:E48)</f>
        <v>0</v>
      </c>
      <c r="F49" s="356">
        <f>SUM(F42:F48)</f>
        <v>61686035.186213069</v>
      </c>
    </row>
    <row r="50" spans="1:6" x14ac:dyDescent="0.2">
      <c r="A50" s="360"/>
      <c r="B50" s="361"/>
      <c r="C50" s="361"/>
      <c r="D50" s="361"/>
      <c r="E50" s="361"/>
      <c r="F50" s="361"/>
    </row>
    <row r="51" spans="1:6" ht="44.45" customHeight="1" x14ac:dyDescent="0.2">
      <c r="A51" s="339" t="s">
        <v>477</v>
      </c>
      <c r="B51" s="1845" t="s">
        <v>845</v>
      </c>
      <c r="C51" s="1845"/>
      <c r="D51" s="1845"/>
      <c r="E51" s="1845"/>
      <c r="F51" s="1845"/>
    </row>
    <row r="52" spans="1:6" ht="14.25" thickBot="1" x14ac:dyDescent="0.3">
      <c r="E52" s="1824" t="s">
        <v>362</v>
      </c>
      <c r="F52" s="1824"/>
    </row>
    <row r="53" spans="1:6" ht="13.5" thickBot="1" x14ac:dyDescent="0.25">
      <c r="A53" s="340" t="s">
        <v>478</v>
      </c>
      <c r="B53" s="341" t="s">
        <v>677</v>
      </c>
      <c r="C53" s="341" t="s">
        <v>509</v>
      </c>
      <c r="D53" s="341" t="s">
        <v>630</v>
      </c>
      <c r="E53" s="341" t="s">
        <v>630</v>
      </c>
      <c r="F53" s="342" t="s">
        <v>56</v>
      </c>
    </row>
    <row r="54" spans="1:6" x14ac:dyDescent="0.2">
      <c r="A54" s="343" t="s">
        <v>479</v>
      </c>
      <c r="B54" s="344"/>
      <c r="C54" s="344"/>
      <c r="D54" s="344"/>
      <c r="E54" s="344"/>
      <c r="F54" s="345">
        <f t="shared" ref="F54:F60" si="4">SUM(B54:E54)</f>
        <v>0</v>
      </c>
    </row>
    <row r="55" spans="1:6" x14ac:dyDescent="0.2">
      <c r="A55" s="346" t="s">
        <v>480</v>
      </c>
      <c r="B55" s="347"/>
      <c r="C55" s="347"/>
      <c r="D55" s="347"/>
      <c r="E55" s="347"/>
      <c r="F55" s="348">
        <f t="shared" si="4"/>
        <v>0</v>
      </c>
    </row>
    <row r="56" spans="1:6" x14ac:dyDescent="0.2">
      <c r="A56" s="349" t="s">
        <v>481</v>
      </c>
      <c r="B56" s="350"/>
      <c r="C56" s="1698">
        <v>184501406</v>
      </c>
      <c r="D56" s="350"/>
      <c r="E56" s="350"/>
      <c r="F56" s="351">
        <f t="shared" si="4"/>
        <v>184501406</v>
      </c>
    </row>
    <row r="57" spans="1:6" x14ac:dyDescent="0.2">
      <c r="A57" s="349" t="s">
        <v>482</v>
      </c>
      <c r="B57" s="350"/>
      <c r="C57" s="350"/>
      <c r="D57" s="350"/>
      <c r="E57" s="350"/>
      <c r="F57" s="351">
        <f t="shared" si="4"/>
        <v>0</v>
      </c>
    </row>
    <row r="58" spans="1:6" x14ac:dyDescent="0.2">
      <c r="A58" s="349" t="s">
        <v>483</v>
      </c>
      <c r="B58" s="350"/>
      <c r="C58" s="350"/>
      <c r="D58" s="350"/>
      <c r="E58" s="350"/>
      <c r="F58" s="351">
        <f t="shared" si="4"/>
        <v>0</v>
      </c>
    </row>
    <row r="59" spans="1:6" x14ac:dyDescent="0.2">
      <c r="A59" s="349" t="s">
        <v>484</v>
      </c>
      <c r="B59" s="350"/>
      <c r="C59" s="350"/>
      <c r="D59" s="350"/>
      <c r="E59" s="350"/>
      <c r="F59" s="351">
        <f t="shared" si="4"/>
        <v>0</v>
      </c>
    </row>
    <row r="60" spans="1:6" ht="13.5" thickBot="1" x14ac:dyDescent="0.25">
      <c r="A60" s="352"/>
      <c r="B60" s="353"/>
      <c r="C60" s="353"/>
      <c r="D60" s="353"/>
      <c r="E60" s="353"/>
      <c r="F60" s="351">
        <f t="shared" si="4"/>
        <v>0</v>
      </c>
    </row>
    <row r="61" spans="1:6" ht="13.5" thickBot="1" x14ac:dyDescent="0.25">
      <c r="A61" s="354" t="s">
        <v>485</v>
      </c>
      <c r="B61" s="355">
        <f>B54+SUM(B56:B60)</f>
        <v>0</v>
      </c>
      <c r="C61" s="355">
        <f>C54+SUM(C56:C60)</f>
        <v>184501406</v>
      </c>
      <c r="D61" s="355">
        <f>D54+SUM(D56:D60)</f>
        <v>0</v>
      </c>
      <c r="E61" s="355">
        <f>E54+SUM(E56:E60)</f>
        <v>0</v>
      </c>
      <c r="F61" s="356">
        <f>F54+SUM(F56:F60)</f>
        <v>184501406</v>
      </c>
    </row>
    <row r="62" spans="1:6" ht="13.5" thickBot="1" x14ac:dyDescent="0.25">
      <c r="A62" s="357"/>
      <c r="B62" s="357"/>
      <c r="C62" s="357"/>
      <c r="D62" s="357"/>
      <c r="E62" s="357"/>
      <c r="F62" s="357"/>
    </row>
    <row r="63" spans="1:6" ht="13.5" thickBot="1" x14ac:dyDescent="0.25">
      <c r="A63" s="340" t="s">
        <v>486</v>
      </c>
      <c r="B63" s="341" t="s">
        <v>677</v>
      </c>
      <c r="C63" s="341" t="s">
        <v>509</v>
      </c>
      <c r="D63" s="341" t="s">
        <v>630</v>
      </c>
      <c r="E63" s="341" t="s">
        <v>630</v>
      </c>
      <c r="F63" s="342" t="s">
        <v>56</v>
      </c>
    </row>
    <row r="64" spans="1:6" x14ac:dyDescent="0.2">
      <c r="A64" s="343" t="s">
        <v>487</v>
      </c>
      <c r="B64" s="344"/>
      <c r="C64" s="344">
        <v>4612535</v>
      </c>
      <c r="D64" s="344"/>
      <c r="E64" s="344"/>
      <c r="F64" s="345">
        <f t="shared" ref="F64:F70" si="5">SUM(B64:E64)</f>
        <v>4612535</v>
      </c>
    </row>
    <row r="65" spans="1:6" x14ac:dyDescent="0.2">
      <c r="A65" s="358" t="s">
        <v>531</v>
      </c>
      <c r="B65" s="350"/>
      <c r="C65" s="350">
        <v>172803287</v>
      </c>
      <c r="D65" s="350"/>
      <c r="E65" s="350"/>
      <c r="F65" s="351">
        <f t="shared" si="5"/>
        <v>172803287</v>
      </c>
    </row>
    <row r="66" spans="1:6" x14ac:dyDescent="0.2">
      <c r="A66" s="349" t="s">
        <v>488</v>
      </c>
      <c r="B66" s="350"/>
      <c r="C66" s="350">
        <v>7085584</v>
      </c>
      <c r="D66" s="350"/>
      <c r="E66" s="350"/>
      <c r="F66" s="351">
        <f t="shared" si="5"/>
        <v>7085584</v>
      </c>
    </row>
    <row r="67" spans="1:6" x14ac:dyDescent="0.2">
      <c r="A67" s="349" t="s">
        <v>490</v>
      </c>
      <c r="B67" s="350"/>
      <c r="C67" s="350"/>
      <c r="D67" s="350"/>
      <c r="E67" s="350"/>
      <c r="F67" s="351">
        <f t="shared" si="5"/>
        <v>0</v>
      </c>
    </row>
    <row r="68" spans="1:6" x14ac:dyDescent="0.2">
      <c r="A68" s="359"/>
      <c r="B68" s="350"/>
      <c r="C68" s="350"/>
      <c r="D68" s="350"/>
      <c r="E68" s="350"/>
      <c r="F68" s="351">
        <f t="shared" si="5"/>
        <v>0</v>
      </c>
    </row>
    <row r="69" spans="1:6" x14ac:dyDescent="0.2">
      <c r="A69" s="359"/>
      <c r="B69" s="350"/>
      <c r="C69" s="350"/>
      <c r="D69" s="350"/>
      <c r="E69" s="350"/>
      <c r="F69" s="351">
        <f t="shared" si="5"/>
        <v>0</v>
      </c>
    </row>
    <row r="70" spans="1:6" ht="13.5" thickBot="1" x14ac:dyDescent="0.25">
      <c r="A70" s="352"/>
      <c r="B70" s="353"/>
      <c r="C70" s="353"/>
      <c r="D70" s="353"/>
      <c r="E70" s="353"/>
      <c r="F70" s="351">
        <f t="shared" si="5"/>
        <v>0</v>
      </c>
    </row>
    <row r="71" spans="1:6" ht="13.5" thickBot="1" x14ac:dyDescent="0.25">
      <c r="A71" s="354" t="s">
        <v>35</v>
      </c>
      <c r="B71" s="355">
        <f>SUM(B64:B70)</f>
        <v>0</v>
      </c>
      <c r="C71" s="355">
        <f>SUM(C64:C70)</f>
        <v>184501406</v>
      </c>
      <c r="D71" s="355">
        <f>SUM(D64:D70)</f>
        <v>0</v>
      </c>
      <c r="E71" s="355">
        <f>SUM(E64:E70)</f>
        <v>0</v>
      </c>
      <c r="F71" s="356">
        <f>SUM(F64:F70)</f>
        <v>184501406</v>
      </c>
    </row>
    <row r="72" spans="1:6" x14ac:dyDescent="0.2">
      <c r="A72" s="360"/>
      <c r="B72" s="361"/>
      <c r="C72" s="361"/>
      <c r="D72" s="361"/>
      <c r="E72" s="361"/>
      <c r="F72" s="361"/>
    </row>
    <row r="73" spans="1:6" ht="15.75" x14ac:dyDescent="0.2">
      <c r="A73" s="1822" t="s">
        <v>678</v>
      </c>
      <c r="B73" s="1822"/>
      <c r="C73" s="1822"/>
      <c r="D73" s="1822"/>
      <c r="E73" s="1822"/>
      <c r="F73" s="1822"/>
    </row>
    <row r="74" spans="1:6" ht="13.5" thickBot="1" x14ac:dyDescent="0.25"/>
    <row r="75" spans="1:6" ht="13.5" thickBot="1" x14ac:dyDescent="0.25">
      <c r="A75" s="1830" t="s">
        <v>492</v>
      </c>
      <c r="B75" s="1831"/>
      <c r="C75" s="1831"/>
      <c r="D75" s="1832"/>
      <c r="E75" s="1833" t="s">
        <v>493</v>
      </c>
      <c r="F75" s="1834"/>
    </row>
    <row r="76" spans="1:6" x14ac:dyDescent="0.2">
      <c r="A76" s="1835"/>
      <c r="B76" s="1836"/>
      <c r="C76" s="1836"/>
      <c r="D76" s="1837"/>
      <c r="E76" s="1838"/>
      <c r="F76" s="1839"/>
    </row>
    <row r="77" spans="1:6" ht="13.5" thickBot="1" x14ac:dyDescent="0.25">
      <c r="A77" s="1840"/>
      <c r="B77" s="1841"/>
      <c r="C77" s="1841"/>
      <c r="D77" s="1842"/>
      <c r="E77" s="1843"/>
      <c r="F77" s="1844"/>
    </row>
    <row r="78" spans="1:6" ht="13.5" thickBot="1" x14ac:dyDescent="0.25">
      <c r="A78" s="1825" t="s">
        <v>35</v>
      </c>
      <c r="B78" s="1826"/>
      <c r="C78" s="1826"/>
      <c r="D78" s="1827"/>
      <c r="E78" s="1828">
        <f>SUM(E76:F77)</f>
        <v>0</v>
      </c>
      <c r="F78" s="1829"/>
    </row>
    <row r="79" spans="1:6" x14ac:dyDescent="0.2">
      <c r="F79" s="450" t="s">
        <v>742</v>
      </c>
    </row>
  </sheetData>
  <mergeCells count="20">
    <mergeCell ref="A73:F73"/>
    <mergeCell ref="B7:F7"/>
    <mergeCell ref="E8:F8"/>
    <mergeCell ref="A78:D78"/>
    <mergeCell ref="E78:F78"/>
    <mergeCell ref="A75:D75"/>
    <mergeCell ref="E75:F75"/>
    <mergeCell ref="A76:D76"/>
    <mergeCell ref="E76:F76"/>
    <mergeCell ref="A77:D77"/>
    <mergeCell ref="E77:F77"/>
    <mergeCell ref="B29:F29"/>
    <mergeCell ref="E30:F30"/>
    <mergeCell ref="B51:F51"/>
    <mergeCell ref="E52:F52"/>
    <mergeCell ref="A1:F1"/>
    <mergeCell ref="A5:F5"/>
    <mergeCell ref="A6:F6"/>
    <mergeCell ref="A2:F2"/>
    <mergeCell ref="A4:F4"/>
  </mergeCells>
  <conditionalFormatting sqref="E78:F78 B72:F72">
    <cfRule type="cellIs" dxfId="3" priority="4" stopIfTrue="1" operator="equal">
      <formula>0</formula>
    </cfRule>
  </conditionalFormatting>
  <conditionalFormatting sqref="F32:F39 F42:F50 B49:E50 B39:E39">
    <cfRule type="cellIs" dxfId="2" priority="3" stopIfTrue="1" operator="equal">
      <formula>0</formula>
    </cfRule>
  </conditionalFormatting>
  <conditionalFormatting sqref="F10:F17 F20:F26 B27:F27 B17:E17">
    <cfRule type="cellIs" dxfId="1" priority="2" stopIfTrue="1" operator="equal">
      <formula>0</formula>
    </cfRule>
  </conditionalFormatting>
  <conditionalFormatting sqref="F54:F61 F64:F71 B71:E71 B61:E61">
    <cfRule type="cellIs" dxfId="0" priority="1" stopIfTrue="1" operator="equal">
      <formula>0</formula>
    </cfRule>
  </conditionalFormatting>
  <printOptions horizontalCentered="1"/>
  <pageMargins left="0.78740157480314965" right="0.78740157480314965" top="0.78740157480314965" bottom="0.59055118110236227" header="0.78740157480314965" footer="0.78740157480314965"/>
  <pageSetup paperSize="9" scale="90" orientation="portrait" r:id="rId1"/>
  <headerFooter>
    <oddHeader xml:space="preserve">&amp;R
</oddHeader>
  </headerFooter>
  <rowBreaks count="1" manualBreakCount="1">
    <brk id="50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RI85"/>
  <sheetViews>
    <sheetView view="pageBreakPreview" zoomScale="148" zoomScaleNormal="100" zoomScaleSheetLayoutView="148" workbookViewId="0">
      <selection activeCell="A2" sqref="A2:H2"/>
    </sheetView>
  </sheetViews>
  <sheetFormatPr defaultRowHeight="12.75" x14ac:dyDescent="0.2"/>
  <cols>
    <col min="1" max="1" width="7" style="83" customWidth="1"/>
    <col min="2" max="2" width="60" style="84" customWidth="1"/>
    <col min="3" max="3" width="13.83203125" style="85" customWidth="1"/>
    <col min="4" max="4" width="15.33203125" style="85" customWidth="1"/>
    <col min="5" max="5" width="15" style="85" customWidth="1"/>
    <col min="6" max="7" width="16.33203125" style="85" hidden="1" customWidth="1"/>
    <col min="8" max="8" width="14.1640625" style="85" customWidth="1"/>
    <col min="9" max="12" width="15" style="85" hidden="1" customWidth="1"/>
    <col min="13" max="215" width="9.33203125" style="25"/>
    <col min="216" max="216" width="19.5" style="25" customWidth="1"/>
    <col min="217" max="217" width="71.33203125" style="25" customWidth="1"/>
    <col min="218" max="218" width="21.5" style="25" customWidth="1"/>
    <col min="219" max="471" width="9.33203125" style="25"/>
    <col min="472" max="472" width="19.5" style="25" customWidth="1"/>
    <col min="473" max="473" width="71.33203125" style="25" customWidth="1"/>
    <col min="474" max="474" width="21.5" style="25" customWidth="1"/>
    <col min="475" max="727" width="9.33203125" style="25"/>
    <col min="728" max="728" width="19.5" style="25" customWidth="1"/>
    <col min="729" max="729" width="71.33203125" style="25" customWidth="1"/>
    <col min="730" max="730" width="21.5" style="25" customWidth="1"/>
    <col min="731" max="983" width="9.33203125" style="25"/>
    <col min="984" max="984" width="19.5" style="25" customWidth="1"/>
    <col min="985" max="985" width="71.33203125" style="25" customWidth="1"/>
    <col min="986" max="986" width="21.5" style="25" customWidth="1"/>
    <col min="987" max="1239" width="9.33203125" style="25"/>
    <col min="1240" max="1240" width="19.5" style="25" customWidth="1"/>
    <col min="1241" max="1241" width="71.33203125" style="25" customWidth="1"/>
    <col min="1242" max="1242" width="21.5" style="25" customWidth="1"/>
    <col min="1243" max="1495" width="9.33203125" style="25"/>
    <col min="1496" max="1496" width="19.5" style="25" customWidth="1"/>
    <col min="1497" max="1497" width="71.33203125" style="25" customWidth="1"/>
    <col min="1498" max="1498" width="21.5" style="25" customWidth="1"/>
    <col min="1499" max="1751" width="9.33203125" style="25"/>
    <col min="1752" max="1752" width="19.5" style="25" customWidth="1"/>
    <col min="1753" max="1753" width="71.33203125" style="25" customWidth="1"/>
    <col min="1754" max="1754" width="21.5" style="25" customWidth="1"/>
    <col min="1755" max="2007" width="9.33203125" style="25"/>
    <col min="2008" max="2008" width="19.5" style="25" customWidth="1"/>
    <col min="2009" max="2009" width="71.33203125" style="25" customWidth="1"/>
    <col min="2010" max="2010" width="21.5" style="25" customWidth="1"/>
    <col min="2011" max="2263" width="9.33203125" style="25"/>
    <col min="2264" max="2264" width="19.5" style="25" customWidth="1"/>
    <col min="2265" max="2265" width="71.33203125" style="25" customWidth="1"/>
    <col min="2266" max="2266" width="21.5" style="25" customWidth="1"/>
    <col min="2267" max="2519" width="9.33203125" style="25"/>
    <col min="2520" max="2520" width="19.5" style="25" customWidth="1"/>
    <col min="2521" max="2521" width="71.33203125" style="25" customWidth="1"/>
    <col min="2522" max="2522" width="21.5" style="25" customWidth="1"/>
    <col min="2523" max="2775" width="9.33203125" style="25"/>
    <col min="2776" max="2776" width="19.5" style="25" customWidth="1"/>
    <col min="2777" max="2777" width="71.33203125" style="25" customWidth="1"/>
    <col min="2778" max="2778" width="21.5" style="25" customWidth="1"/>
    <col min="2779" max="3031" width="9.33203125" style="25"/>
    <col min="3032" max="3032" width="19.5" style="25" customWidth="1"/>
    <col min="3033" max="3033" width="71.33203125" style="25" customWidth="1"/>
    <col min="3034" max="3034" width="21.5" style="25" customWidth="1"/>
    <col min="3035" max="3287" width="9.33203125" style="25"/>
    <col min="3288" max="3288" width="19.5" style="25" customWidth="1"/>
    <col min="3289" max="3289" width="71.33203125" style="25" customWidth="1"/>
    <col min="3290" max="3290" width="21.5" style="25" customWidth="1"/>
    <col min="3291" max="3543" width="9.33203125" style="25"/>
    <col min="3544" max="3544" width="19.5" style="25" customWidth="1"/>
    <col min="3545" max="3545" width="71.33203125" style="25" customWidth="1"/>
    <col min="3546" max="3546" width="21.5" style="25" customWidth="1"/>
    <col min="3547" max="3799" width="9.33203125" style="25"/>
    <col min="3800" max="3800" width="19.5" style="25" customWidth="1"/>
    <col min="3801" max="3801" width="71.33203125" style="25" customWidth="1"/>
    <col min="3802" max="3802" width="21.5" style="25" customWidth="1"/>
    <col min="3803" max="4055" width="9.33203125" style="25"/>
    <col min="4056" max="4056" width="19.5" style="25" customWidth="1"/>
    <col min="4057" max="4057" width="71.33203125" style="25" customWidth="1"/>
    <col min="4058" max="4058" width="21.5" style="25" customWidth="1"/>
    <col min="4059" max="4311" width="9.33203125" style="25"/>
    <col min="4312" max="4312" width="19.5" style="25" customWidth="1"/>
    <col min="4313" max="4313" width="71.33203125" style="25" customWidth="1"/>
    <col min="4314" max="4314" width="21.5" style="25" customWidth="1"/>
    <col min="4315" max="4567" width="9.33203125" style="25"/>
    <col min="4568" max="4568" width="19.5" style="25" customWidth="1"/>
    <col min="4569" max="4569" width="71.33203125" style="25" customWidth="1"/>
    <col min="4570" max="4570" width="21.5" style="25" customWidth="1"/>
    <col min="4571" max="4823" width="9.33203125" style="25"/>
    <col min="4824" max="4824" width="19.5" style="25" customWidth="1"/>
    <col min="4825" max="4825" width="71.33203125" style="25" customWidth="1"/>
    <col min="4826" max="4826" width="21.5" style="25" customWidth="1"/>
    <col min="4827" max="5079" width="9.33203125" style="25"/>
    <col min="5080" max="5080" width="19.5" style="25" customWidth="1"/>
    <col min="5081" max="5081" width="71.33203125" style="25" customWidth="1"/>
    <col min="5082" max="5082" width="21.5" style="25" customWidth="1"/>
    <col min="5083" max="5335" width="9.33203125" style="25"/>
    <col min="5336" max="5336" width="19.5" style="25" customWidth="1"/>
    <col min="5337" max="5337" width="71.33203125" style="25" customWidth="1"/>
    <col min="5338" max="5338" width="21.5" style="25" customWidth="1"/>
    <col min="5339" max="5591" width="9.33203125" style="25"/>
    <col min="5592" max="5592" width="19.5" style="25" customWidth="1"/>
    <col min="5593" max="5593" width="71.33203125" style="25" customWidth="1"/>
    <col min="5594" max="5594" width="21.5" style="25" customWidth="1"/>
    <col min="5595" max="5847" width="9.33203125" style="25"/>
    <col min="5848" max="5848" width="19.5" style="25" customWidth="1"/>
    <col min="5849" max="5849" width="71.33203125" style="25" customWidth="1"/>
    <col min="5850" max="5850" width="21.5" style="25" customWidth="1"/>
    <col min="5851" max="6103" width="9.33203125" style="25"/>
    <col min="6104" max="6104" width="19.5" style="25" customWidth="1"/>
    <col min="6105" max="6105" width="71.33203125" style="25" customWidth="1"/>
    <col min="6106" max="6106" width="21.5" style="25" customWidth="1"/>
    <col min="6107" max="6359" width="9.33203125" style="25"/>
    <col min="6360" max="6360" width="19.5" style="25" customWidth="1"/>
    <col min="6361" max="6361" width="71.33203125" style="25" customWidth="1"/>
    <col min="6362" max="6362" width="21.5" style="25" customWidth="1"/>
    <col min="6363" max="6615" width="9.33203125" style="25"/>
    <col min="6616" max="6616" width="19.5" style="25" customWidth="1"/>
    <col min="6617" max="6617" width="71.33203125" style="25" customWidth="1"/>
    <col min="6618" max="6618" width="21.5" style="25" customWidth="1"/>
    <col min="6619" max="6871" width="9.33203125" style="25"/>
    <col min="6872" max="6872" width="19.5" style="25" customWidth="1"/>
    <col min="6873" max="6873" width="71.33203125" style="25" customWidth="1"/>
    <col min="6874" max="6874" width="21.5" style="25" customWidth="1"/>
    <col min="6875" max="7127" width="9.33203125" style="25"/>
    <col min="7128" max="7128" width="19.5" style="25" customWidth="1"/>
    <col min="7129" max="7129" width="71.33203125" style="25" customWidth="1"/>
    <col min="7130" max="7130" width="21.5" style="25" customWidth="1"/>
    <col min="7131" max="7383" width="9.33203125" style="25"/>
    <col min="7384" max="7384" width="19.5" style="25" customWidth="1"/>
    <col min="7385" max="7385" width="71.33203125" style="25" customWidth="1"/>
    <col min="7386" max="7386" width="21.5" style="25" customWidth="1"/>
    <col min="7387" max="7639" width="9.33203125" style="25"/>
    <col min="7640" max="7640" width="19.5" style="25" customWidth="1"/>
    <col min="7641" max="7641" width="71.33203125" style="25" customWidth="1"/>
    <col min="7642" max="7642" width="21.5" style="25" customWidth="1"/>
    <col min="7643" max="7895" width="9.33203125" style="25"/>
    <col min="7896" max="7896" width="19.5" style="25" customWidth="1"/>
    <col min="7897" max="7897" width="71.33203125" style="25" customWidth="1"/>
    <col min="7898" max="7898" width="21.5" style="25" customWidth="1"/>
    <col min="7899" max="8151" width="9.33203125" style="25"/>
    <col min="8152" max="8152" width="19.5" style="25" customWidth="1"/>
    <col min="8153" max="8153" width="71.33203125" style="25" customWidth="1"/>
    <col min="8154" max="8154" width="21.5" style="25" customWidth="1"/>
    <col min="8155" max="8407" width="9.33203125" style="25"/>
    <col min="8408" max="8408" width="19.5" style="25" customWidth="1"/>
    <col min="8409" max="8409" width="71.33203125" style="25" customWidth="1"/>
    <col min="8410" max="8410" width="21.5" style="25" customWidth="1"/>
    <col min="8411" max="8663" width="9.33203125" style="25"/>
    <col min="8664" max="8664" width="19.5" style="25" customWidth="1"/>
    <col min="8665" max="8665" width="71.33203125" style="25" customWidth="1"/>
    <col min="8666" max="8666" width="21.5" style="25" customWidth="1"/>
    <col min="8667" max="8919" width="9.33203125" style="25"/>
    <col min="8920" max="8920" width="19.5" style="25" customWidth="1"/>
    <col min="8921" max="8921" width="71.33203125" style="25" customWidth="1"/>
    <col min="8922" max="8922" width="21.5" style="25" customWidth="1"/>
    <col min="8923" max="9175" width="9.33203125" style="25"/>
    <col min="9176" max="9176" width="19.5" style="25" customWidth="1"/>
    <col min="9177" max="9177" width="71.33203125" style="25" customWidth="1"/>
    <col min="9178" max="9178" width="21.5" style="25" customWidth="1"/>
    <col min="9179" max="9431" width="9.33203125" style="25"/>
    <col min="9432" max="9432" width="19.5" style="25" customWidth="1"/>
    <col min="9433" max="9433" width="71.33203125" style="25" customWidth="1"/>
    <col min="9434" max="9434" width="21.5" style="25" customWidth="1"/>
    <col min="9435" max="9687" width="9.33203125" style="25"/>
    <col min="9688" max="9688" width="19.5" style="25" customWidth="1"/>
    <col min="9689" max="9689" width="71.33203125" style="25" customWidth="1"/>
    <col min="9690" max="9690" width="21.5" style="25" customWidth="1"/>
    <col min="9691" max="9941" width="9.33203125" style="25"/>
    <col min="9942" max="9942" width="21.5" style="25" customWidth="1"/>
    <col min="9943" max="10195" width="9.33203125" style="25"/>
    <col min="10196" max="10196" width="19.5" style="25" customWidth="1"/>
    <col min="10197" max="10197" width="71.33203125" style="25" customWidth="1"/>
    <col min="10198" max="10198" width="21.5" style="25" customWidth="1"/>
    <col min="10199" max="10451" width="9.33203125" style="25"/>
    <col min="10452" max="10452" width="19.5" style="25" customWidth="1"/>
    <col min="10453" max="10453" width="71.33203125" style="25" customWidth="1"/>
    <col min="10454" max="10454" width="21.5" style="25" customWidth="1"/>
    <col min="10455" max="10707" width="9.33203125" style="25"/>
    <col min="10708" max="10708" width="19.5" style="25" customWidth="1"/>
    <col min="10709" max="10709" width="71.33203125" style="25" customWidth="1"/>
    <col min="10710" max="10710" width="21.5" style="25" customWidth="1"/>
    <col min="10711" max="10963" width="9.33203125" style="25"/>
    <col min="10964" max="10964" width="19.5" style="25" customWidth="1"/>
    <col min="10965" max="10965" width="71.33203125" style="25" customWidth="1"/>
    <col min="10966" max="10966" width="21.5" style="25" customWidth="1"/>
    <col min="10967" max="11219" width="9.33203125" style="25"/>
    <col min="11220" max="11220" width="19.5" style="25" customWidth="1"/>
    <col min="11221" max="11221" width="71.33203125" style="25" customWidth="1"/>
    <col min="11222" max="11222" width="21.5" style="25" customWidth="1"/>
    <col min="11223" max="11475" width="9.33203125" style="25"/>
    <col min="11476" max="11476" width="19.5" style="25" customWidth="1"/>
    <col min="11477" max="11477" width="71.33203125" style="25" customWidth="1"/>
    <col min="11478" max="11478" width="21.5" style="25" customWidth="1"/>
    <col min="11479" max="11731" width="9.33203125" style="25"/>
    <col min="11732" max="11732" width="19.5" style="25" customWidth="1"/>
    <col min="11733" max="11733" width="71.33203125" style="25" customWidth="1"/>
    <col min="11734" max="11734" width="21.5" style="25" customWidth="1"/>
    <col min="11735" max="11987" width="9.33203125" style="25"/>
    <col min="11988" max="11988" width="19.5" style="25" customWidth="1"/>
    <col min="11989" max="11989" width="71.33203125" style="25" customWidth="1"/>
    <col min="11990" max="11990" width="21.5" style="25" customWidth="1"/>
    <col min="11991" max="12243" width="9.33203125" style="25"/>
    <col min="12244" max="12244" width="19.5" style="25" customWidth="1"/>
    <col min="12245" max="12245" width="71.33203125" style="25" customWidth="1"/>
    <col min="12246" max="12246" width="21.5" style="25" customWidth="1"/>
    <col min="12247" max="12499" width="9.33203125" style="25"/>
    <col min="12500" max="12500" width="19.5" style="25" customWidth="1"/>
    <col min="12501" max="12501" width="71.33203125" style="25" customWidth="1"/>
    <col min="12502" max="12502" width="21.5" style="25" customWidth="1"/>
    <col min="12503" max="12755" width="9.33203125" style="25"/>
    <col min="12756" max="12756" width="19.5" style="25" customWidth="1"/>
    <col min="12757" max="12757" width="71.33203125" style="25" customWidth="1"/>
    <col min="12758" max="12758" width="21.5" style="25" customWidth="1"/>
    <col min="12759" max="13011" width="9.33203125" style="25"/>
    <col min="13012" max="13012" width="19.5" style="25" customWidth="1"/>
    <col min="13013" max="13013" width="71.33203125" style="25" customWidth="1"/>
    <col min="13014" max="13014" width="21.5" style="25" customWidth="1"/>
    <col min="13015" max="13267" width="9.33203125" style="25"/>
    <col min="13268" max="13268" width="19.5" style="25" customWidth="1"/>
    <col min="13269" max="13269" width="71.33203125" style="25" customWidth="1"/>
    <col min="13270" max="13270" width="21.5" style="25" customWidth="1"/>
    <col min="13271" max="13523" width="9.33203125" style="25"/>
    <col min="13524" max="13524" width="19.5" style="25" customWidth="1"/>
    <col min="13525" max="13525" width="71.33203125" style="25" customWidth="1"/>
    <col min="13526" max="13526" width="21.5" style="25" customWidth="1"/>
    <col min="13527" max="13779" width="9.33203125" style="25"/>
    <col min="13780" max="13780" width="19.5" style="25" customWidth="1"/>
    <col min="13781" max="13781" width="71.33203125" style="25" customWidth="1"/>
    <col min="13782" max="13782" width="21.5" style="25" customWidth="1"/>
    <col min="13783" max="14035" width="9.33203125" style="25"/>
    <col min="14036" max="14036" width="19.5" style="25" customWidth="1"/>
    <col min="14037" max="14037" width="71.33203125" style="25" customWidth="1"/>
    <col min="14038" max="14038" width="21.5" style="25" customWidth="1"/>
    <col min="14039" max="14291" width="9.33203125" style="25"/>
    <col min="14292" max="14292" width="19.5" style="25" customWidth="1"/>
    <col min="14293" max="14293" width="71.33203125" style="25" customWidth="1"/>
    <col min="14294" max="14294" width="21.5" style="25" customWidth="1"/>
    <col min="14295" max="16384" width="9.33203125" style="25"/>
  </cols>
  <sheetData>
    <row r="1" spans="1:9941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9941" x14ac:dyDescent="0.2">
      <c r="A2" s="1709" t="s">
        <v>760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9941" s="24" customFormat="1" ht="10.5" customHeight="1" x14ac:dyDescent="0.2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</row>
    <row r="4" spans="1:9941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</row>
    <row r="5" spans="1:9941" s="40" customFormat="1" ht="21.2" customHeight="1" x14ac:dyDescent="0.2">
      <c r="A5" s="1708" t="s">
        <v>679</v>
      </c>
      <c r="B5" s="1708"/>
      <c r="C5" s="1708"/>
      <c r="D5" s="1708"/>
      <c r="E5" s="1708"/>
      <c r="F5" s="1708"/>
      <c r="G5" s="1708"/>
      <c r="H5" s="1708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</row>
    <row r="6" spans="1:9941" s="40" customFormat="1" ht="21.2" customHeight="1" x14ac:dyDescent="0.2">
      <c r="A6" s="1708" t="s">
        <v>394</v>
      </c>
      <c r="B6" s="1708"/>
      <c r="C6" s="1708"/>
      <c r="D6" s="1708"/>
      <c r="E6" s="1708"/>
      <c r="F6" s="1708"/>
      <c r="G6" s="1708"/>
      <c r="H6" s="1708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</row>
    <row r="7" spans="1:9941" s="40" customFormat="1" ht="9.75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</row>
    <row r="8" spans="1:9941" s="362" customFormat="1" ht="15.95" customHeight="1" thickBot="1" x14ac:dyDescent="0.3">
      <c r="A8" s="1742" t="s">
        <v>362</v>
      </c>
      <c r="B8" s="1742"/>
      <c r="C8" s="1742"/>
      <c r="D8" s="1742"/>
      <c r="E8" s="1742"/>
      <c r="F8" s="1742"/>
      <c r="G8" s="1742"/>
      <c r="H8" s="174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</row>
    <row r="9" spans="1:9941" s="48" customFormat="1" ht="46.5" customHeight="1" thickBot="1" x14ac:dyDescent="0.25">
      <c r="A9" s="45" t="s">
        <v>129</v>
      </c>
      <c r="B9" s="46" t="s">
        <v>11</v>
      </c>
      <c r="C9" s="46" t="str">
        <f>'1. mell.bevétel_össz'!C8</f>
        <v>2023. évi eredeti előirányzat
2/2023. (II.14.)</v>
      </c>
      <c r="D9" s="270" t="str">
        <f>'1. mell.bevétel_össz'!D8</f>
        <v>Módosított előirányzat a 14/2023.  (VI.29.)  rendelet szerint</v>
      </c>
      <c r="E9" s="46" t="str">
        <f>'1. mell.bevétel_össz'!E8</f>
        <v>Módosított előirányzat a …./2023. (IX…..)  rendelet szerint</v>
      </c>
      <c r="F9" s="46" t="str">
        <f>'1. mell.bevétel_össz'!F8</f>
        <v>Módosított előirányzat a .../2023. (XII…...)  rendelet szerint</v>
      </c>
      <c r="G9" s="46" t="str">
        <f>'1. mell.bevétel_össz'!G8</f>
        <v>Módosított előirányzat a …../2023. (II…..)  rendelet szerint</v>
      </c>
      <c r="H9" s="47" t="str">
        <f>'1. mell.bevétel_össz'!H8</f>
        <v>Változás a 14/2023. (VI.29.) rendelethez képest</v>
      </c>
      <c r="I9" s="270" t="str">
        <f>'1. mell.bevétel_össz'!I8</f>
        <v>2023. évi teljesítés              2023.06.30-ig</v>
      </c>
      <c r="J9" s="46" t="str">
        <f>'1. mell.bevétel_össz'!J8</f>
        <v>2023. évi teljesítés              2023.09.30-ig</v>
      </c>
      <c r="K9" s="46" t="str">
        <f>'1. mell.bevétel_össz'!K8</f>
        <v>2023. évi teljesítés              2023.12.31-ig</v>
      </c>
      <c r="L9" s="46" t="str">
        <f>'1. mell.bevétel_össz'!L8</f>
        <v>Teljesítés %-a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</row>
    <row r="10" spans="1:9941" s="48" customFormat="1" ht="15.95" customHeight="1" thickBot="1" x14ac:dyDescent="0.25">
      <c r="A10" s="45" t="s">
        <v>297</v>
      </c>
      <c r="B10" s="46" t="s">
        <v>298</v>
      </c>
      <c r="C10" s="1204" t="s">
        <v>299</v>
      </c>
      <c r="D10" s="270" t="s">
        <v>300</v>
      </c>
      <c r="E10" s="46" t="s">
        <v>301</v>
      </c>
      <c r="F10" s="46" t="s">
        <v>388</v>
      </c>
      <c r="G10" s="46" t="s">
        <v>424</v>
      </c>
      <c r="H10" s="267" t="s">
        <v>388</v>
      </c>
      <c r="I10" s="267"/>
      <c r="J10" s="47"/>
      <c r="K10" s="47"/>
      <c r="L10" s="47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</row>
    <row r="11" spans="1:9941" s="48" customFormat="1" ht="12.2" customHeight="1" thickBot="1" x14ac:dyDescent="0.25">
      <c r="A11" s="14" t="s">
        <v>12</v>
      </c>
      <c r="B11" s="74" t="s">
        <v>622</v>
      </c>
      <c r="C11" s="117">
        <f>C19+C20+C21+C22+C23</f>
        <v>1406001307</v>
      </c>
      <c r="D11" s="275">
        <f>D19+D20+D21+D22+D23</f>
        <v>1628733083</v>
      </c>
      <c r="E11" s="117">
        <f>E19+E20+E21+E22+E23</f>
        <v>1689002989</v>
      </c>
      <c r="F11" s="117">
        <f t="shared" ref="F11:K11" si="0">F19+F20+F21+F22+F23</f>
        <v>0</v>
      </c>
      <c r="G11" s="117">
        <f t="shared" si="0"/>
        <v>0</v>
      </c>
      <c r="H11" s="28">
        <f>+E11-D11</f>
        <v>60269906</v>
      </c>
      <c r="I11" s="783">
        <f t="shared" si="0"/>
        <v>0</v>
      </c>
      <c r="J11" s="28">
        <f t="shared" si="0"/>
        <v>0</v>
      </c>
      <c r="K11" s="28">
        <f t="shared" si="0"/>
        <v>0</v>
      </c>
      <c r="L11" s="28" t="e">
        <f t="shared" ref="L11" si="1">+L12+L13+L14+L15+L16+L17+L18</f>
        <v>#DIV/0!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</row>
    <row r="12" spans="1:9941" s="26" customFormat="1" ht="12.2" customHeight="1" x14ac:dyDescent="0.2">
      <c r="A12" s="12" t="s">
        <v>91</v>
      </c>
      <c r="B12" s="878" t="s">
        <v>188</v>
      </c>
      <c r="C12" s="118">
        <f>'1. mell.bevétel_össz'!C11-'26._önként_össz_bev'!C13-'26._államig_össz_bev'!C12</f>
        <v>347696168</v>
      </c>
      <c r="D12" s="273">
        <f>'1. mell.bevétel_össz'!D11-'26._önként_össz_bev'!D13-'26._államig_össz_bev'!D12</f>
        <v>359573768</v>
      </c>
      <c r="E12" s="715">
        <f>'1. mell.bevétel_össz'!E11-'26._önként_össz_bev'!E13-'26._államig_össz_bev'!E12</f>
        <v>359573768</v>
      </c>
      <c r="F12" s="715">
        <f>'1. mell.bevétel_össz'!F11-'26._önként_össz_bev'!F13-'26._államig_össz_bev'!F12</f>
        <v>0</v>
      </c>
      <c r="G12" s="715">
        <f>'1. mell.bevétel_össz'!G11-'26._önként_össz_bev'!G13-'26._államig_össz_bev'!G12</f>
        <v>0</v>
      </c>
      <c r="H12" s="16">
        <f t="shared" ref="H12:H75" si="2">+E12-D12</f>
        <v>0</v>
      </c>
      <c r="I12" s="781">
        <f>'1. mell.bevétel_össz'!I11-'26._önként_össz_bev'!I13-'26._államig_össz_bev'!I12</f>
        <v>0</v>
      </c>
      <c r="J12" s="16">
        <f>'1. mell.bevétel_össz'!J11-'26._önként_össz_bev'!J13-'26._államig_össz_bev'!J12</f>
        <v>0</v>
      </c>
      <c r="K12" s="16">
        <f>'1. mell.bevétel_össz'!K11-'26._önként_össz_bev'!K13-'26._államig_össz_bev'!K12</f>
        <v>0</v>
      </c>
      <c r="L12" s="16">
        <f>'1. mell.bevétel_össz'!L11-'26._önként_össz_bev'!L13</f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</row>
    <row r="13" spans="1:9941" s="56" customFormat="1" ht="12.2" customHeight="1" x14ac:dyDescent="0.2">
      <c r="A13" s="1218" t="s">
        <v>92</v>
      </c>
      <c r="B13" s="879" t="s">
        <v>532</v>
      </c>
      <c r="C13" s="118">
        <f>'1. mell.bevétel_össz'!C12-'26._önként_össz_bev'!C14-'26._államig_össz_bev'!C13</f>
        <v>377696960</v>
      </c>
      <c r="D13" s="273">
        <f>'1. mell.bevétel_össz'!D12-'26._önként_össz_bev'!D14-'26._államig_össz_bev'!D13</f>
        <v>424643546</v>
      </c>
      <c r="E13" s="715">
        <f>'1. mell.bevétel_össz'!E12-'26._önként_össz_bev'!E14-'26._államig_össz_bev'!E13</f>
        <v>416324777</v>
      </c>
      <c r="F13" s="715">
        <f>'1. mell.bevétel_össz'!F12-'26._önként_össz_bev'!F14-'26._államig_össz_bev'!F13</f>
        <v>0</v>
      </c>
      <c r="G13" s="715">
        <f>'1. mell.bevétel_össz'!G12-'26._önként_össz_bev'!G14-'26._államig_össz_bev'!G13</f>
        <v>0</v>
      </c>
      <c r="H13" s="16">
        <f t="shared" si="2"/>
        <v>-8318769</v>
      </c>
      <c r="I13" s="781">
        <f>'1. mell.bevétel_össz'!I12-'26._önként_össz_bev'!I14-'26._államig_össz_bev'!I13</f>
        <v>0</v>
      </c>
      <c r="J13" s="16">
        <f>'1. mell.bevétel_össz'!J12-'26._önként_össz_bev'!J14-'26._államig_össz_bev'!J13</f>
        <v>0</v>
      </c>
      <c r="K13" s="16">
        <f>'1. mell.bevétel_össz'!K12-'26._önként_össz_bev'!K14-'26._államig_össz_bev'!K13</f>
        <v>0</v>
      </c>
      <c r="L13" s="16">
        <f>'1. mell.bevétel_össz'!L12-'26._önként_össz_bev'!L14</f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</row>
    <row r="14" spans="1:9941" s="56" customFormat="1" ht="12.2" customHeight="1" x14ac:dyDescent="0.2">
      <c r="A14" s="1218" t="s">
        <v>93</v>
      </c>
      <c r="B14" s="879" t="s">
        <v>533</v>
      </c>
      <c r="C14" s="118">
        <f>'1. mell.bevétel_össz'!C13-'26._önként_össz_bev'!C15-'26._államig_össz_bev'!C14</f>
        <v>400034324</v>
      </c>
      <c r="D14" s="273">
        <f>'1. mell.bevétel_össz'!D13-'26._önként_össz_bev'!D15-'26._államig_össz_bev'!D14</f>
        <v>508238691</v>
      </c>
      <c r="E14" s="715">
        <f>'1. mell.bevétel_össz'!E13-'26._önként_össz_bev'!E15-'26._államig_össz_bev'!E14</f>
        <v>546489046</v>
      </c>
      <c r="F14" s="715">
        <f>'1. mell.bevétel_össz'!F13-'26._önként_össz_bev'!F15-'26._államig_össz_bev'!F14</f>
        <v>0</v>
      </c>
      <c r="G14" s="715">
        <f>'1. mell.bevétel_össz'!G13-'26._önként_össz_bev'!G15-'26._államig_össz_bev'!G14</f>
        <v>0</v>
      </c>
      <c r="H14" s="16">
        <f t="shared" si="2"/>
        <v>38250355</v>
      </c>
      <c r="I14" s="781">
        <f>'1. mell.bevétel_össz'!I13-'26._önként_össz_bev'!I15-'26._államig_össz_bev'!I14</f>
        <v>0</v>
      </c>
      <c r="J14" s="16">
        <f>'1. mell.bevétel_össz'!J13-'26._önként_össz_bev'!J15-'26._államig_össz_bev'!J14</f>
        <v>0</v>
      </c>
      <c r="K14" s="16">
        <f>'1. mell.bevétel_össz'!K13-'26._önként_össz_bev'!K15-'26._államig_össz_bev'!K14</f>
        <v>0</v>
      </c>
      <c r="L14" s="16">
        <f>'1. mell.bevétel_össz'!L13-'26._önként_össz_bev'!L15</f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</row>
    <row r="15" spans="1:9941" s="56" customFormat="1" ht="12.2" customHeight="1" x14ac:dyDescent="0.2">
      <c r="A15" s="1218" t="s">
        <v>90</v>
      </c>
      <c r="B15" s="879" t="s">
        <v>534</v>
      </c>
      <c r="C15" s="118">
        <f>'1. mell.bevétel_össz'!C14-'26._önként_össz_bev'!C16-'26._államig_össz_bev'!C15</f>
        <v>142059812</v>
      </c>
      <c r="D15" s="273">
        <f>'1. mell.bevétel_össz'!D14-'26._önként_össz_bev'!D16-'26._államig_össz_bev'!D15</f>
        <v>149375054</v>
      </c>
      <c r="E15" s="715">
        <f>'1. mell.bevétel_össz'!E14-'26._önként_össz_bev'!E16-'26._államig_össz_bev'!E15</f>
        <v>161469787</v>
      </c>
      <c r="F15" s="715">
        <f>'1. mell.bevétel_össz'!F14-'26._önként_össz_bev'!F16-'26._államig_össz_bev'!F15</f>
        <v>0</v>
      </c>
      <c r="G15" s="715">
        <f>'1. mell.bevétel_össz'!G14-'26._önként_össz_bev'!G16-'26._államig_össz_bev'!G15</f>
        <v>0</v>
      </c>
      <c r="H15" s="16">
        <f t="shared" si="2"/>
        <v>12094733</v>
      </c>
      <c r="I15" s="781">
        <f>'1. mell.bevétel_össz'!I14-'26._önként_össz_bev'!I16-'26._államig_össz_bev'!I15</f>
        <v>0</v>
      </c>
      <c r="J15" s="16">
        <f>'1. mell.bevétel_össz'!J14-'26._önként_össz_bev'!J16-'26._államig_össz_bev'!J15</f>
        <v>0</v>
      </c>
      <c r="K15" s="16">
        <f>'1. mell.bevétel_össz'!K14-'26._önként_össz_bev'!K16-'26._államig_össz_bev'!K15</f>
        <v>0</v>
      </c>
      <c r="L15" s="16">
        <f>'1. mell.bevétel_össz'!L14-'26._önként_össz_bev'!L16</f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</row>
    <row r="16" spans="1:9941" s="56" customFormat="1" ht="12.2" customHeight="1" x14ac:dyDescent="0.2">
      <c r="A16" s="1218" t="s">
        <v>147</v>
      </c>
      <c r="B16" s="879" t="s">
        <v>189</v>
      </c>
      <c r="C16" s="118">
        <f>'1. mell.bevétel_össz'!C15-'26._önként_össz_bev'!C17-'26._államig_össz_bev'!C16</f>
        <v>33741611</v>
      </c>
      <c r="D16" s="273">
        <f>'1. mell.bevétel_össz'!D15-'26._önként_össz_bev'!D17-'26._államig_össz_bev'!D16</f>
        <v>65030355</v>
      </c>
      <c r="E16" s="715">
        <f>'1. mell.bevétel_össz'!E15-'26._önként_össz_bev'!E17-'26._államig_össz_bev'!E16</f>
        <v>65030355</v>
      </c>
      <c r="F16" s="715">
        <f>'1. mell.bevétel_össz'!F15-'26._önként_össz_bev'!F17-'26._államig_össz_bev'!F16</f>
        <v>0</v>
      </c>
      <c r="G16" s="715">
        <f>'1. mell.bevétel_össz'!G15-'26._önként_össz_bev'!G17-'26._államig_össz_bev'!G16</f>
        <v>0</v>
      </c>
      <c r="H16" s="16">
        <f t="shared" si="2"/>
        <v>0</v>
      </c>
      <c r="I16" s="781">
        <f>'1. mell.bevétel_össz'!I15-'26._önként_össz_bev'!I17-'26._államig_össz_bev'!I16</f>
        <v>0</v>
      </c>
      <c r="J16" s="16">
        <f>'1. mell.bevétel_össz'!J15-'26._önként_össz_bev'!J17-'26._államig_össz_bev'!J16</f>
        <v>0</v>
      </c>
      <c r="K16" s="16">
        <f>'1. mell.bevétel_össz'!K15-'26._önként_össz_bev'!K17-'26._államig_össz_bev'!K16</f>
        <v>0</v>
      </c>
      <c r="L16" s="16">
        <f>'1. mell.bevétel_össz'!L15-'26._önként_össz_bev'!L17</f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</row>
    <row r="17" spans="1:9941" s="56" customFormat="1" ht="12.2" customHeight="1" x14ac:dyDescent="0.2">
      <c r="A17" s="1220" t="s">
        <v>149</v>
      </c>
      <c r="B17" s="879" t="s">
        <v>271</v>
      </c>
      <c r="C17" s="118">
        <f>'1. mell.bevétel_össz'!C16-'26._önként_össz_bev'!C18-'26._államig_össz_bev'!C17</f>
        <v>0</v>
      </c>
      <c r="D17" s="273">
        <f>'1. mell.bevétel_össz'!D16-'26._önként_össz_bev'!D18-'26._államig_össz_bev'!D17</f>
        <v>0</v>
      </c>
      <c r="E17" s="715">
        <f>'1. mell.bevétel_össz'!E16-'26._önként_össz_bev'!E18-'26._államig_össz_bev'!E17</f>
        <v>0</v>
      </c>
      <c r="F17" s="715">
        <f>'1. mell.bevétel_össz'!F16-'26._önként_össz_bev'!F18-'26._államig_össz_bev'!F17</f>
        <v>0</v>
      </c>
      <c r="G17" s="715">
        <f>'1. mell.bevétel_össz'!G16-'26._önként_össz_bev'!G18-'26._államig_össz_bev'!G17</f>
        <v>0</v>
      </c>
      <c r="H17" s="16">
        <f t="shared" si="2"/>
        <v>0</v>
      </c>
      <c r="I17" s="781">
        <f>'1. mell.bevétel_össz'!I16-'26._önként_össz_bev'!I18-'26._államig_össz_bev'!I17</f>
        <v>0</v>
      </c>
      <c r="J17" s="16">
        <f>'1. mell.bevétel_össz'!J16-'26._önként_össz_bev'!J18-'26._államig_össz_bev'!J17</f>
        <v>0</v>
      </c>
      <c r="K17" s="16">
        <f>'1. mell.bevétel_össz'!K16-'26._önként_össz_bev'!K18-'26._államig_össz_bev'!K17</f>
        <v>0</v>
      </c>
      <c r="L17" s="16" t="e">
        <f>'1. mell.bevétel_össz'!L16-'26._önként_össz_bev'!L18</f>
        <v>#DIV/0!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</row>
    <row r="18" spans="1:9941" s="26" customFormat="1" ht="12.2" customHeight="1" x14ac:dyDescent="0.2">
      <c r="A18" s="1220" t="s">
        <v>151</v>
      </c>
      <c r="B18" s="879" t="s">
        <v>272</v>
      </c>
      <c r="C18" s="118">
        <f>'1. mell.bevétel_össz'!C17-'26._önként_össz_bev'!C19-'26._államig_össz_bev'!C18</f>
        <v>0</v>
      </c>
      <c r="D18" s="826">
        <f>'1. mell.bevétel_össz'!D17-'26._önként_össz_bev'!D19-'26._államig_össz_bev'!D18</f>
        <v>0</v>
      </c>
      <c r="E18" s="726">
        <f>'1. mell.bevétel_össz'!E17-'26._önként_össz_bev'!E19-'26._államig_össz_bev'!E18</f>
        <v>15019663</v>
      </c>
      <c r="F18" s="726">
        <f>'1. mell.bevétel_össz'!F17-'26._önként_össz_bev'!F19-'26._államig_össz_bev'!F18</f>
        <v>0</v>
      </c>
      <c r="G18" s="726">
        <f>'1. mell.bevétel_össz'!G17-'26._önként_össz_bev'!G19-'26._államig_össz_bev'!G18</f>
        <v>0</v>
      </c>
      <c r="H18" s="676">
        <f t="shared" si="2"/>
        <v>15019663</v>
      </c>
      <c r="I18" s="834">
        <f>'1. mell.bevétel_össz'!I17-'26._önként_össz_bev'!I19-'26._államig_össz_bev'!I18</f>
        <v>0</v>
      </c>
      <c r="J18" s="676">
        <f>'1. mell.bevétel_össz'!J17-'26._önként_össz_bev'!J19-'26._államig_össz_bev'!J18</f>
        <v>0</v>
      </c>
      <c r="K18" s="676">
        <f>'1. mell.bevétel_össz'!K17-'26._önként_össz_bev'!K19-'26._államig_össz_bev'!K18</f>
        <v>0</v>
      </c>
      <c r="L18" s="676" t="e">
        <f>'1. mell.bevétel_össz'!L17-'26._önként_össz_bev'!L19</f>
        <v>#DIV/0!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</row>
    <row r="19" spans="1:9941" s="26" customFormat="1" ht="12.2" customHeight="1" x14ac:dyDescent="0.2">
      <c r="A19" s="1225" t="s">
        <v>153</v>
      </c>
      <c r="B19" s="849" t="s">
        <v>623</v>
      </c>
      <c r="C19" s="1604">
        <f>'1. mell.bevétel_össz'!C18-'26._önként_össz_bev'!C20-'26._államig_össz_bev'!C19</f>
        <v>1301228875</v>
      </c>
      <c r="D19" s="1600">
        <f>'1. mell.bevétel_össz'!D18-'26._önként_össz_bev'!D20-'26._államig_össz_bev'!D19</f>
        <v>1506861414</v>
      </c>
      <c r="E19" s="1605">
        <f>'1. mell.bevétel_össz'!E18-'26._önként_össz_bev'!E20-'26._államig_össz_bev'!E19</f>
        <v>1563907396</v>
      </c>
      <c r="F19" s="1606">
        <f>'1. mell.bevétel_össz'!F18-'26._önként_össz_bev'!F20-'26._államig_össz_bev'!F19</f>
        <v>0</v>
      </c>
      <c r="G19" s="1606">
        <f>'1. mell.bevétel_össz'!G18-'26._önként_össz_bev'!G20-'26._államig_össz_bev'!G19</f>
        <v>0</v>
      </c>
      <c r="H19" s="1607">
        <f t="shared" si="2"/>
        <v>57045982</v>
      </c>
      <c r="I19" s="1021">
        <f>'1. mell.bevétel_össz'!I18-'26._önként_össz_bev'!I20-'26._államig_össz_bev'!I19</f>
        <v>0</v>
      </c>
      <c r="J19" s="675">
        <f>'1. mell.bevétel_össz'!J18-'26._önként_össz_bev'!J20-'26._államig_össz_bev'!J19</f>
        <v>0</v>
      </c>
      <c r="K19" s="675">
        <f>'1. mell.bevétel_össz'!K18-'26._önként_össz_bev'!K20-'26._államig_össz_bev'!K19</f>
        <v>0</v>
      </c>
      <c r="L19" s="675" t="e">
        <f t="shared" ref="L19" si="3">SUM(L20:L23)</f>
        <v>#DIV/0!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</row>
    <row r="20" spans="1:9941" s="26" customFormat="1" ht="12.2" customHeight="1" x14ac:dyDescent="0.2">
      <c r="A20" s="12" t="s">
        <v>154</v>
      </c>
      <c r="B20" s="878" t="s">
        <v>159</v>
      </c>
      <c r="C20" s="118">
        <f>'1. mell.bevétel_össz'!C19-'26._önként_össz_bev'!C21-'26._államig_össz_bev'!C20</f>
        <v>0</v>
      </c>
      <c r="D20" s="273">
        <f>'1. mell.bevétel_össz'!D19-'26._önként_össz_bev'!D21-'26._államig_össz_bev'!D20</f>
        <v>0</v>
      </c>
      <c r="E20" s="715">
        <f>'1. mell.bevétel_össz'!E19-'26._önként_össz_bev'!E21-'26._államig_össz_bev'!E20</f>
        <v>0</v>
      </c>
      <c r="F20" s="715">
        <f>'1. mell.bevétel_össz'!F19-'26._önként_össz_bev'!F21-'26._államig_össz_bev'!F20</f>
        <v>0</v>
      </c>
      <c r="G20" s="715">
        <f>'1. mell.bevétel_össz'!G19-'26._önként_össz_bev'!G21-'26._államig_össz_bev'!G20</f>
        <v>0</v>
      </c>
      <c r="H20" s="16">
        <f t="shared" si="2"/>
        <v>0</v>
      </c>
      <c r="I20" s="781">
        <f>'1. mell.bevétel_össz'!I19-'26._önként_össz_bev'!I21-'26._államig_össz_bev'!I20</f>
        <v>0</v>
      </c>
      <c r="J20" s="16">
        <f>'1. mell.bevétel_össz'!J19-'26._önként_össz_bev'!J21-'26._államig_össz_bev'!J20</f>
        <v>0</v>
      </c>
      <c r="K20" s="16">
        <f>'1. mell.bevétel_össz'!K19-'26._önként_össz_bev'!K21-'26._államig_össz_bev'!K20</f>
        <v>0</v>
      </c>
      <c r="L20" s="16" t="e">
        <f>'1. mell.bevétel_össz'!L19-'26._önként_össz_bev'!L21</f>
        <v>#DIV/0!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</row>
    <row r="21" spans="1:9941" s="26" customFormat="1" ht="12.2" customHeight="1" x14ac:dyDescent="0.2">
      <c r="A21" s="12" t="s">
        <v>156</v>
      </c>
      <c r="B21" s="879" t="s">
        <v>190</v>
      </c>
      <c r="C21" s="118">
        <f>'1. mell.bevétel_össz'!C20-'26._önként_össz_bev'!C22-'26._államig_össz_bev'!C21</f>
        <v>0</v>
      </c>
      <c r="D21" s="418">
        <f>'1. mell.bevétel_össz'!D20-'26._önként_össz_bev'!D22-'26._államig_össz_bev'!D21</f>
        <v>0</v>
      </c>
      <c r="E21" s="716">
        <f>'1. mell.bevétel_össz'!E20-'26._önként_össz_bev'!E22-'26._államig_össz_bev'!E21</f>
        <v>0</v>
      </c>
      <c r="F21" s="716">
        <f>'1. mell.bevétel_össz'!F20-'26._önként_össz_bev'!F22-'26._államig_össz_bev'!F21</f>
        <v>0</v>
      </c>
      <c r="G21" s="716">
        <f>'1. mell.bevétel_össz'!G20-'26._önként_össz_bev'!G22-'26._államig_össz_bev'!G21</f>
        <v>0</v>
      </c>
      <c r="H21" s="420">
        <f t="shared" si="2"/>
        <v>0</v>
      </c>
      <c r="I21" s="782">
        <f>'1. mell.bevétel_össz'!I20-'26._önként_össz_bev'!I22-'26._államig_össz_bev'!I21</f>
        <v>0</v>
      </c>
      <c r="J21" s="420">
        <f>'1. mell.bevétel_össz'!J20-'26._önként_össz_bev'!J22-'26._államig_össz_bev'!J21</f>
        <v>0</v>
      </c>
      <c r="K21" s="420">
        <f>'1. mell.bevétel_össz'!K20-'26._önként_össz_bev'!K22-'26._államig_össz_bev'!K21</f>
        <v>0</v>
      </c>
      <c r="L21" s="420" t="e">
        <f>'1. mell.bevétel_össz'!L20-'26._önként_össz_bev'!L22</f>
        <v>#DIV/0!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</row>
    <row r="22" spans="1:9941" s="26" customFormat="1" ht="12.2" customHeight="1" x14ac:dyDescent="0.2">
      <c r="A22" s="12" t="s">
        <v>276</v>
      </c>
      <c r="B22" s="879" t="s">
        <v>191</v>
      </c>
      <c r="C22" s="118">
        <f>'1. mell.bevétel_össz'!C21-'26._önként_össz_bev'!C23-'26._államig_össz_bev'!C22</f>
        <v>0</v>
      </c>
      <c r="D22" s="418">
        <f>'1. mell.bevétel_össz'!D21-'26._önként_össz_bev'!D23-'26._államig_össz_bev'!D22</f>
        <v>0</v>
      </c>
      <c r="E22" s="716">
        <f>'1. mell.bevétel_össz'!E21-'26._önként_össz_bev'!E23-'26._államig_össz_bev'!E22</f>
        <v>0</v>
      </c>
      <c r="F22" s="716">
        <f>'1. mell.bevétel_össz'!F21-'26._önként_össz_bev'!F23-'26._államig_össz_bev'!F22</f>
        <v>0</v>
      </c>
      <c r="G22" s="716">
        <f>'1. mell.bevétel_össz'!G21-'26._önként_össz_bev'!G23-'26._államig_össz_bev'!G22</f>
        <v>0</v>
      </c>
      <c r="H22" s="420">
        <f t="shared" si="2"/>
        <v>0</v>
      </c>
      <c r="I22" s="782">
        <f>'1. mell.bevétel_össz'!I21-'26._önként_össz_bev'!I23-'26._államig_össz_bev'!I22</f>
        <v>0</v>
      </c>
      <c r="J22" s="420">
        <f>'1. mell.bevétel_össz'!J21-'26._önként_össz_bev'!J23-'26._államig_össz_bev'!J22</f>
        <v>0</v>
      </c>
      <c r="K22" s="420">
        <f>'1. mell.bevétel_össz'!K21-'26._önként_össz_bev'!K23-'26._államig_össz_bev'!K22</f>
        <v>0</v>
      </c>
      <c r="L22" s="420" t="e">
        <f>'1. mell.bevétel_össz'!L21-'26._önként_össz_bev'!L23</f>
        <v>#DIV/0!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</row>
    <row r="23" spans="1:9941" s="26" customFormat="1" ht="12.2" customHeight="1" x14ac:dyDescent="0.2">
      <c r="A23" s="12" t="s">
        <v>595</v>
      </c>
      <c r="B23" s="879" t="s">
        <v>192</v>
      </c>
      <c r="C23" s="118">
        <f>'1. mell.bevétel_össz'!C22-'26._önként_össz_bev'!C24-'26._államig_össz_bev'!C23</f>
        <v>104772432</v>
      </c>
      <c r="D23" s="418">
        <f>'1. mell.bevétel_össz'!D22-'26._önként_össz_bev'!D24-'26._államig_össz_bev'!D23</f>
        <v>121871669</v>
      </c>
      <c r="E23" s="716">
        <f>'1. mell.bevétel_össz'!E22-'26._önként_össz_bev'!E24-'26._államig_össz_bev'!E23</f>
        <v>125095593</v>
      </c>
      <c r="F23" s="716">
        <f>'1. mell.bevétel_össz'!F22-'26._önként_össz_bev'!F24-'26._államig_össz_bev'!F23</f>
        <v>0</v>
      </c>
      <c r="G23" s="716">
        <f>'1. mell.bevétel_össz'!G22-'26._önként_össz_bev'!G24-'26._államig_össz_bev'!G23</f>
        <v>0</v>
      </c>
      <c r="H23" s="420">
        <f t="shared" si="2"/>
        <v>3223924</v>
      </c>
      <c r="I23" s="782">
        <f>'1. mell.bevétel_össz'!I22-'26._önként_össz_bev'!I24-'26._államig_össz_bev'!I23</f>
        <v>0</v>
      </c>
      <c r="J23" s="420">
        <f>'1. mell.bevétel_össz'!J22-'26._önként_össz_bev'!J24-'26._államig_össz_bev'!J23</f>
        <v>0</v>
      </c>
      <c r="K23" s="420">
        <f>'1. mell.bevétel_össz'!K22-'26._önként_össz_bev'!K24-'26._államig_össz_bev'!K23</f>
        <v>0</v>
      </c>
      <c r="L23" s="420">
        <f>'1. mell.bevétel_össz'!L22-'26._önként_össz_bev'!L24</f>
        <v>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</row>
    <row r="24" spans="1:9941" s="56" customFormat="1" ht="12.2" customHeight="1" thickBot="1" x14ac:dyDescent="0.25">
      <c r="A24" s="12" t="s">
        <v>596</v>
      </c>
      <c r="B24" s="634" t="s">
        <v>643</v>
      </c>
      <c r="C24" s="118">
        <f>'1. mell.bevétel_össz'!C23-'26._önként_össz_bev'!C25-'26._államig_össz_bev'!C24</f>
        <v>0</v>
      </c>
      <c r="D24" s="780">
        <f>'1. mell.bevétel_össz'!D23-'26._önként_össz_bev'!D25-'26._államig_össz_bev'!D24</f>
        <v>16489854</v>
      </c>
      <c r="E24" s="717">
        <f>'1. mell.bevétel_össz'!E23-'26._önként_össz_bev'!E25-'26._államig_össz_bev'!E24</f>
        <v>16489854</v>
      </c>
      <c r="F24" s="717">
        <f>'1. mell.bevétel_össz'!F23-'26._önként_össz_bev'!F25-'26._államig_össz_bev'!F24</f>
        <v>0</v>
      </c>
      <c r="G24" s="717">
        <f>'1. mell.bevétel_össz'!G23-'26._önként_össz_bev'!G25-'26._államig_össz_bev'!G24</f>
        <v>0</v>
      </c>
      <c r="H24" s="673">
        <f t="shared" si="2"/>
        <v>0</v>
      </c>
      <c r="I24" s="784">
        <f>'1. mell.bevétel_össz'!I23-'26._önként_össz_bev'!I25-'26._államig_össz_bev'!I24</f>
        <v>0</v>
      </c>
      <c r="J24" s="673">
        <f>'1. mell.bevétel_össz'!J23-'26._önként_össz_bev'!J25-'26._államig_össz_bev'!J24</f>
        <v>0</v>
      </c>
      <c r="K24" s="673">
        <f>'1. mell.bevétel_össz'!K23-'26._önként_össz_bev'!K25-'26._államig_össz_bev'!K24</f>
        <v>0</v>
      </c>
      <c r="L24" s="673">
        <f>'1. mell.bevétel_össz'!L23-'26._önként_össz_bev'!L25</f>
        <v>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</row>
    <row r="25" spans="1:9941" s="56" customFormat="1" ht="12.2" customHeight="1" thickBot="1" x14ac:dyDescent="0.25">
      <c r="A25" s="14" t="s">
        <v>13</v>
      </c>
      <c r="B25" s="74" t="s">
        <v>597</v>
      </c>
      <c r="C25" s="117">
        <f>+C26+C27+C28+C29</f>
        <v>0</v>
      </c>
      <c r="D25" s="275">
        <f t="shared" ref="D25:K25" si="4">+D26+D27+D28+D29</f>
        <v>229697587</v>
      </c>
      <c r="E25" s="714">
        <f t="shared" si="4"/>
        <v>229697587</v>
      </c>
      <c r="F25" s="714">
        <f t="shared" si="4"/>
        <v>0</v>
      </c>
      <c r="G25" s="714">
        <f t="shared" si="4"/>
        <v>0</v>
      </c>
      <c r="H25" s="28">
        <f t="shared" si="2"/>
        <v>0</v>
      </c>
      <c r="I25" s="783">
        <f t="shared" si="4"/>
        <v>0</v>
      </c>
      <c r="J25" s="28">
        <f t="shared" si="4"/>
        <v>0</v>
      </c>
      <c r="K25" s="28">
        <f t="shared" si="4"/>
        <v>0</v>
      </c>
      <c r="L25" s="28" t="e">
        <f t="shared" ref="L25" si="5">+L26+L27+L28+L29</f>
        <v>#DIV/0!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</row>
    <row r="26" spans="1:9941" s="56" customFormat="1" ht="12.2" customHeight="1" x14ac:dyDescent="0.2">
      <c r="A26" s="12" t="s">
        <v>94</v>
      </c>
      <c r="B26" s="878" t="s">
        <v>193</v>
      </c>
      <c r="C26" s="118">
        <f>'1. mell.bevétel_össz'!C25-'26._önként_össz_bev'!C27-'26._államig_össz_bev'!C26</f>
        <v>0</v>
      </c>
      <c r="D26" s="273">
        <f>'1. mell.bevétel_össz'!D25-'26._önként_össz_bev'!D27-'26._államig_össz_bev'!D26</f>
        <v>0</v>
      </c>
      <c r="E26" s="715">
        <f>'1. mell.bevétel_össz'!E25-'26._önként_össz_bev'!E27-'26._államig_össz_bev'!E26</f>
        <v>0</v>
      </c>
      <c r="F26" s="715">
        <f>'1. mell.bevétel_össz'!F25-'26._önként_össz_bev'!F27-'26._államig_össz_bev'!F26</f>
        <v>0</v>
      </c>
      <c r="G26" s="715">
        <f>'1. mell.bevétel_össz'!G25-'26._önként_össz_bev'!G27-'26._államig_össz_bev'!G26</f>
        <v>0</v>
      </c>
      <c r="H26" s="16">
        <f t="shared" si="2"/>
        <v>0</v>
      </c>
      <c r="I26" s="781">
        <f>'1. mell.bevétel_össz'!I25-'26._önként_össz_bev'!I27-'26._államig_össz_bev'!I26</f>
        <v>0</v>
      </c>
      <c r="J26" s="16">
        <f>'1. mell.bevétel_össz'!J25-'26._önként_össz_bev'!J27-'26._államig_össz_bev'!J26</f>
        <v>0</v>
      </c>
      <c r="K26" s="16">
        <f>'1. mell.bevétel_össz'!K25-'26._önként_össz_bev'!K27-'26._államig_össz_bev'!K26</f>
        <v>0</v>
      </c>
      <c r="L26" s="16" t="e">
        <f>'1. mell.bevétel_össz'!L25-'26._önként_össz_bev'!L27</f>
        <v>#DIV/0!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</row>
    <row r="27" spans="1:9941" s="56" customFormat="1" ht="12.2" customHeight="1" x14ac:dyDescent="0.2">
      <c r="A27" s="1218" t="s">
        <v>95</v>
      </c>
      <c r="B27" s="879" t="s">
        <v>194</v>
      </c>
      <c r="C27" s="501">
        <f>'1. mell.bevétel_össz'!C26-'26._önként_össz_bev'!C28-'26._államig_össz_bev'!C27</f>
        <v>0</v>
      </c>
      <c r="D27" s="418">
        <f>'1. mell.bevétel_össz'!D26-'26._önként_össz_bev'!D28-'26._államig_össz_bev'!D27</f>
        <v>0</v>
      </c>
      <c r="E27" s="716">
        <f>'1. mell.bevétel_össz'!E26-'26._önként_össz_bev'!E28-'26._államig_össz_bev'!E27</f>
        <v>0</v>
      </c>
      <c r="F27" s="716">
        <f>'1. mell.bevétel_össz'!F26-'26._önként_össz_bev'!F28-'26._államig_össz_bev'!F27</f>
        <v>0</v>
      </c>
      <c r="G27" s="716">
        <f>'1. mell.bevétel_össz'!G26-'26._önként_össz_bev'!G28-'26._államig_össz_bev'!G27</f>
        <v>0</v>
      </c>
      <c r="H27" s="420">
        <f t="shared" si="2"/>
        <v>0</v>
      </c>
      <c r="I27" s="782">
        <f>'1. mell.bevétel_össz'!I26-'26._önként_össz_bev'!I28-'26._államig_össz_bev'!I27</f>
        <v>0</v>
      </c>
      <c r="J27" s="420">
        <f>'1. mell.bevétel_össz'!J26-'26._önként_össz_bev'!J28-'26._államig_össz_bev'!J27</f>
        <v>0</v>
      </c>
      <c r="K27" s="420">
        <f>'1. mell.bevétel_össz'!K26-'26._önként_össz_bev'!K28-'26._államig_össz_bev'!K27</f>
        <v>0</v>
      </c>
      <c r="L27" s="420" t="e">
        <f>'1. mell.bevétel_össz'!L26-'26._önként_össz_bev'!L28</f>
        <v>#DIV/0!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</row>
    <row r="28" spans="1:9941" s="56" customFormat="1" ht="12.2" customHeight="1" x14ac:dyDescent="0.2">
      <c r="A28" s="1218" t="s">
        <v>96</v>
      </c>
      <c r="B28" s="879" t="s">
        <v>196</v>
      </c>
      <c r="C28" s="501">
        <f>'1. mell.bevétel_össz'!C27-'26._önként_össz_bev'!C29-'26._államig_össz_bev'!C28</f>
        <v>0</v>
      </c>
      <c r="D28" s="418">
        <f>'1. mell.bevétel_össz'!D27-'26._önként_össz_bev'!D29-'26._államig_össz_bev'!D28</f>
        <v>0</v>
      </c>
      <c r="E28" s="716">
        <f>'1. mell.bevétel_össz'!E27-'26._önként_össz_bev'!E29-'26._államig_össz_bev'!E28</f>
        <v>0</v>
      </c>
      <c r="F28" s="716">
        <f>'1. mell.bevétel_össz'!F27-'26._önként_össz_bev'!F29-'26._államig_össz_bev'!F28</f>
        <v>0</v>
      </c>
      <c r="G28" s="716">
        <f>'1. mell.bevétel_össz'!G27-'26._önként_össz_bev'!G29-'26._államig_össz_bev'!G28</f>
        <v>0</v>
      </c>
      <c r="H28" s="420">
        <f t="shared" si="2"/>
        <v>0</v>
      </c>
      <c r="I28" s="782">
        <f>'1. mell.bevétel_össz'!I27-'26._önként_össz_bev'!I29-'26._államig_össz_bev'!I28</f>
        <v>0</v>
      </c>
      <c r="J28" s="420">
        <f>'1. mell.bevétel_össz'!J27-'26._önként_össz_bev'!J29-'26._államig_össz_bev'!J28</f>
        <v>0</v>
      </c>
      <c r="K28" s="420">
        <f>'1. mell.bevétel_össz'!K27-'26._önként_össz_bev'!K29-'26._államig_össz_bev'!K28</f>
        <v>0</v>
      </c>
      <c r="L28" s="420" t="e">
        <f>'1. mell.bevétel_össz'!L27-'26._önként_össz_bev'!L29</f>
        <v>#DIV/0!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</row>
    <row r="29" spans="1:9941" s="56" customFormat="1" ht="12.2" customHeight="1" x14ac:dyDescent="0.2">
      <c r="A29" s="1218" t="s">
        <v>97</v>
      </c>
      <c r="B29" s="879" t="s">
        <v>197</v>
      </c>
      <c r="C29" s="501">
        <f>'1. mell.bevétel_össz'!C28-'26._önként_össz_bev'!C30-'26._államig_össz_bev'!C29</f>
        <v>0</v>
      </c>
      <c r="D29" s="418">
        <f>'1. mell.bevétel_össz'!D28-'26._önként_össz_bev'!D30-'26._államig_össz_bev'!D29</f>
        <v>229697587</v>
      </c>
      <c r="E29" s="716">
        <f>'1. mell.bevétel_össz'!E28-'26._önként_össz_bev'!E30-'26._államig_össz_bev'!E29</f>
        <v>229697587</v>
      </c>
      <c r="F29" s="716">
        <f>'1. mell.bevétel_össz'!F28-'26._önként_össz_bev'!F30-'26._államig_össz_bev'!F29</f>
        <v>0</v>
      </c>
      <c r="G29" s="716">
        <f>'1. mell.bevétel_össz'!G28-'26._önként_össz_bev'!G30-'26._államig_össz_bev'!G29</f>
        <v>0</v>
      </c>
      <c r="H29" s="420">
        <f t="shared" si="2"/>
        <v>0</v>
      </c>
      <c r="I29" s="782">
        <f>'1. mell.bevétel_össz'!I28-'26._önként_össz_bev'!I30-'26._államig_össz_bev'!I29</f>
        <v>0</v>
      </c>
      <c r="J29" s="420">
        <f>'1. mell.bevétel_össz'!J28-'26._önként_össz_bev'!J30-'26._államig_össz_bev'!J29</f>
        <v>0</v>
      </c>
      <c r="K29" s="420">
        <f>'1. mell.bevétel_össz'!K28-'26._önként_össz_bev'!K30-'26._államig_össz_bev'!K29</f>
        <v>0</v>
      </c>
      <c r="L29" s="420">
        <f>'1. mell.bevétel_össz'!L28-'26._önként_össz_bev'!L30</f>
        <v>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</row>
    <row r="30" spans="1:9941" s="56" customFormat="1" ht="12.2" customHeight="1" thickBot="1" x14ac:dyDescent="0.25">
      <c r="A30" s="1220" t="s">
        <v>321</v>
      </c>
      <c r="B30" s="634" t="s">
        <v>273</v>
      </c>
      <c r="C30" s="652">
        <f>'1. mell.bevétel_össz'!C29-'26._önként_össz_bev'!C31-'26._államig_össz_bev'!C30</f>
        <v>0</v>
      </c>
      <c r="D30" s="780">
        <f>'1. mell.bevétel_össz'!D29-'26._önként_össz_bev'!D31-'26._államig_össz_bev'!D30</f>
        <v>229697587</v>
      </c>
      <c r="E30" s="717">
        <f>'1. mell.bevétel_össz'!E29-'26._önként_össz_bev'!E31-'26._államig_össz_bev'!E30</f>
        <v>229697587</v>
      </c>
      <c r="F30" s="717">
        <f>'1. mell.bevétel_össz'!F29-'26._önként_össz_bev'!F31-'26._államig_össz_bev'!F30</f>
        <v>0</v>
      </c>
      <c r="G30" s="717">
        <f>'1. mell.bevétel_össz'!G29-'26._önként_össz_bev'!G31-'26._államig_össz_bev'!G30</f>
        <v>0</v>
      </c>
      <c r="H30" s="673">
        <f t="shared" si="2"/>
        <v>0</v>
      </c>
      <c r="I30" s="784">
        <f>'1. mell.bevétel_össz'!I29-'26._önként_össz_bev'!I31-'26._államig_össz_bev'!I30</f>
        <v>0</v>
      </c>
      <c r="J30" s="673">
        <f>'1. mell.bevétel_össz'!J29-'26._önként_össz_bev'!J31-'26._államig_össz_bev'!J30</f>
        <v>0</v>
      </c>
      <c r="K30" s="673">
        <f>'1. mell.bevétel_össz'!K29-'26._önként_össz_bev'!K31-'26._államig_össz_bev'!K30</f>
        <v>0</v>
      </c>
      <c r="L30" s="673">
        <f>'1. mell.bevétel_össz'!L29-'26._önként_össz_bev'!L31</f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</row>
    <row r="31" spans="1:9941" s="56" customFormat="1" ht="12.2" customHeight="1" thickBot="1" x14ac:dyDescent="0.25">
      <c r="A31" s="14" t="s">
        <v>625</v>
      </c>
      <c r="B31" s="74" t="s">
        <v>598</v>
      </c>
      <c r="C31" s="1238">
        <f>C32+C34+C36+C37+C40</f>
        <v>988284785</v>
      </c>
      <c r="D31" s="276">
        <f t="shared" ref="D31:K31" si="6">D32+D34+D36+D37+D40</f>
        <v>1182367293</v>
      </c>
      <c r="E31" s="680">
        <f t="shared" si="6"/>
        <v>2215387937</v>
      </c>
      <c r="F31" s="680">
        <f t="shared" si="6"/>
        <v>0</v>
      </c>
      <c r="G31" s="680">
        <f t="shared" si="6"/>
        <v>0</v>
      </c>
      <c r="H31" s="76">
        <f t="shared" si="2"/>
        <v>1033020644</v>
      </c>
      <c r="I31" s="793">
        <f t="shared" si="6"/>
        <v>0</v>
      </c>
      <c r="J31" s="76">
        <f t="shared" si="6"/>
        <v>0</v>
      </c>
      <c r="K31" s="76">
        <f t="shared" si="6"/>
        <v>0</v>
      </c>
      <c r="L31" s="76" t="e">
        <f t="shared" ref="L31" si="7">L32+L34+L36+L37+L40</f>
        <v>#DIV/0!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</row>
    <row r="32" spans="1:9941" s="56" customFormat="1" ht="12.2" customHeight="1" x14ac:dyDescent="0.2">
      <c r="A32" s="12" t="s">
        <v>98</v>
      </c>
      <c r="B32" s="878" t="s">
        <v>278</v>
      </c>
      <c r="C32" s="119">
        <f>'1. mell.bevétel_össz'!C31-'26._önként_össz_bev'!C33-'26._államig_össz_bev'!C32</f>
        <v>0</v>
      </c>
      <c r="D32" s="292">
        <f>'1. mell.bevétel_össz'!D31-'26._önként_össz_bev'!D33-'26._államig_össz_bev'!D32</f>
        <v>0</v>
      </c>
      <c r="E32" s="718">
        <f>'1. mell.bevétel_össz'!E31-'26._önként_össz_bev'!E33-'26._államig_össz_bev'!E32</f>
        <v>0</v>
      </c>
      <c r="F32" s="718">
        <f>'1. mell.bevétel_össz'!F31-'26._önként_össz_bev'!F33-'26._államig_össz_bev'!F32</f>
        <v>0</v>
      </c>
      <c r="G32" s="718">
        <f>'1. mell.bevétel_össz'!G31-'26._önként_össz_bev'!G33-'26._államig_össz_bev'!G32</f>
        <v>0</v>
      </c>
      <c r="H32" s="77">
        <f t="shared" si="2"/>
        <v>0</v>
      </c>
      <c r="I32" s="792">
        <f>'1. mell.bevétel_össz'!I31-'26._önként_össz_bev'!I33-'26._államig_össz_bev'!I32</f>
        <v>0</v>
      </c>
      <c r="J32" s="77">
        <f>'1. mell.bevétel_össz'!J31-'26._önként_össz_bev'!J33-'26._államig_össz_bev'!J32</f>
        <v>0</v>
      </c>
      <c r="K32" s="77">
        <f>'1. mell.bevétel_össz'!K31-'26._önként_össz_bev'!K33-'26._államig_össz_bev'!K32</f>
        <v>0</v>
      </c>
      <c r="L32" s="77">
        <f>'1. mell.bevétel_össz'!L31-'26._önként_össz_bev'!L33</f>
        <v>0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</row>
    <row r="33" spans="1:9941" s="56" customFormat="1" ht="12.2" customHeight="1" x14ac:dyDescent="0.2">
      <c r="A33" s="1218" t="s">
        <v>599</v>
      </c>
      <c r="B33" s="879" t="s">
        <v>230</v>
      </c>
      <c r="C33" s="501">
        <f>'1. mell.bevétel_össz'!C32-'26._önként_össz_bev'!C34-'26._államig_össz_bev'!C33</f>
        <v>0</v>
      </c>
      <c r="D33" s="418">
        <f>'1. mell.bevétel_össz'!D32-'26._önként_össz_bev'!D34-'26._államig_össz_bev'!D33</f>
        <v>0</v>
      </c>
      <c r="E33" s="716">
        <f>'1. mell.bevétel_össz'!E32-'26._önként_össz_bev'!E34-'26._államig_össz_bev'!E33</f>
        <v>0</v>
      </c>
      <c r="F33" s="716">
        <f>'1. mell.bevétel_össz'!F32-'26._önként_össz_bev'!F34-'26._államig_össz_bev'!F33</f>
        <v>0</v>
      </c>
      <c r="G33" s="716">
        <f>'1. mell.bevétel_össz'!G32-'26._önként_össz_bev'!G34-'26._államig_össz_bev'!G33</f>
        <v>0</v>
      </c>
      <c r="H33" s="420">
        <f t="shared" si="2"/>
        <v>0</v>
      </c>
      <c r="I33" s="782">
        <f>'1. mell.bevétel_össz'!I32-'26._önként_össz_bev'!I34-'26._államig_össz_bev'!I33</f>
        <v>0</v>
      </c>
      <c r="J33" s="420">
        <f>'1. mell.bevétel_össz'!J32-'26._önként_össz_bev'!J34-'26._államig_össz_bev'!J33</f>
        <v>0</v>
      </c>
      <c r="K33" s="420">
        <f>'1. mell.bevétel_össz'!K32-'26._önként_össz_bev'!K34-'26._államig_össz_bev'!K33</f>
        <v>0</v>
      </c>
      <c r="L33" s="420">
        <f>'1. mell.bevétel_össz'!L32-'26._önként_össz_bev'!L34</f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</row>
    <row r="34" spans="1:9941" s="56" customFormat="1" ht="12.2" customHeight="1" x14ac:dyDescent="0.2">
      <c r="A34" s="1218" t="s">
        <v>99</v>
      </c>
      <c r="B34" s="878" t="s">
        <v>279</v>
      </c>
      <c r="C34" s="501">
        <f>'1. mell.bevétel_össz'!C33-'26._önként_össz_bev'!C35-'26._államig_össz_bev'!C34</f>
        <v>988284785</v>
      </c>
      <c r="D34" s="418">
        <f>'1. mell.bevétel_össz'!D33-'26._önként_össz_bev'!D35-'26._államig_össz_bev'!D34</f>
        <v>1182367293</v>
      </c>
      <c r="E34" s="716">
        <f>'1. mell.bevétel_össz'!E33-'26._önként_össz_bev'!E35-'26._államig_össz_bev'!E34</f>
        <v>2215387937</v>
      </c>
      <c r="F34" s="716">
        <f>'1. mell.bevétel_össz'!F33-'26._önként_össz_bev'!F35-'26._államig_össz_bev'!F34</f>
        <v>0</v>
      </c>
      <c r="G34" s="716">
        <f>'1. mell.bevétel_össz'!G33-'26._önként_össz_bev'!G35-'26._államig_össz_bev'!G34</f>
        <v>0</v>
      </c>
      <c r="H34" s="420">
        <f t="shared" si="2"/>
        <v>1033020644</v>
      </c>
      <c r="I34" s="782">
        <f>'1. mell.bevétel_össz'!I33-'26._önként_össz_bev'!I35-'26._államig_össz_bev'!I34</f>
        <v>0</v>
      </c>
      <c r="J34" s="420">
        <f>'1. mell.bevétel_össz'!J33-'26._önként_össz_bev'!J35-'26._államig_össz_bev'!J34</f>
        <v>0</v>
      </c>
      <c r="K34" s="420">
        <f>'1. mell.bevétel_össz'!K33-'26._önként_össz_bev'!K35-'26._államig_össz_bev'!K34</f>
        <v>0</v>
      </c>
      <c r="L34" s="420">
        <f>'1. mell.bevétel_össz'!L33-'26._önként_össz_bev'!L35</f>
        <v>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</row>
    <row r="35" spans="1:9941" s="56" customFormat="1" ht="12.2" customHeight="1" x14ac:dyDescent="0.2">
      <c r="A35" s="1218" t="s">
        <v>600</v>
      </c>
      <c r="B35" s="879" t="s">
        <v>280</v>
      </c>
      <c r="C35" s="501">
        <f>'1. mell.bevétel_össz'!C34-'26._önként_össz_bev'!C36-'26._államig_össz_bev'!C35</f>
        <v>988284785</v>
      </c>
      <c r="D35" s="418">
        <f>'1. mell.bevétel_össz'!D34-'26._önként_össz_bev'!D36-'26._államig_össz_bev'!D35</f>
        <v>1182367293</v>
      </c>
      <c r="E35" s="716">
        <f>'1. mell.bevétel_össz'!E34-'26._önként_össz_bev'!E36-'26._államig_össz_bev'!E35</f>
        <v>2215387937</v>
      </c>
      <c r="F35" s="716">
        <f>'1. mell.bevétel_össz'!F34-'26._önként_össz_bev'!F36-'26._államig_össz_bev'!F35</f>
        <v>0</v>
      </c>
      <c r="G35" s="716">
        <f>'1. mell.bevétel_össz'!G34-'26._önként_össz_bev'!G36-'26._államig_össz_bev'!G35</f>
        <v>0</v>
      </c>
      <c r="H35" s="420">
        <f t="shared" si="2"/>
        <v>1033020644</v>
      </c>
      <c r="I35" s="782">
        <f>'1. mell.bevétel_össz'!I34-'26._önként_össz_bev'!I36-'26._államig_össz_bev'!I35</f>
        <v>0</v>
      </c>
      <c r="J35" s="420">
        <f>'1. mell.bevétel_össz'!J34-'26._önként_össz_bev'!J36-'26._államig_össz_bev'!J35</f>
        <v>0</v>
      </c>
      <c r="K35" s="420">
        <f>'1. mell.bevétel_össz'!K34-'26._önként_össz_bev'!K36-'26._államig_össz_bev'!K35</f>
        <v>0</v>
      </c>
      <c r="L35" s="420">
        <f>'1. mell.bevétel_össz'!L34-'26._önként_össz_bev'!L36</f>
        <v>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</row>
    <row r="36" spans="1:9941" s="56" customFormat="1" ht="12.2" customHeight="1" x14ac:dyDescent="0.2">
      <c r="A36" s="1218" t="s">
        <v>106</v>
      </c>
      <c r="B36" s="879" t="s">
        <v>198</v>
      </c>
      <c r="C36" s="501">
        <f>'1. mell.bevétel_össz'!C35-'26._önként_össz_bev'!C37-'26._államig_össz_bev'!C36</f>
        <v>0</v>
      </c>
      <c r="D36" s="418">
        <f>'1. mell.bevétel_össz'!D35-'26._önként_össz_bev'!D37-'26._államig_össz_bev'!D36</f>
        <v>0</v>
      </c>
      <c r="E36" s="716">
        <f>'1. mell.bevétel_össz'!E35-'26._önként_össz_bev'!E37-'26._államig_össz_bev'!E36</f>
        <v>0</v>
      </c>
      <c r="F36" s="716">
        <f>'1. mell.bevétel_össz'!F35-'26._önként_össz_bev'!F37-'26._államig_össz_bev'!F36</f>
        <v>0</v>
      </c>
      <c r="G36" s="716">
        <f>'1. mell.bevétel_össz'!G35-'26._önként_össz_bev'!G37-'26._államig_össz_bev'!G36</f>
        <v>0</v>
      </c>
      <c r="H36" s="420">
        <f t="shared" si="2"/>
        <v>0</v>
      </c>
      <c r="I36" s="782">
        <f>'1. mell.bevétel_össz'!I35-'26._önként_össz_bev'!I37-'26._államig_össz_bev'!I36</f>
        <v>0</v>
      </c>
      <c r="J36" s="420">
        <f>'1. mell.bevétel_össz'!J35-'26._önként_össz_bev'!J37-'26._államig_össz_bev'!J36</f>
        <v>0</v>
      </c>
      <c r="K36" s="420">
        <f>'1. mell.bevétel_össz'!K35-'26._önként_össz_bev'!K37-'26._államig_össz_bev'!K36</f>
        <v>0</v>
      </c>
      <c r="L36" s="420" t="e">
        <f>'1. mell.bevétel_össz'!L35-'26._önként_össz_bev'!L37</f>
        <v>#DIV/0!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</row>
    <row r="37" spans="1:9941" s="56" customFormat="1" ht="12.2" customHeight="1" x14ac:dyDescent="0.2">
      <c r="A37" s="1218" t="s">
        <v>195</v>
      </c>
      <c r="B37" s="879" t="s">
        <v>199</v>
      </c>
      <c r="C37" s="501">
        <f>'1. mell.bevétel_össz'!C36-'26._önként_össz_bev'!C38-'26._államig_össz_bev'!C37</f>
        <v>0</v>
      </c>
      <c r="D37" s="418">
        <f>'1. mell.bevétel_össz'!D36-'26._önként_össz_bev'!D38-'26._államig_össz_bev'!D37</f>
        <v>0</v>
      </c>
      <c r="E37" s="716">
        <f>'1. mell.bevétel_össz'!E36-'26._önként_össz_bev'!E38-'26._államig_össz_bev'!E37</f>
        <v>0</v>
      </c>
      <c r="F37" s="716">
        <f>'1. mell.bevétel_össz'!F36-'26._önként_össz_bev'!F38-'26._államig_össz_bev'!F37</f>
        <v>0</v>
      </c>
      <c r="G37" s="716">
        <f>'1. mell.bevétel_össz'!G36-'26._önként_össz_bev'!G38-'26._államig_össz_bev'!G37</f>
        <v>0</v>
      </c>
      <c r="H37" s="420">
        <f t="shared" si="2"/>
        <v>0</v>
      </c>
      <c r="I37" s="782">
        <f>'1. mell.bevétel_össz'!I36-'26._önként_össz_bev'!I38-'26._államig_össz_bev'!I37</f>
        <v>0</v>
      </c>
      <c r="J37" s="420">
        <f>'1. mell.bevétel_össz'!J36-'26._önként_össz_bev'!J38-'26._államig_össz_bev'!J37</f>
        <v>0</v>
      </c>
      <c r="K37" s="420">
        <f>'1. mell.bevétel_össz'!K36-'26._önként_össz_bev'!K38-'26._államig_össz_bev'!K37</f>
        <v>0</v>
      </c>
      <c r="L37" s="420">
        <f>'1. mell.bevétel_össz'!L36-'26._önként_össz_bev'!L38</f>
        <v>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</row>
    <row r="38" spans="1:9941" s="56" customFormat="1" ht="12.2" customHeight="1" x14ac:dyDescent="0.2">
      <c r="A38" s="1220" t="s">
        <v>322</v>
      </c>
      <c r="B38" s="879" t="s">
        <v>231</v>
      </c>
      <c r="C38" s="652">
        <f>'1. mell.bevétel_össz'!C37-'26._önként_össz_bev'!C39-'26._államig_össz_bev'!C38</f>
        <v>0</v>
      </c>
      <c r="D38" s="780">
        <f>'1. mell.bevétel_össz'!D37-'26._önként_össz_bev'!D39-'26._államig_össz_bev'!D38</f>
        <v>0</v>
      </c>
      <c r="E38" s="717">
        <f>'1. mell.bevétel_össz'!E37-'26._önként_össz_bev'!E39-'26._államig_össz_bev'!E38</f>
        <v>0</v>
      </c>
      <c r="F38" s="717">
        <f>'1. mell.bevétel_össz'!F37-'26._önként_össz_bev'!F39-'26._államig_össz_bev'!F38</f>
        <v>0</v>
      </c>
      <c r="G38" s="717">
        <f>'1. mell.bevétel_össz'!G37-'26._önként_össz_bev'!G39-'26._államig_össz_bev'!G38</f>
        <v>0</v>
      </c>
      <c r="H38" s="673">
        <f t="shared" si="2"/>
        <v>0</v>
      </c>
      <c r="I38" s="784">
        <f>'1. mell.bevétel_össz'!I37-'26._önként_össz_bev'!I39-'26._államig_össz_bev'!I38</f>
        <v>0</v>
      </c>
      <c r="J38" s="673">
        <f>'1. mell.bevétel_össz'!J37-'26._önként_össz_bev'!J39-'26._államig_össz_bev'!J38</f>
        <v>0</v>
      </c>
      <c r="K38" s="673">
        <f>'1. mell.bevétel_össz'!K37-'26._önként_össz_bev'!K39-'26._államig_össz_bev'!K38</f>
        <v>0</v>
      </c>
      <c r="L38" s="673">
        <f>'1. mell.bevétel_össz'!L37-'26._önként_össz_bev'!L39</f>
        <v>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</row>
    <row r="39" spans="1:9941" s="56" customFormat="1" ht="12.2" customHeight="1" x14ac:dyDescent="0.2">
      <c r="A39" s="1220" t="s">
        <v>601</v>
      </c>
      <c r="B39" s="879" t="s">
        <v>842</v>
      </c>
      <c r="C39" s="652">
        <f>'1. mell.bevétel_össz'!C38-'26._önként_össz_bev'!C40-'26._államig_össz_bev'!C39</f>
        <v>0</v>
      </c>
      <c r="D39" s="780">
        <f>'1. mell.bevétel_össz'!D38-'26._önként_össz_bev'!D40-'26._államig_össz_bev'!D39</f>
        <v>0</v>
      </c>
      <c r="E39" s="717">
        <f>'1. mell.bevétel_össz'!E38-'26._önként_össz_bev'!E40-'26._államig_össz_bev'!E39</f>
        <v>0</v>
      </c>
      <c r="F39" s="717">
        <f>'1. mell.bevétel_össz'!F38-'26._önként_össz_bev'!F40-'26._államig_össz_bev'!F39</f>
        <v>0</v>
      </c>
      <c r="G39" s="717">
        <f>'1. mell.bevétel_össz'!G38-'26._önként_össz_bev'!G40-'26._államig_össz_bev'!G39</f>
        <v>0</v>
      </c>
      <c r="H39" s="673">
        <f t="shared" si="2"/>
        <v>0</v>
      </c>
      <c r="I39" s="784">
        <f>'1. mell.bevétel_össz'!I38-'26._önként_össz_bev'!I40-'26._államig_össz_bev'!I39</f>
        <v>0</v>
      </c>
      <c r="J39" s="673">
        <f>'1. mell.bevétel_össz'!J38-'26._önként_össz_bev'!J40-'26._államig_össz_bev'!J39</f>
        <v>0</v>
      </c>
      <c r="K39" s="673">
        <f>'1. mell.bevétel_össz'!K38-'26._önként_össz_bev'!K40-'26._államig_össz_bev'!K39</f>
        <v>0</v>
      </c>
      <c r="L39" s="673" t="e">
        <f>'1. mell.bevétel_össz'!L38-'26._önként_össz_bev'!L40</f>
        <v>#DIV/0!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</row>
    <row r="40" spans="1:9941" s="56" customFormat="1" ht="12.2" customHeight="1" thickBot="1" x14ac:dyDescent="0.25">
      <c r="A40" s="1220" t="s">
        <v>602</v>
      </c>
      <c r="B40" s="634" t="s">
        <v>118</v>
      </c>
      <c r="C40" s="652">
        <f>'1. mell.bevétel_össz'!C39-'26._önként_össz_bev'!C41-'26._államig_össz_bev'!C40</f>
        <v>0</v>
      </c>
      <c r="D40" s="780">
        <f>'1. mell.bevétel_össz'!D39-'26._önként_össz_bev'!D41-'26._államig_össz_bev'!D40</f>
        <v>0</v>
      </c>
      <c r="E40" s="717">
        <f>'1. mell.bevétel_össz'!E39-'26._önként_össz_bev'!E41-'26._államig_össz_bev'!E40</f>
        <v>0</v>
      </c>
      <c r="F40" s="717">
        <f>'1. mell.bevétel_össz'!F39-'26._önként_össz_bev'!F41-'26._államig_össz_bev'!F40</f>
        <v>0</v>
      </c>
      <c r="G40" s="717">
        <f>'1. mell.bevétel_össz'!G39-'26._önként_össz_bev'!G41-'26._államig_össz_bev'!G40</f>
        <v>0</v>
      </c>
      <c r="H40" s="673">
        <f t="shared" si="2"/>
        <v>0</v>
      </c>
      <c r="I40" s="784">
        <f>'1. mell.bevétel_össz'!I39-'26._önként_össz_bev'!I41-'26._államig_össz_bev'!I40</f>
        <v>0</v>
      </c>
      <c r="J40" s="673">
        <f>'1. mell.bevétel_össz'!J39-'26._önként_össz_bev'!J41-'26._államig_össz_bev'!J40</f>
        <v>0</v>
      </c>
      <c r="K40" s="673">
        <f>'1. mell.bevétel_össz'!K39-'26._önként_össz_bev'!K41-'26._államig_össz_bev'!K40</f>
        <v>0</v>
      </c>
      <c r="L40" s="673">
        <f>'1. mell.bevétel_össz'!L39-'26._önként_össz_bev'!L41</f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</row>
    <row r="41" spans="1:9941" s="56" customFormat="1" ht="12.2" customHeight="1" thickBot="1" x14ac:dyDescent="0.25">
      <c r="A41" s="14" t="s">
        <v>15</v>
      </c>
      <c r="B41" s="74" t="s">
        <v>626</v>
      </c>
      <c r="C41" s="1309">
        <f>SUM(C42:C52)</f>
        <v>614524163</v>
      </c>
      <c r="D41" s="275">
        <f t="shared" ref="D41:K41" si="8">SUM(D42:D52)</f>
        <v>628458163</v>
      </c>
      <c r="E41" s="714">
        <f t="shared" si="8"/>
        <v>878458163</v>
      </c>
      <c r="F41" s="714">
        <f t="shared" si="8"/>
        <v>0</v>
      </c>
      <c r="G41" s="714">
        <f t="shared" si="8"/>
        <v>0</v>
      </c>
      <c r="H41" s="28">
        <f t="shared" si="2"/>
        <v>250000000</v>
      </c>
      <c r="I41" s="783">
        <f t="shared" si="8"/>
        <v>0</v>
      </c>
      <c r="J41" s="28">
        <f t="shared" si="8"/>
        <v>0</v>
      </c>
      <c r="K41" s="28">
        <f t="shared" si="8"/>
        <v>0</v>
      </c>
      <c r="L41" s="28" t="e">
        <f t="shared" ref="L41" si="9">SUM(L42:L52)</f>
        <v>#DIV/0!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</row>
    <row r="42" spans="1:9941" s="56" customFormat="1" ht="12.2" customHeight="1" x14ac:dyDescent="0.2">
      <c r="A42" s="12" t="s">
        <v>100</v>
      </c>
      <c r="B42" s="878" t="s">
        <v>143</v>
      </c>
      <c r="C42" s="652">
        <f>'1. mell.bevétel_össz'!C41-'26._önként_össz_bev'!C43-'26._államig_össz_bev'!C42</f>
        <v>0</v>
      </c>
      <c r="D42" s="273">
        <f>'1. mell.bevétel_össz'!D41-'26._önként_össz_bev'!D43-'26._államig_össz_bev'!D42</f>
        <v>0</v>
      </c>
      <c r="E42" s="715">
        <f>'1. mell.bevétel_össz'!E41-'26._önként_össz_bev'!E43-'26._államig_össz_bev'!E42</f>
        <v>0</v>
      </c>
      <c r="F42" s="715">
        <f>'1. mell.bevétel_össz'!F41-'26._önként_össz_bev'!F43-'26._államig_össz_bev'!F42</f>
        <v>0</v>
      </c>
      <c r="G42" s="715">
        <f>'1. mell.bevétel_össz'!G41-'26._önként_össz_bev'!G43-'26._államig_össz_bev'!G42</f>
        <v>0</v>
      </c>
      <c r="H42" s="16">
        <f t="shared" si="2"/>
        <v>0</v>
      </c>
      <c r="I42" s="781">
        <f>'1. mell.bevétel_össz'!I41-'26._önként_össz_bev'!I43-'26._államig_össz_bev'!I42</f>
        <v>0</v>
      </c>
      <c r="J42" s="16">
        <f>'1. mell.bevétel_össz'!J41-'26._önként_össz_bev'!J43-'26._államig_össz_bev'!J42</f>
        <v>0</v>
      </c>
      <c r="K42" s="16">
        <f>'1. mell.bevétel_össz'!K41-'26._önként_össz_bev'!K43-'26._államig_össz_bev'!K42</f>
        <v>0</v>
      </c>
      <c r="L42" s="16" t="e">
        <f>'1. mell.bevétel_össz'!L41-'26._önként_össz_bev'!L43</f>
        <v>#DIV/0!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</row>
    <row r="43" spans="1:9941" s="56" customFormat="1" ht="12.2" customHeight="1" x14ac:dyDescent="0.2">
      <c r="A43" s="1218" t="s">
        <v>101</v>
      </c>
      <c r="B43" s="879" t="s">
        <v>144</v>
      </c>
      <c r="C43" s="652">
        <f>'1. mell.bevétel_össz'!C42-'26._önként_össz_bev'!C44-'26._államig_össz_bev'!C43</f>
        <v>44586585</v>
      </c>
      <c r="D43" s="418">
        <f>'1. mell.bevétel_össz'!D42-'26._önként_össz_bev'!D44-'26._államig_össz_bev'!D43</f>
        <v>44586585</v>
      </c>
      <c r="E43" s="716">
        <f>'1. mell.bevétel_össz'!E42-'26._önként_össz_bev'!E44-'26._államig_össz_bev'!E43</f>
        <v>44586585</v>
      </c>
      <c r="F43" s="716">
        <f>'1. mell.bevétel_össz'!F42-'26._önként_össz_bev'!F44-'26._államig_össz_bev'!F43</f>
        <v>0</v>
      </c>
      <c r="G43" s="716">
        <f>'1. mell.bevétel_össz'!G42-'26._önként_össz_bev'!G44-'26._államig_össz_bev'!G43</f>
        <v>0</v>
      </c>
      <c r="H43" s="420">
        <f t="shared" si="2"/>
        <v>0</v>
      </c>
      <c r="I43" s="782">
        <f>'1. mell.bevétel_össz'!I42-'26._önként_össz_bev'!I44-'26._államig_össz_bev'!I43</f>
        <v>0</v>
      </c>
      <c r="J43" s="420">
        <f>'1. mell.bevétel_össz'!J42-'26._önként_össz_bev'!J44-'26._államig_össz_bev'!J43</f>
        <v>0</v>
      </c>
      <c r="K43" s="420">
        <f>'1. mell.bevétel_össz'!K42-'26._önként_össz_bev'!K44-'26._államig_össz_bev'!K43</f>
        <v>0</v>
      </c>
      <c r="L43" s="420">
        <f>'1. mell.bevétel_össz'!L42-'26._önként_össz_bev'!L44</f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</row>
    <row r="44" spans="1:9941" s="56" customFormat="1" ht="12.2" customHeight="1" x14ac:dyDescent="0.2">
      <c r="A44" s="1218" t="s">
        <v>164</v>
      </c>
      <c r="B44" s="879" t="s">
        <v>274</v>
      </c>
      <c r="C44" s="652">
        <f>'1. mell.bevétel_össz'!C43-'26._önként_össz_bev'!C45-'26._államig_össz_bev'!C44</f>
        <v>8534496</v>
      </c>
      <c r="D44" s="418">
        <f>'1. mell.bevétel_össz'!D43-'26._önként_össz_bev'!D45-'26._államig_össz_bev'!D44</f>
        <v>8534496</v>
      </c>
      <c r="E44" s="716">
        <f>'1. mell.bevétel_össz'!E43-'26._önként_össz_bev'!E45-'26._államig_össz_bev'!E44</f>
        <v>8534496</v>
      </c>
      <c r="F44" s="716">
        <f>'1. mell.bevétel_össz'!F43-'26._önként_össz_bev'!F45-'26._államig_össz_bev'!F44</f>
        <v>0</v>
      </c>
      <c r="G44" s="716">
        <f>'1. mell.bevétel_össz'!G43-'26._önként_össz_bev'!G45-'26._államig_össz_bev'!G44</f>
        <v>0</v>
      </c>
      <c r="H44" s="420">
        <f t="shared" si="2"/>
        <v>0</v>
      </c>
      <c r="I44" s="782">
        <f>'1. mell.bevétel_össz'!I43-'26._önként_össz_bev'!I45-'26._államig_össz_bev'!I44</f>
        <v>0</v>
      </c>
      <c r="J44" s="420">
        <f>'1. mell.bevétel_össz'!J43-'26._önként_össz_bev'!J45-'26._államig_össz_bev'!J44</f>
        <v>0</v>
      </c>
      <c r="K44" s="420">
        <f>'1. mell.bevétel_össz'!K43-'26._önként_össz_bev'!K45-'26._államig_össz_bev'!K44</f>
        <v>0</v>
      </c>
      <c r="L44" s="420">
        <f>'1. mell.bevétel_össz'!L43-'26._önként_össz_bev'!L45</f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</row>
    <row r="45" spans="1:9941" s="56" customFormat="1" ht="12.2" customHeight="1" x14ac:dyDescent="0.2">
      <c r="A45" s="1218" t="s">
        <v>200</v>
      </c>
      <c r="B45" s="879" t="s">
        <v>146</v>
      </c>
      <c r="C45" s="652">
        <f>'1. mell.bevétel_össz'!C44-'26._önként_össz_bev'!C46-'26._államig_össz_bev'!C45</f>
        <v>78517110</v>
      </c>
      <c r="D45" s="418">
        <f>'1. mell.bevétel_össz'!D44-'26._önként_össz_bev'!D46-'26._államig_össz_bev'!D45</f>
        <v>78517110</v>
      </c>
      <c r="E45" s="716">
        <f>'1. mell.bevétel_össz'!E44-'26._önként_össz_bev'!E46-'26._államig_össz_bev'!E45</f>
        <v>78517110</v>
      </c>
      <c r="F45" s="716">
        <f>'1. mell.bevétel_össz'!F44-'26._önként_össz_bev'!F46-'26._államig_össz_bev'!F45</f>
        <v>0</v>
      </c>
      <c r="G45" s="716">
        <f>'1. mell.bevétel_össz'!G44-'26._önként_össz_bev'!G46-'26._államig_össz_bev'!G45</f>
        <v>0</v>
      </c>
      <c r="H45" s="420">
        <f t="shared" si="2"/>
        <v>0</v>
      </c>
      <c r="I45" s="782">
        <f>'1. mell.bevétel_össz'!I44-'26._önként_össz_bev'!I46-'26._államig_össz_bev'!I45</f>
        <v>0</v>
      </c>
      <c r="J45" s="420">
        <f>'1. mell.bevétel_össz'!J44-'26._önként_össz_bev'!J46-'26._államig_össz_bev'!J45</f>
        <v>0</v>
      </c>
      <c r="K45" s="420">
        <f>'1. mell.bevétel_össz'!K44-'26._önként_össz_bev'!K46-'26._államig_össz_bev'!K45</f>
        <v>0</v>
      </c>
      <c r="L45" s="420">
        <f>'1. mell.bevétel_össz'!L44-'26._önként_össz_bev'!L46</f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</row>
    <row r="46" spans="1:9941" s="56" customFormat="1" ht="12.2" customHeight="1" x14ac:dyDescent="0.2">
      <c r="A46" s="1218" t="s">
        <v>282</v>
      </c>
      <c r="B46" s="879" t="s">
        <v>148</v>
      </c>
      <c r="C46" s="652">
        <f>'1. mell.bevétel_össz'!C45-'26._önként_össz_bev'!C47-'26._államig_össz_bev'!C46</f>
        <v>121625660</v>
      </c>
      <c r="D46" s="418">
        <f>'1. mell.bevétel_össz'!D45-'26._önként_össz_bev'!D47-'26._államig_össz_bev'!D46</f>
        <v>121625660</v>
      </c>
      <c r="E46" s="716">
        <f>'1. mell.bevétel_össz'!E45-'26._önként_össz_bev'!E47-'26._államig_össz_bev'!E46</f>
        <v>121625660</v>
      </c>
      <c r="F46" s="716">
        <f>'1. mell.bevétel_össz'!F45-'26._önként_össz_bev'!F47-'26._államig_össz_bev'!F46</f>
        <v>0</v>
      </c>
      <c r="G46" s="716">
        <f>'1. mell.bevétel_össz'!G45-'26._önként_össz_bev'!G47-'26._államig_össz_bev'!G46</f>
        <v>0</v>
      </c>
      <c r="H46" s="420">
        <f t="shared" si="2"/>
        <v>0</v>
      </c>
      <c r="I46" s="782">
        <f>'1. mell.bevétel_össz'!I45-'26._önként_össz_bev'!I47-'26._államig_össz_bev'!I46</f>
        <v>0</v>
      </c>
      <c r="J46" s="420">
        <f>'1. mell.bevétel_össz'!J45-'26._önként_össz_bev'!J47-'26._államig_össz_bev'!J46</f>
        <v>0</v>
      </c>
      <c r="K46" s="420">
        <f>'1. mell.bevétel_össz'!K45-'26._önként_össz_bev'!K47-'26._államig_össz_bev'!K46</f>
        <v>0</v>
      </c>
      <c r="L46" s="420">
        <f>'1. mell.bevétel_össz'!L45-'26._önként_össz_bev'!L47</f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</row>
    <row r="47" spans="1:9941" s="56" customFormat="1" ht="12.2" customHeight="1" x14ac:dyDescent="0.2">
      <c r="A47" s="1218" t="s">
        <v>603</v>
      </c>
      <c r="B47" s="879" t="s">
        <v>203</v>
      </c>
      <c r="C47" s="652">
        <f>'1. mell.bevétel_össz'!C46-'26._önként_össz_bev'!C48-'26._államig_össz_bev'!C47</f>
        <v>79218312</v>
      </c>
      <c r="D47" s="418">
        <f>'1. mell.bevétel_össz'!D46-'26._önként_össz_bev'!D48-'26._államig_össz_bev'!D47</f>
        <v>79218312</v>
      </c>
      <c r="E47" s="716">
        <f>'1. mell.bevétel_össz'!E46-'26._önként_össz_bev'!E48-'26._államig_össz_bev'!E47</f>
        <v>79218312</v>
      </c>
      <c r="F47" s="716">
        <f>'1. mell.bevétel_össz'!F46-'26._önként_össz_bev'!F48-'26._államig_össz_bev'!F47</f>
        <v>0</v>
      </c>
      <c r="G47" s="716">
        <f>'1. mell.bevétel_össz'!G46-'26._önként_össz_bev'!G48-'26._államig_össz_bev'!G47</f>
        <v>0</v>
      </c>
      <c r="H47" s="420">
        <f t="shared" si="2"/>
        <v>0</v>
      </c>
      <c r="I47" s="782">
        <f>'1. mell.bevétel_össz'!I46-'26._önként_össz_bev'!I48-'26._államig_össz_bev'!I47</f>
        <v>0</v>
      </c>
      <c r="J47" s="420">
        <f>'1. mell.bevétel_össz'!J46-'26._önként_össz_bev'!J48-'26._államig_össz_bev'!J47</f>
        <v>0</v>
      </c>
      <c r="K47" s="420">
        <f>'1. mell.bevétel_össz'!K46-'26._önként_össz_bev'!K48-'26._államig_össz_bev'!K47</f>
        <v>0</v>
      </c>
      <c r="L47" s="420">
        <f>'1. mell.bevétel_össz'!L46-'26._önként_össz_bev'!L48</f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</row>
    <row r="48" spans="1:9941" s="56" customFormat="1" ht="12.2" customHeight="1" x14ac:dyDescent="0.2">
      <c r="A48" s="1218" t="s">
        <v>604</v>
      </c>
      <c r="B48" s="879" t="s">
        <v>204</v>
      </c>
      <c r="C48" s="652">
        <f>'1. mell.bevétel_össz'!C47-'26._önként_össz_bev'!C49-'26._államig_össz_bev'!C48</f>
        <v>0</v>
      </c>
      <c r="D48" s="418">
        <f>'1. mell.bevétel_össz'!D47-'26._önként_össz_bev'!D49-'26._államig_össz_bev'!D48</f>
        <v>13934000</v>
      </c>
      <c r="E48" s="716">
        <f>'1. mell.bevétel_össz'!E47-'26._önként_össz_bev'!E49-'26._államig_össz_bev'!E48</f>
        <v>13934000</v>
      </c>
      <c r="F48" s="716">
        <f>'1. mell.bevétel_össz'!F47-'26._önként_össz_bev'!F49-'26._államig_össz_bev'!F48</f>
        <v>0</v>
      </c>
      <c r="G48" s="716">
        <f>'1. mell.bevétel_össz'!G47-'26._önként_össz_bev'!G49-'26._államig_össz_bev'!G48</f>
        <v>0</v>
      </c>
      <c r="H48" s="420">
        <f t="shared" si="2"/>
        <v>0</v>
      </c>
      <c r="I48" s="782">
        <f>'1. mell.bevétel_össz'!I47-'26._önként_össz_bev'!I49-'26._államig_össz_bev'!I48</f>
        <v>0</v>
      </c>
      <c r="J48" s="420">
        <f>'1. mell.bevétel_össz'!J47-'26._önként_össz_bev'!J49-'26._államig_össz_bev'!J48</f>
        <v>0</v>
      </c>
      <c r="K48" s="420">
        <f>'1. mell.bevétel_össz'!K47-'26._önként_össz_bev'!K49-'26._államig_össz_bev'!K48</f>
        <v>0</v>
      </c>
      <c r="L48" s="420">
        <f>'1. mell.bevétel_össz'!L47-'26._önként_össz_bev'!L49</f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</row>
    <row r="49" spans="1:9941" s="56" customFormat="1" ht="12.2" customHeight="1" x14ac:dyDescent="0.2">
      <c r="A49" s="1218" t="s">
        <v>605</v>
      </c>
      <c r="B49" s="879" t="s">
        <v>302</v>
      </c>
      <c r="C49" s="652">
        <f>'1. mell.bevétel_össz'!C48-'26._önként_össz_bev'!C50-'26._államig_össz_bev'!C49</f>
        <v>280630000</v>
      </c>
      <c r="D49" s="418">
        <f>'1. mell.bevétel_össz'!D48-'26._önként_össz_bev'!D50-'26._államig_össz_bev'!D49</f>
        <v>280630000</v>
      </c>
      <c r="E49" s="716">
        <f>'1. mell.bevétel_össz'!E48-'26._önként_össz_bev'!E50-'26._államig_össz_bev'!E49</f>
        <v>530630000</v>
      </c>
      <c r="F49" s="716">
        <f>'1. mell.bevétel_össz'!F48-'26._önként_össz_bev'!F50-'26._államig_össz_bev'!F49</f>
        <v>0</v>
      </c>
      <c r="G49" s="716">
        <f>'1. mell.bevétel_össz'!G48-'26._önként_össz_bev'!G50-'26._államig_össz_bev'!G49</f>
        <v>0</v>
      </c>
      <c r="H49" s="420">
        <f t="shared" si="2"/>
        <v>250000000</v>
      </c>
      <c r="I49" s="782">
        <f>'1. mell.bevétel_össz'!I48-'26._önként_össz_bev'!I50-'26._államig_össz_bev'!I49</f>
        <v>0</v>
      </c>
      <c r="J49" s="420">
        <f>'1. mell.bevétel_össz'!J48-'26._önként_össz_bev'!J50-'26._államig_össz_bev'!J49</f>
        <v>0</v>
      </c>
      <c r="K49" s="420">
        <f>'1. mell.bevétel_össz'!K48-'26._önként_össz_bev'!K50-'26._államig_össz_bev'!K49</f>
        <v>0</v>
      </c>
      <c r="L49" s="420">
        <f>'1. mell.bevétel_össz'!L48-'26._önként_össz_bev'!L50</f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</row>
    <row r="50" spans="1:9941" s="56" customFormat="1" ht="12.2" customHeight="1" x14ac:dyDescent="0.2">
      <c r="A50" s="1218" t="s">
        <v>606</v>
      </c>
      <c r="B50" s="879" t="s">
        <v>155</v>
      </c>
      <c r="C50" s="652">
        <f>'1. mell.bevétel_össz'!C49-'26._önként_össz_bev'!C51-'26._államig_össz_bev'!C50</f>
        <v>0</v>
      </c>
      <c r="D50" s="418">
        <f>'1. mell.bevétel_össz'!D49-'26._önként_össz_bev'!D51-'26._államig_össz_bev'!D50</f>
        <v>0</v>
      </c>
      <c r="E50" s="716">
        <f>'1. mell.bevétel_össz'!E49-'26._önként_össz_bev'!E51-'26._államig_össz_bev'!E50</f>
        <v>0</v>
      </c>
      <c r="F50" s="716">
        <f>'1. mell.bevétel_össz'!F49-'26._önként_össz_bev'!F51-'26._államig_össz_bev'!F50</f>
        <v>0</v>
      </c>
      <c r="G50" s="716">
        <f>'1. mell.bevétel_össz'!G49-'26._önként_össz_bev'!G51-'26._államig_össz_bev'!G50</f>
        <v>0</v>
      </c>
      <c r="H50" s="420">
        <f t="shared" si="2"/>
        <v>0</v>
      </c>
      <c r="I50" s="782">
        <f>'1. mell.bevétel_össz'!I49-'26._önként_össz_bev'!I51-'26._államig_össz_bev'!I50</f>
        <v>0</v>
      </c>
      <c r="J50" s="420">
        <f>'1. mell.bevétel_össz'!J49-'26._önként_össz_bev'!J51-'26._államig_össz_bev'!J50</f>
        <v>0</v>
      </c>
      <c r="K50" s="420">
        <f>'1. mell.bevétel_össz'!K49-'26._önként_össz_bev'!K51-'26._államig_össz_bev'!K50</f>
        <v>0</v>
      </c>
      <c r="L50" s="420" t="e">
        <f>'1. mell.bevétel_össz'!L49-'26._önként_össz_bev'!L51</f>
        <v>#DIV/0!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</row>
    <row r="51" spans="1:9941" s="56" customFormat="1" ht="12.2" customHeight="1" x14ac:dyDescent="0.2">
      <c r="A51" s="1220" t="s">
        <v>607</v>
      </c>
      <c r="B51" s="634" t="s">
        <v>275</v>
      </c>
      <c r="C51" s="652">
        <f>'1. mell.bevétel_össz'!C50-'26._önként_össz_bev'!C52-'26._államig_össz_bev'!C51</f>
        <v>0</v>
      </c>
      <c r="D51" s="418">
        <f>'1. mell.bevétel_össz'!D50-'26._önként_össz_bev'!D52-'26._államig_össz_bev'!D51</f>
        <v>0</v>
      </c>
      <c r="E51" s="716">
        <f>'1. mell.bevétel_össz'!E50-'26._önként_össz_bev'!E52-'26._államig_össz_bev'!E51</f>
        <v>0</v>
      </c>
      <c r="F51" s="716">
        <f>'1. mell.bevétel_össz'!F50-'26._önként_össz_bev'!F52-'26._államig_össz_bev'!F51</f>
        <v>0</v>
      </c>
      <c r="G51" s="716">
        <f>'1. mell.bevétel_össz'!G50-'26._önként_össz_bev'!G52-'26._államig_össz_bev'!G51</f>
        <v>0</v>
      </c>
      <c r="H51" s="420">
        <f t="shared" si="2"/>
        <v>0</v>
      </c>
      <c r="I51" s="782">
        <f>'1. mell.bevétel_össz'!I50-'26._önként_össz_bev'!I52-'26._államig_össz_bev'!I51</f>
        <v>0</v>
      </c>
      <c r="J51" s="420">
        <f>'1. mell.bevétel_össz'!J50-'26._önként_össz_bev'!J52-'26._államig_össz_bev'!J51</f>
        <v>0</v>
      </c>
      <c r="K51" s="420">
        <f>'1. mell.bevétel_össz'!K50-'26._önként_össz_bev'!K52-'26._államig_össz_bev'!K51</f>
        <v>0</v>
      </c>
      <c r="L51" s="420" t="e">
        <f>'1. mell.bevétel_össz'!L50-'26._önként_össz_bev'!L52</f>
        <v>#DIV/0!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</row>
    <row r="52" spans="1:9941" s="56" customFormat="1" ht="12.2" customHeight="1" thickBot="1" x14ac:dyDescent="0.25">
      <c r="A52" s="1220" t="s">
        <v>608</v>
      </c>
      <c r="B52" s="634" t="s">
        <v>157</v>
      </c>
      <c r="C52" s="652">
        <f>'1. mell.bevétel_össz'!C51-'26._önként_össz_bev'!C53-'26._államig_össz_bev'!C52</f>
        <v>1412000</v>
      </c>
      <c r="D52" s="823">
        <f>'1. mell.bevétel_össz'!D51-'26._önként_össz_bev'!D53-'26._államig_össz_bev'!D52</f>
        <v>1412000</v>
      </c>
      <c r="E52" s="719">
        <f>'1. mell.bevétel_össz'!E51-'26._önként_össz_bev'!E53-'26._államig_össz_bev'!E52</f>
        <v>1412000</v>
      </c>
      <c r="F52" s="719">
        <f>'1. mell.bevétel_össz'!F51-'26._önként_össz_bev'!F53-'26._államig_össz_bev'!F52</f>
        <v>0</v>
      </c>
      <c r="G52" s="719">
        <f>'1. mell.bevétel_össz'!G51-'26._önként_össz_bev'!G53-'26._államig_össz_bev'!G52</f>
        <v>0</v>
      </c>
      <c r="H52" s="674">
        <f t="shared" si="2"/>
        <v>0</v>
      </c>
      <c r="I52" s="829">
        <f>'1. mell.bevétel_össz'!I51-'26._önként_össz_bev'!I53-'26._államig_össz_bev'!I52</f>
        <v>0</v>
      </c>
      <c r="J52" s="674">
        <f>'1. mell.bevétel_össz'!J51-'26._önként_össz_bev'!J53-'26._államig_össz_bev'!J52</f>
        <v>0</v>
      </c>
      <c r="K52" s="674">
        <f>'1. mell.bevétel_össz'!K51-'26._önként_össz_bev'!K53-'26._államig_össz_bev'!K52</f>
        <v>0</v>
      </c>
      <c r="L52" s="674">
        <f>'1. mell.bevétel_össz'!L51-'26._önként_össz_bev'!L53</f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</row>
    <row r="53" spans="1:9941" s="56" customFormat="1" ht="12.2" customHeight="1" thickBot="1" x14ac:dyDescent="0.25">
      <c r="A53" s="14" t="s">
        <v>16</v>
      </c>
      <c r="B53" s="74" t="s">
        <v>609</v>
      </c>
      <c r="C53" s="117">
        <f>SUM(C54:C58)</f>
        <v>57720000</v>
      </c>
      <c r="D53" s="275">
        <f t="shared" ref="D53:K53" si="10">SUM(D54:D58)</f>
        <v>57720000</v>
      </c>
      <c r="E53" s="714">
        <f t="shared" si="10"/>
        <v>57720000</v>
      </c>
      <c r="F53" s="714">
        <f t="shared" si="10"/>
        <v>0</v>
      </c>
      <c r="G53" s="714">
        <f t="shared" si="10"/>
        <v>0</v>
      </c>
      <c r="H53" s="28">
        <f t="shared" si="2"/>
        <v>0</v>
      </c>
      <c r="I53" s="783">
        <f t="shared" si="10"/>
        <v>0</v>
      </c>
      <c r="J53" s="28">
        <f t="shared" si="10"/>
        <v>0</v>
      </c>
      <c r="K53" s="28">
        <f t="shared" si="10"/>
        <v>0</v>
      </c>
      <c r="L53" s="28" t="e">
        <f t="shared" ref="L53" si="11">SUM(L54:L58)</f>
        <v>#DIV/0!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</row>
    <row r="54" spans="1:9941" s="56" customFormat="1" ht="12.2" customHeight="1" x14ac:dyDescent="0.2">
      <c r="A54" s="12" t="s">
        <v>89</v>
      </c>
      <c r="B54" s="878" t="s">
        <v>167</v>
      </c>
      <c r="C54" s="120">
        <f>'1. mell.bevétel_össz'!C53-'26._önként_össz_bev'!C55-'26._államig_össz_bev'!C54</f>
        <v>0</v>
      </c>
      <c r="D54" s="293">
        <f>'1. mell.bevétel_össz'!D53-'26._önként_össz_bev'!D55-'26._államig_össz_bev'!D54</f>
        <v>0</v>
      </c>
      <c r="E54" s="720">
        <f>'1. mell.bevétel_össz'!E53-'26._önként_össz_bev'!E55-'26._államig_össz_bev'!E54</f>
        <v>0</v>
      </c>
      <c r="F54" s="720">
        <f>'1. mell.bevétel_össz'!F53-'26._önként_össz_bev'!F55-'26._államig_össz_bev'!F54</f>
        <v>0</v>
      </c>
      <c r="G54" s="720">
        <f>'1. mell.bevétel_össz'!G53-'26._önként_össz_bev'!G55-'26._államig_össz_bev'!G54</f>
        <v>0</v>
      </c>
      <c r="H54" s="23">
        <f t="shared" si="2"/>
        <v>0</v>
      </c>
      <c r="I54" s="830">
        <f>'1. mell.bevétel_össz'!I53-'26._önként_össz_bev'!I55-'26._államig_össz_bev'!I54</f>
        <v>0</v>
      </c>
      <c r="J54" s="23">
        <f>'1. mell.bevétel_össz'!J53-'26._önként_össz_bev'!J55-'26._államig_össz_bev'!J54</f>
        <v>0</v>
      </c>
      <c r="K54" s="23">
        <f>'1. mell.bevétel_össz'!K53-'26._önként_össz_bev'!K55-'26._államig_össz_bev'!K54</f>
        <v>0</v>
      </c>
      <c r="L54" s="23" t="e">
        <f>'1. mell.bevétel_össz'!L53-'26._önként_össz_bev'!L55</f>
        <v>#DIV/0!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</row>
    <row r="55" spans="1:9941" s="56" customFormat="1" ht="12.2" customHeight="1" x14ac:dyDescent="0.2">
      <c r="A55" s="1218" t="s">
        <v>102</v>
      </c>
      <c r="B55" s="879" t="s">
        <v>168</v>
      </c>
      <c r="C55" s="502">
        <f>'1. mell.bevétel_össz'!C54-'26._önként_össz_bev'!C56-'26._államig_össz_bev'!C55</f>
        <v>57720000</v>
      </c>
      <c r="D55" s="419">
        <f>'1. mell.bevétel_össz'!D54-'26._önként_össz_bev'!D56-'26._államig_össz_bev'!D55</f>
        <v>57720000</v>
      </c>
      <c r="E55" s="721">
        <f>'1. mell.bevétel_össz'!E54-'26._önként_össz_bev'!E56-'26._államig_össz_bev'!E55</f>
        <v>57720000</v>
      </c>
      <c r="F55" s="721">
        <f>'1. mell.bevétel_össz'!F54-'26._önként_össz_bev'!F56-'26._államig_össz_bev'!F55</f>
        <v>0</v>
      </c>
      <c r="G55" s="721">
        <f>'1. mell.bevétel_össz'!G54-'26._önként_össz_bev'!G56-'26._államig_össz_bev'!G55</f>
        <v>0</v>
      </c>
      <c r="H55" s="421">
        <f t="shared" si="2"/>
        <v>0</v>
      </c>
      <c r="I55" s="828">
        <f>'1. mell.bevétel_össz'!I54-'26._önként_össz_bev'!I56-'26._államig_össz_bev'!I55</f>
        <v>0</v>
      </c>
      <c r="J55" s="421">
        <f>'1. mell.bevétel_össz'!J54-'26._önként_össz_bev'!J56-'26._államig_össz_bev'!J55</f>
        <v>0</v>
      </c>
      <c r="K55" s="421">
        <f>'1. mell.bevétel_össz'!K54-'26._önként_össz_bev'!K56-'26._államig_össz_bev'!K55</f>
        <v>0</v>
      </c>
      <c r="L55" s="421">
        <f>'1. mell.bevétel_össz'!L54-'26._önként_össz_bev'!L56</f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</row>
    <row r="56" spans="1:9941" s="56" customFormat="1" ht="12.2" customHeight="1" x14ac:dyDescent="0.2">
      <c r="A56" s="1218" t="s">
        <v>103</v>
      </c>
      <c r="B56" s="879" t="s">
        <v>169</v>
      </c>
      <c r="C56" s="502">
        <f>'1. mell.bevétel_össz'!C55-'26._önként_össz_bev'!C57-'26._államig_össz_bev'!C56</f>
        <v>0</v>
      </c>
      <c r="D56" s="419">
        <f>'1. mell.bevétel_össz'!D55-'26._önként_össz_bev'!D57-'26._államig_össz_bev'!D56</f>
        <v>0</v>
      </c>
      <c r="E56" s="721">
        <f>'1. mell.bevétel_össz'!E55-'26._önként_össz_bev'!E57-'26._államig_össz_bev'!E56</f>
        <v>0</v>
      </c>
      <c r="F56" s="721">
        <f>'1. mell.bevétel_össz'!F55-'26._önként_össz_bev'!F57-'26._államig_össz_bev'!F56</f>
        <v>0</v>
      </c>
      <c r="G56" s="721">
        <f>'1. mell.bevétel_össz'!G55-'26._önként_össz_bev'!G57-'26._államig_össz_bev'!G56</f>
        <v>0</v>
      </c>
      <c r="H56" s="421">
        <f t="shared" si="2"/>
        <v>0</v>
      </c>
      <c r="I56" s="828">
        <f>'1. mell.bevétel_össz'!I55-'26._önként_össz_bev'!I57-'26._államig_össz_bev'!I56</f>
        <v>0</v>
      </c>
      <c r="J56" s="421">
        <f>'1. mell.bevétel_össz'!J55-'26._önként_össz_bev'!J57-'26._államig_össz_bev'!J56</f>
        <v>0</v>
      </c>
      <c r="K56" s="421">
        <f>'1. mell.bevétel_össz'!K55-'26._önként_össz_bev'!K57-'26._államig_össz_bev'!K56</f>
        <v>0</v>
      </c>
      <c r="L56" s="421" t="e">
        <f>'1. mell.bevétel_össz'!L55-'26._önként_össz_bev'!L57</f>
        <v>#DIV/0!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</row>
    <row r="57" spans="1:9941" s="56" customFormat="1" ht="12.2" customHeight="1" x14ac:dyDescent="0.2">
      <c r="A57" s="1218" t="s">
        <v>201</v>
      </c>
      <c r="B57" s="879" t="s">
        <v>207</v>
      </c>
      <c r="C57" s="502">
        <f>'1. mell.bevétel_össz'!C56-'26._önként_össz_bev'!C58-'26._államig_össz_bev'!C57</f>
        <v>0</v>
      </c>
      <c r="D57" s="419">
        <f>'1. mell.bevétel_össz'!D56-'26._önként_össz_bev'!D58-'26._államig_össz_bev'!D57</f>
        <v>0</v>
      </c>
      <c r="E57" s="721">
        <f>'1. mell.bevétel_össz'!E56-'26._önként_össz_bev'!E58-'26._államig_össz_bev'!E57</f>
        <v>0</v>
      </c>
      <c r="F57" s="721">
        <f>'1. mell.bevétel_össz'!F56-'26._önként_össz_bev'!F58-'26._államig_össz_bev'!F57</f>
        <v>0</v>
      </c>
      <c r="G57" s="721">
        <f>'1. mell.bevétel_össz'!G56-'26._önként_össz_bev'!G58-'26._államig_össz_bev'!G57</f>
        <v>0</v>
      </c>
      <c r="H57" s="421">
        <f t="shared" si="2"/>
        <v>0</v>
      </c>
      <c r="I57" s="828">
        <f>'1. mell.bevétel_össz'!I56-'26._önként_össz_bev'!I58-'26._államig_össz_bev'!I57</f>
        <v>0</v>
      </c>
      <c r="J57" s="421">
        <f>'1. mell.bevétel_össz'!J56-'26._önként_össz_bev'!J58-'26._államig_össz_bev'!J57</f>
        <v>0</v>
      </c>
      <c r="K57" s="421">
        <f>'1. mell.bevétel_össz'!K56-'26._önként_össz_bev'!K58-'26._államig_össz_bev'!K57</f>
        <v>0</v>
      </c>
      <c r="L57" s="421" t="e">
        <f>'1. mell.bevétel_össz'!L56-'26._önként_össz_bev'!L58</f>
        <v>#DIV/0!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</row>
    <row r="58" spans="1:9941" s="56" customFormat="1" ht="12.2" customHeight="1" thickBot="1" x14ac:dyDescent="0.25">
      <c r="A58" s="1220" t="s">
        <v>202</v>
      </c>
      <c r="B58" s="634" t="s">
        <v>209</v>
      </c>
      <c r="C58" s="1244">
        <f>'1. mell.bevétel_össz'!C57-'26._önként_össz_bev'!C59-'26._államig_össz_bev'!C58</f>
        <v>0</v>
      </c>
      <c r="D58" s="823">
        <f>'1. mell.bevétel_össz'!D57-'26._önként_össz_bev'!D59-'26._államig_össz_bev'!D58</f>
        <v>0</v>
      </c>
      <c r="E58" s="719">
        <f>'1. mell.bevétel_össz'!E57-'26._önként_össz_bev'!E59-'26._államig_össz_bev'!E58</f>
        <v>0</v>
      </c>
      <c r="F58" s="719">
        <f>'1. mell.bevétel_össz'!F57-'26._önként_össz_bev'!F59-'26._államig_össz_bev'!F58</f>
        <v>0</v>
      </c>
      <c r="G58" s="719">
        <f>'1. mell.bevétel_össz'!G57-'26._önként_össz_bev'!G59-'26._államig_össz_bev'!G58</f>
        <v>0</v>
      </c>
      <c r="H58" s="674">
        <f t="shared" si="2"/>
        <v>0</v>
      </c>
      <c r="I58" s="829">
        <f>'1. mell.bevétel_össz'!I57-'26._önként_össz_bev'!I59-'26._államig_össz_bev'!I58</f>
        <v>0</v>
      </c>
      <c r="J58" s="674">
        <f>'1. mell.bevétel_össz'!J57-'26._önként_össz_bev'!J59-'26._államig_össz_bev'!J58</f>
        <v>0</v>
      </c>
      <c r="K58" s="674">
        <f>'1. mell.bevétel_össz'!K57-'26._önként_össz_bev'!K59-'26._államig_össz_bev'!K58</f>
        <v>0</v>
      </c>
      <c r="L58" s="674" t="e">
        <f>'1. mell.bevétel_össz'!L57-'26._önként_össz_bev'!L59</f>
        <v>#DIV/0!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</row>
    <row r="59" spans="1:9941" s="56" customFormat="1" ht="12.2" customHeight="1" thickBot="1" x14ac:dyDescent="0.25">
      <c r="A59" s="14" t="s">
        <v>17</v>
      </c>
      <c r="B59" s="74" t="s">
        <v>627</v>
      </c>
      <c r="C59" s="117">
        <f>SUM(C60:C61)</f>
        <v>500000</v>
      </c>
      <c r="D59" s="275">
        <f t="shared" ref="D59:K59" si="12">SUM(D60:D61)</f>
        <v>550000</v>
      </c>
      <c r="E59" s="714">
        <f t="shared" si="12"/>
        <v>3550000</v>
      </c>
      <c r="F59" s="714">
        <f t="shared" si="12"/>
        <v>-5018250</v>
      </c>
      <c r="G59" s="714">
        <f t="shared" si="12"/>
        <v>-5018250</v>
      </c>
      <c r="H59" s="28">
        <f t="shared" si="2"/>
        <v>3000000</v>
      </c>
      <c r="I59" s="783">
        <f t="shared" si="12"/>
        <v>0</v>
      </c>
      <c r="J59" s="28">
        <f t="shared" si="12"/>
        <v>0</v>
      </c>
      <c r="K59" s="28">
        <f t="shared" si="12"/>
        <v>0</v>
      </c>
      <c r="L59" s="28" t="e">
        <f t="shared" ref="L59" si="13">SUM(L60:L61)</f>
        <v>#DIV/0!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</row>
    <row r="60" spans="1:9941" s="56" customFormat="1" ht="12.2" customHeight="1" x14ac:dyDescent="0.2">
      <c r="A60" s="1218" t="s">
        <v>104</v>
      </c>
      <c r="B60" s="879" t="s">
        <v>210</v>
      </c>
      <c r="C60" s="501">
        <f>'1. mell.bevétel_össz'!C59-'26._önként_össz_bev'!C61-'26._államig_össz_bev'!C60</f>
        <v>0</v>
      </c>
      <c r="D60" s="418">
        <f>'1. mell.bevétel_össz'!D59-'26._önként_össz_bev'!D61-'26._államig_össz_bev'!D60</f>
        <v>0</v>
      </c>
      <c r="E60" s="716">
        <f>'1. mell.bevétel_össz'!E59-'26._önként_össz_bev'!E61-'26._államig_össz_bev'!E60</f>
        <v>0</v>
      </c>
      <c r="F60" s="716">
        <f>'1. mell.bevétel_össz'!F59-'26._önként_össz_bev'!F61-'26._államig_össz_bev'!F60</f>
        <v>0</v>
      </c>
      <c r="G60" s="716">
        <f>'1. mell.bevétel_össz'!G59-'26._önként_össz_bev'!G61-'26._államig_össz_bev'!G60</f>
        <v>0</v>
      </c>
      <c r="H60" s="420">
        <f t="shared" si="2"/>
        <v>0</v>
      </c>
      <c r="I60" s="782">
        <f>'1. mell.bevétel_össz'!I59-'26._önként_össz_bev'!I61-'26._államig_össz_bev'!I60</f>
        <v>0</v>
      </c>
      <c r="J60" s="420">
        <f>'1. mell.bevétel_össz'!J59-'26._önként_össz_bev'!J61-'26._államig_össz_bev'!J60</f>
        <v>0</v>
      </c>
      <c r="K60" s="420">
        <f>'1. mell.bevétel_össz'!K59-'26._önként_össz_bev'!K61-'26._államig_össz_bev'!K60</f>
        <v>0</v>
      </c>
      <c r="L60" s="420" t="e">
        <f>'1. mell.bevétel_össz'!L59-'26._önként_össz_bev'!L61</f>
        <v>#DIV/0!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</row>
    <row r="61" spans="1:9941" s="56" customFormat="1" ht="12.2" customHeight="1" x14ac:dyDescent="0.2">
      <c r="A61" s="1218" t="s">
        <v>105</v>
      </c>
      <c r="B61" s="879" t="s">
        <v>211</v>
      </c>
      <c r="C61" s="501">
        <f>'1. mell.bevétel_össz'!C60-'26._önként_össz_bev'!C62-'26._államig_össz_bev'!C61</f>
        <v>500000</v>
      </c>
      <c r="D61" s="418">
        <f>'1. mell.bevétel_össz'!D60-'26._önként_össz_bev'!D62-'26._államig_össz_bev'!D61</f>
        <v>550000</v>
      </c>
      <c r="E61" s="716">
        <f>'1. mell.bevétel_össz'!E60-'26._önként_össz_bev'!E62-'26._államig_össz_bev'!E61</f>
        <v>3550000</v>
      </c>
      <c r="F61" s="716">
        <f>'1. mell.bevétel_össz'!F60-'26._önként_össz_bev'!F62-'26._államig_össz_bev'!F61</f>
        <v>-5018250</v>
      </c>
      <c r="G61" s="716">
        <f>'1. mell.bevétel_össz'!G60-'26._önként_össz_bev'!G62-'26._államig_össz_bev'!G61</f>
        <v>-5018250</v>
      </c>
      <c r="H61" s="420">
        <f t="shared" si="2"/>
        <v>3000000</v>
      </c>
      <c r="I61" s="782">
        <f>'1. mell.bevétel_össz'!I60-'26._önként_össz_bev'!I62-'26._államig_össz_bev'!I61</f>
        <v>0</v>
      </c>
      <c r="J61" s="420">
        <f>'1. mell.bevétel_össz'!J60-'26._önként_össz_bev'!J62-'26._államig_össz_bev'!J61</f>
        <v>0</v>
      </c>
      <c r="K61" s="420">
        <f>'1. mell.bevétel_össz'!K60-'26._önként_össz_bev'!K62-'26._államig_össz_bev'!K61</f>
        <v>0</v>
      </c>
      <c r="L61" s="420">
        <f>'1. mell.bevétel_össz'!L60-'26._önként_össz_bev'!L62</f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</row>
    <row r="62" spans="1:9941" s="56" customFormat="1" ht="12.2" customHeight="1" thickBot="1" x14ac:dyDescent="0.25">
      <c r="A62" s="1220" t="s">
        <v>610</v>
      </c>
      <c r="B62" s="634" t="s">
        <v>642</v>
      </c>
      <c r="C62" s="652">
        <f>'1. mell.bevétel_össz'!C61-'26._önként_össz_bev'!C63-'26._államig_össz_bev'!C62</f>
        <v>0</v>
      </c>
      <c r="D62" s="780">
        <f>'1. mell.bevétel_össz'!D61-'26._önként_össz_bev'!D63-'26._államig_össz_bev'!D62</f>
        <v>0</v>
      </c>
      <c r="E62" s="717">
        <f>'1. mell.bevétel_össz'!E61-'26._önként_össz_bev'!E63-'26._államig_össz_bev'!E62</f>
        <v>0</v>
      </c>
      <c r="F62" s="717">
        <f>'1. mell.bevétel_össz'!F61-'26._önként_össz_bev'!F63-'26._államig_össz_bev'!F62</f>
        <v>0</v>
      </c>
      <c r="G62" s="717">
        <f>'1. mell.bevétel_össz'!G61-'26._önként_össz_bev'!G63-'26._államig_össz_bev'!G62</f>
        <v>0</v>
      </c>
      <c r="H62" s="673">
        <f t="shared" si="2"/>
        <v>0</v>
      </c>
      <c r="I62" s="784">
        <f>'1. mell.bevétel_össz'!I61-'26._önként_össz_bev'!I63-'26._államig_össz_bev'!I62</f>
        <v>0</v>
      </c>
      <c r="J62" s="673">
        <f>'1. mell.bevétel_össz'!J61-'26._önként_össz_bev'!J63-'26._államig_össz_bev'!J62</f>
        <v>0</v>
      </c>
      <c r="K62" s="673">
        <f>'1. mell.bevétel_össz'!K61-'26._önként_össz_bev'!K63-'26._államig_össz_bev'!K62</f>
        <v>0</v>
      </c>
      <c r="L62" s="673">
        <f>'1. mell.bevétel_össz'!L61-'26._önként_össz_bev'!L63</f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</row>
    <row r="63" spans="1:9941" s="56" customFormat="1" ht="12.2" customHeight="1" thickBot="1" x14ac:dyDescent="0.25">
      <c r="A63" s="14" t="s">
        <v>18</v>
      </c>
      <c r="B63" s="441" t="s">
        <v>380</v>
      </c>
      <c r="C63" s="117">
        <f>SUM(C64:C65)</f>
        <v>22141000</v>
      </c>
      <c r="D63" s="275">
        <f t="shared" ref="D63:K63" si="14">SUM(D64:D65)</f>
        <v>22141000</v>
      </c>
      <c r="E63" s="714">
        <f t="shared" si="14"/>
        <v>22141000</v>
      </c>
      <c r="F63" s="714">
        <f t="shared" si="14"/>
        <v>0</v>
      </c>
      <c r="G63" s="714">
        <f t="shared" si="14"/>
        <v>0</v>
      </c>
      <c r="H63" s="28">
        <f t="shared" si="2"/>
        <v>0</v>
      </c>
      <c r="I63" s="783">
        <f t="shared" si="14"/>
        <v>0</v>
      </c>
      <c r="J63" s="28">
        <f t="shared" si="14"/>
        <v>0</v>
      </c>
      <c r="K63" s="28">
        <f t="shared" si="14"/>
        <v>0</v>
      </c>
      <c r="L63" s="28">
        <f t="shared" ref="L63" si="15">SUM(L64:L65)</f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</row>
    <row r="64" spans="1:9941" s="56" customFormat="1" ht="12.2" customHeight="1" x14ac:dyDescent="0.2">
      <c r="A64" s="12" t="s">
        <v>107</v>
      </c>
      <c r="B64" s="879" t="s">
        <v>212</v>
      </c>
      <c r="C64" s="502">
        <f>'1. mell.bevétel_össz'!C63-'26._önként_össz_bev'!C65</f>
        <v>22141000</v>
      </c>
      <c r="D64" s="419">
        <f>'1. mell.bevétel_össz'!D63-'26._önként_össz_bev'!D65</f>
        <v>22141000</v>
      </c>
      <c r="E64" s="721">
        <f>'1. mell.bevétel_össz'!E63-'26._önként_össz_bev'!E65</f>
        <v>22141000</v>
      </c>
      <c r="F64" s="721">
        <f>'1. mell.bevétel_össz'!F63-'26._önként_össz_bev'!F65</f>
        <v>0</v>
      </c>
      <c r="G64" s="721">
        <f>'1. mell.bevétel_össz'!G63-'26._önként_össz_bev'!G65</f>
        <v>0</v>
      </c>
      <c r="H64" s="421">
        <f t="shared" si="2"/>
        <v>0</v>
      </c>
      <c r="I64" s="828">
        <f>'1. mell.bevétel_össz'!I63-'26._önként_össz_bev'!I65</f>
        <v>0</v>
      </c>
      <c r="J64" s="421">
        <f>'1. mell.bevétel_össz'!J63-'26._önként_össz_bev'!J65</f>
        <v>0</v>
      </c>
      <c r="K64" s="421">
        <f>'1. mell.bevétel_össz'!K63-'26._önként_össz_bev'!K65</f>
        <v>0</v>
      </c>
      <c r="L64" s="421">
        <f>'1. mell.bevétel_össz'!L63-'26._önként_össz_bev'!L65</f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</row>
    <row r="65" spans="1:9941" s="56" customFormat="1" ht="12.2" customHeight="1" x14ac:dyDescent="0.2">
      <c r="A65" s="1218" t="s">
        <v>108</v>
      </c>
      <c r="B65" s="879" t="s">
        <v>213</v>
      </c>
      <c r="C65" s="502">
        <f>'1. mell.bevétel_össz'!C64-'26._önként_össz_bev'!C66</f>
        <v>0</v>
      </c>
      <c r="D65" s="419">
        <f>'1. mell.bevétel_össz'!D64-'26._önként_össz_bev'!D66</f>
        <v>0</v>
      </c>
      <c r="E65" s="721">
        <f>'1. mell.bevétel_össz'!E64-'26._önként_össz_bev'!E66</f>
        <v>0</v>
      </c>
      <c r="F65" s="721">
        <f>'1. mell.bevétel_össz'!F64-'26._önként_össz_bev'!F66</f>
        <v>0</v>
      </c>
      <c r="G65" s="721">
        <f>'1. mell.bevétel_össz'!G64-'26._önként_össz_bev'!G66</f>
        <v>0</v>
      </c>
      <c r="H65" s="421">
        <f t="shared" si="2"/>
        <v>0</v>
      </c>
      <c r="I65" s="828">
        <f>'1. mell.bevétel_össz'!I64-'26._önként_össz_bev'!I66</f>
        <v>0</v>
      </c>
      <c r="J65" s="421">
        <f>'1. mell.bevétel_össz'!J64-'26._önként_össz_bev'!J66</f>
        <v>0</v>
      </c>
      <c r="K65" s="421">
        <f>'1. mell.bevétel_össz'!K64-'26._önként_össz_bev'!K66</f>
        <v>0</v>
      </c>
      <c r="L65" s="421">
        <f>'1. mell.bevétel_össz'!L64-'26._önként_össz_bev'!L66</f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</row>
    <row r="66" spans="1:9941" s="56" customFormat="1" ht="12.2" customHeight="1" thickBot="1" x14ac:dyDescent="0.25">
      <c r="A66" s="251" t="s">
        <v>323</v>
      </c>
      <c r="B66" s="880" t="s">
        <v>368</v>
      </c>
      <c r="C66" s="502">
        <f>'1. mell.bevétel_össz'!C65-'26._önként_össz_bev'!C67</f>
        <v>0</v>
      </c>
      <c r="D66" s="419">
        <f>'1. mell.bevétel_össz'!D65-'26._önként_össz_bev'!D67</f>
        <v>0</v>
      </c>
      <c r="E66" s="721">
        <f>'1. mell.bevétel_össz'!E65-'26._önként_össz_bev'!E67</f>
        <v>0</v>
      </c>
      <c r="F66" s="721">
        <f>'1. mell.bevétel_össz'!F65-'26._önként_össz_bev'!F67</f>
        <v>0</v>
      </c>
      <c r="G66" s="721">
        <f>'1. mell.bevétel_össz'!G65-'26._önként_össz_bev'!G67</f>
        <v>0</v>
      </c>
      <c r="H66" s="421">
        <f t="shared" si="2"/>
        <v>0</v>
      </c>
      <c r="I66" s="828">
        <f>'1. mell.bevétel_össz'!I65-'26._önként_össz_bev'!I67</f>
        <v>0</v>
      </c>
      <c r="J66" s="421">
        <f>'1. mell.bevétel_össz'!J65-'26._önként_össz_bev'!J67</f>
        <v>0</v>
      </c>
      <c r="K66" s="421">
        <f>'1. mell.bevétel_össz'!K65-'26._önként_össz_bev'!K67</f>
        <v>0</v>
      </c>
      <c r="L66" s="421">
        <f>'1. mell.bevétel_össz'!L65-'26._önként_össz_bev'!L67</f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</row>
    <row r="67" spans="1:9941" s="56" customFormat="1" ht="12.2" customHeight="1" thickBot="1" x14ac:dyDescent="0.25">
      <c r="A67" s="442" t="s">
        <v>19</v>
      </c>
      <c r="B67" s="881" t="s">
        <v>628</v>
      </c>
      <c r="C67" s="1238">
        <f>+C11+C25+C31+C41+C53+C59+C63</f>
        <v>3089171255</v>
      </c>
      <c r="D67" s="276">
        <f t="shared" ref="D67:K67" si="16">+D11+D25+D31+D41+D53+D59+D63</f>
        <v>3749667126</v>
      </c>
      <c r="E67" s="680">
        <f t="shared" si="16"/>
        <v>5095957676</v>
      </c>
      <c r="F67" s="680">
        <f t="shared" si="16"/>
        <v>-5018250</v>
      </c>
      <c r="G67" s="680">
        <f t="shared" si="16"/>
        <v>-5018250</v>
      </c>
      <c r="H67" s="76">
        <f t="shared" si="2"/>
        <v>1346290550</v>
      </c>
      <c r="I67" s="793">
        <f t="shared" si="16"/>
        <v>0</v>
      </c>
      <c r="J67" s="76">
        <f t="shared" si="16"/>
        <v>0</v>
      </c>
      <c r="K67" s="76">
        <f t="shared" si="16"/>
        <v>0</v>
      </c>
      <c r="L67" s="76" t="e">
        <f t="shared" ref="L67" si="17">+L11+L19+L25+L31+L41+L53+L59+L63</f>
        <v>#DIV/0!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</row>
    <row r="68" spans="1:9941" s="56" customFormat="1" ht="12.2" customHeight="1" thickBot="1" x14ac:dyDescent="0.25">
      <c r="A68" s="65" t="s">
        <v>20</v>
      </c>
      <c r="B68" s="441" t="s">
        <v>629</v>
      </c>
      <c r="C68" s="117">
        <f>SUM(C69:C71)</f>
        <v>0</v>
      </c>
      <c r="D68" s="275">
        <f t="shared" ref="D68:K68" si="18">SUM(D69:D71)</f>
        <v>0</v>
      </c>
      <c r="E68" s="714">
        <f t="shared" si="18"/>
        <v>0</v>
      </c>
      <c r="F68" s="714">
        <f t="shared" si="18"/>
        <v>0</v>
      </c>
      <c r="G68" s="714">
        <f t="shared" si="18"/>
        <v>0</v>
      </c>
      <c r="H68" s="28">
        <f t="shared" si="2"/>
        <v>0</v>
      </c>
      <c r="I68" s="783">
        <f t="shared" si="18"/>
        <v>0</v>
      </c>
      <c r="J68" s="28">
        <f t="shared" si="18"/>
        <v>0</v>
      </c>
      <c r="K68" s="28">
        <f t="shared" si="18"/>
        <v>0</v>
      </c>
      <c r="L68" s="28" t="e">
        <f t="shared" ref="L68" si="19">SUM(L69:L71)</f>
        <v>#DIV/0!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</row>
    <row r="69" spans="1:9941" s="56" customFormat="1" ht="12.2" customHeight="1" x14ac:dyDescent="0.2">
      <c r="A69" s="12" t="s">
        <v>171</v>
      </c>
      <c r="B69" s="878" t="s">
        <v>215</v>
      </c>
      <c r="C69" s="502">
        <f>'1. mell.bevétel_össz'!C68-'26._önként_össz_bev'!C70</f>
        <v>0</v>
      </c>
      <c r="D69" s="419">
        <f>'1. mell.bevétel_össz'!D68-'26._önként_össz_bev'!D70</f>
        <v>0</v>
      </c>
      <c r="E69" s="721">
        <f>'1. mell.bevétel_össz'!E68-'26._önként_össz_bev'!E70</f>
        <v>0</v>
      </c>
      <c r="F69" s="721">
        <f>'1. mell.bevétel_össz'!F68-'26._önként_össz_bev'!F70</f>
        <v>0</v>
      </c>
      <c r="G69" s="721">
        <f>'1. mell.bevétel_össz'!G68-'26._önként_össz_bev'!G70</f>
        <v>0</v>
      </c>
      <c r="H69" s="421">
        <f>+E69-D69</f>
        <v>0</v>
      </c>
      <c r="I69" s="828">
        <f>'1. mell.bevétel_össz'!I68-'26._önként_össz_bev'!I70</f>
        <v>0</v>
      </c>
      <c r="J69" s="421">
        <f>'1. mell.bevétel_össz'!J68-'26._önként_össz_bev'!J70</f>
        <v>0</v>
      </c>
      <c r="K69" s="421">
        <f>'1. mell.bevétel_össz'!K68-'26._önként_össz_bev'!K70</f>
        <v>0</v>
      </c>
      <c r="L69" s="421" t="e">
        <f>'1. mell.bevétel_össz'!L68-'26._önként_össz_bev'!L70</f>
        <v>#DIV/0!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</row>
    <row r="70" spans="1:9941" s="56" customFormat="1" ht="12.2" customHeight="1" x14ac:dyDescent="0.2">
      <c r="A70" s="1218" t="s">
        <v>172</v>
      </c>
      <c r="B70" s="879" t="s">
        <v>324</v>
      </c>
      <c r="C70" s="502">
        <f>'1. mell.bevétel_össz'!C69-'26._önként_össz_bev'!C71</f>
        <v>0</v>
      </c>
      <c r="D70" s="419">
        <f>'1. mell.bevétel_össz'!D69-'26._önként_össz_bev'!D71</f>
        <v>0</v>
      </c>
      <c r="E70" s="721">
        <f>'1. mell.bevétel_össz'!E69-'26._önként_össz_bev'!E71</f>
        <v>0</v>
      </c>
      <c r="F70" s="721">
        <f>'1. mell.bevétel_össz'!F69-'26._önként_össz_bev'!F71</f>
        <v>0</v>
      </c>
      <c r="G70" s="721">
        <f>'1. mell.bevétel_össz'!G69-'26._önként_össz_bev'!G71</f>
        <v>0</v>
      </c>
      <c r="H70" s="421">
        <f t="shared" si="2"/>
        <v>0</v>
      </c>
      <c r="I70" s="828">
        <f>'1. mell.bevétel_össz'!I69-'26._önként_össz_bev'!I71</f>
        <v>0</v>
      </c>
      <c r="J70" s="421">
        <f>'1. mell.bevétel_össz'!J69-'26._önként_össz_bev'!J71</f>
        <v>0</v>
      </c>
      <c r="K70" s="421">
        <f>'1. mell.bevétel_össz'!K69-'26._önként_össz_bev'!K71</f>
        <v>0</v>
      </c>
      <c r="L70" s="421" t="e">
        <f>'1. mell.bevétel_össz'!L69-'26._önként_össz_bev'!L71</f>
        <v>#DIV/0!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</row>
    <row r="71" spans="1:9941" s="56" customFormat="1" ht="12.2" customHeight="1" thickBot="1" x14ac:dyDescent="0.25">
      <c r="A71" s="1220" t="s">
        <v>173</v>
      </c>
      <c r="B71" s="879" t="s">
        <v>513</v>
      </c>
      <c r="C71" s="502">
        <f>'1. mell.bevétel_össz'!C70-'26._önként_össz_bev'!C72</f>
        <v>0</v>
      </c>
      <c r="D71" s="419">
        <f>'1. mell.bevétel_össz'!D70-'26._önként_össz_bev'!D72</f>
        <v>0</v>
      </c>
      <c r="E71" s="721">
        <f>'1. mell.bevétel_össz'!E70-'26._önként_össz_bev'!E72</f>
        <v>0</v>
      </c>
      <c r="F71" s="721">
        <f>'1. mell.bevétel_össz'!F70-'26._önként_össz_bev'!F72</f>
        <v>0</v>
      </c>
      <c r="G71" s="721">
        <f>'1. mell.bevétel_össz'!G70-'26._önként_össz_bev'!G72</f>
        <v>0</v>
      </c>
      <c r="H71" s="421">
        <f t="shared" si="2"/>
        <v>0</v>
      </c>
      <c r="I71" s="828">
        <f>'1. mell.bevétel_össz'!I70-'26._önként_össz_bev'!I72</f>
        <v>0</v>
      </c>
      <c r="J71" s="421">
        <f>'1. mell.bevétel_össz'!J70-'26._önként_össz_bev'!J72</f>
        <v>0</v>
      </c>
      <c r="K71" s="421">
        <f>'1. mell.bevétel_össz'!K70-'26._önként_össz_bev'!K72</f>
        <v>0</v>
      </c>
      <c r="L71" s="421" t="e">
        <f>'1. mell.bevétel_össz'!L70-'26._önként_össz_bev'!L72</f>
        <v>#DIV/0!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</row>
    <row r="72" spans="1:9941" s="56" customFormat="1" ht="12.2" customHeight="1" thickBot="1" x14ac:dyDescent="0.25">
      <c r="A72" s="65" t="s">
        <v>21</v>
      </c>
      <c r="B72" s="441" t="s">
        <v>611</v>
      </c>
      <c r="C72" s="117">
        <f>SUM(C73:C75)</f>
        <v>1013629000</v>
      </c>
      <c r="D72" s="275">
        <f t="shared" ref="D72:K72" si="20">SUM(D73:D75)</f>
        <v>1482574500</v>
      </c>
      <c r="E72" s="714">
        <f t="shared" si="20"/>
        <v>1482574500</v>
      </c>
      <c r="F72" s="714">
        <f t="shared" si="20"/>
        <v>0</v>
      </c>
      <c r="G72" s="714">
        <f t="shared" si="20"/>
        <v>0</v>
      </c>
      <c r="H72" s="28">
        <f t="shared" si="2"/>
        <v>0</v>
      </c>
      <c r="I72" s="783">
        <f t="shared" si="20"/>
        <v>0</v>
      </c>
      <c r="J72" s="28">
        <f t="shared" si="20"/>
        <v>0</v>
      </c>
      <c r="K72" s="28">
        <f t="shared" si="20"/>
        <v>0</v>
      </c>
      <c r="L72" s="28" t="e">
        <f t="shared" ref="L72" si="21">SUM(L73:L75)</f>
        <v>#DIV/0!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</row>
    <row r="73" spans="1:9941" s="56" customFormat="1" ht="12.2" customHeight="1" x14ac:dyDescent="0.2">
      <c r="A73" s="12" t="s">
        <v>214</v>
      </c>
      <c r="B73" s="878" t="s">
        <v>218</v>
      </c>
      <c r="C73" s="502">
        <f>'1. mell.bevétel_össz'!C72-'26._önként_össz_bev'!C74</f>
        <v>1013629000</v>
      </c>
      <c r="D73" s="419">
        <f>'1. mell.bevétel_össz'!D72-'26._önként_össz_bev'!D74</f>
        <v>1482574500</v>
      </c>
      <c r="E73" s="721">
        <f>'1. mell.bevétel_össz'!E72-'26._önként_össz_bev'!E74</f>
        <v>1482574500</v>
      </c>
      <c r="F73" s="721">
        <f>'1. mell.bevétel_össz'!F72-'26._önként_össz_bev'!F74</f>
        <v>0</v>
      </c>
      <c r="G73" s="721">
        <f>'1. mell.bevétel_össz'!G72-'26._önként_össz_bev'!G74</f>
        <v>0</v>
      </c>
      <c r="H73" s="421">
        <f t="shared" si="2"/>
        <v>0</v>
      </c>
      <c r="I73" s="828">
        <f>'1. mell.bevétel_össz'!I72-'26._önként_össz_bev'!I74</f>
        <v>0</v>
      </c>
      <c r="J73" s="421">
        <f>'1. mell.bevétel_össz'!J72-'26._önként_össz_bev'!J74</f>
        <v>0</v>
      </c>
      <c r="K73" s="421">
        <f>'1. mell.bevétel_össz'!K72-'26._önként_össz_bev'!K74</f>
        <v>0</v>
      </c>
      <c r="L73" s="421">
        <f>'1. mell.bevétel_össz'!L72-'26._önként_össz_bev'!L74</f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</row>
    <row r="74" spans="1:9941" s="56" customFormat="1" ht="12.2" customHeight="1" x14ac:dyDescent="0.2">
      <c r="A74" s="12" t="s">
        <v>640</v>
      </c>
      <c r="B74" s="878" t="s">
        <v>390</v>
      </c>
      <c r="C74" s="502">
        <f>'1. mell.bevétel_össz'!C73-'26._önként_össz_bev'!C75</f>
        <v>0</v>
      </c>
      <c r="D74" s="419">
        <f>'1. mell.bevétel_össz'!D73-'26._önként_össz_bev'!D75</f>
        <v>0</v>
      </c>
      <c r="E74" s="721">
        <f>'1. mell.bevétel_össz'!E73-'26._önként_össz_bev'!E75</f>
        <v>0</v>
      </c>
      <c r="F74" s="721">
        <f>'1. mell.bevétel_össz'!F73-'26._önként_össz_bev'!F75</f>
        <v>0</v>
      </c>
      <c r="G74" s="721">
        <f>'1. mell.bevétel_össz'!G73-'26._önként_össz_bev'!G75</f>
        <v>0</v>
      </c>
      <c r="H74" s="421">
        <f t="shared" si="2"/>
        <v>0</v>
      </c>
      <c r="I74" s="828">
        <f>'1. mell.bevétel_össz'!I73-'26._önként_össz_bev'!I75</f>
        <v>0</v>
      </c>
      <c r="J74" s="421">
        <f>'1. mell.bevétel_össz'!J73-'26._önként_össz_bev'!J75</f>
        <v>0</v>
      </c>
      <c r="K74" s="421">
        <f>'1. mell.bevétel_össz'!K73-'26._önként_össz_bev'!K75</f>
        <v>0</v>
      </c>
      <c r="L74" s="421">
        <f>'1. mell.bevétel_össz'!L73-'26._önként_össz_bev'!L75</f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</row>
    <row r="75" spans="1:9941" s="56" customFormat="1" ht="12.2" customHeight="1" thickBot="1" x14ac:dyDescent="0.25">
      <c r="A75" s="1218" t="s">
        <v>216</v>
      </c>
      <c r="B75" s="879" t="s">
        <v>535</v>
      </c>
      <c r="C75" s="502">
        <f>'1. mell.bevétel_össz'!C74-'26._önként_össz_bev'!C76</f>
        <v>0</v>
      </c>
      <c r="D75" s="419">
        <f>'1. mell.bevétel_össz'!D74-'26._önként_össz_bev'!D76</f>
        <v>0</v>
      </c>
      <c r="E75" s="721">
        <f>'1. mell.bevétel_össz'!E74-'26._önként_össz_bev'!E76</f>
        <v>0</v>
      </c>
      <c r="F75" s="721">
        <f>'1. mell.bevétel_össz'!F74-'26._önként_össz_bev'!F76</f>
        <v>0</v>
      </c>
      <c r="G75" s="721">
        <f>'1. mell.bevétel_össz'!G74-'26._önként_össz_bev'!G76</f>
        <v>0</v>
      </c>
      <c r="H75" s="421">
        <f t="shared" si="2"/>
        <v>0</v>
      </c>
      <c r="I75" s="828">
        <f>'1. mell.bevétel_össz'!I74-'26._önként_össz_bev'!I76</f>
        <v>0</v>
      </c>
      <c r="J75" s="421">
        <f>'1. mell.bevétel_össz'!J74-'26._önként_össz_bev'!J76</f>
        <v>0</v>
      </c>
      <c r="K75" s="421">
        <f>'1. mell.bevétel_össz'!K74-'26._önként_össz_bev'!K76</f>
        <v>0</v>
      </c>
      <c r="L75" s="421" t="e">
        <f>'1. mell.bevétel_össz'!L74-'26._önként_össz_bev'!L76</f>
        <v>#DIV/0!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</row>
    <row r="76" spans="1:9941" s="56" customFormat="1" ht="12.2" customHeight="1" thickBot="1" x14ac:dyDescent="0.25">
      <c r="A76" s="65" t="s">
        <v>22</v>
      </c>
      <c r="B76" s="441" t="s">
        <v>612</v>
      </c>
      <c r="C76" s="117">
        <f>SUM(C77:C78)</f>
        <v>1245500</v>
      </c>
      <c r="D76" s="275">
        <f t="shared" ref="D76:K76" si="22">SUM(D77:D78)</f>
        <v>78226748</v>
      </c>
      <c r="E76" s="714">
        <f t="shared" si="22"/>
        <v>78226748</v>
      </c>
      <c r="F76" s="714">
        <f t="shared" si="22"/>
        <v>0</v>
      </c>
      <c r="G76" s="714">
        <f t="shared" si="22"/>
        <v>0</v>
      </c>
      <c r="H76" s="28">
        <f t="shared" ref="H76:H83" si="23">+E76-D76</f>
        <v>0</v>
      </c>
      <c r="I76" s="783">
        <f t="shared" si="22"/>
        <v>0</v>
      </c>
      <c r="J76" s="28">
        <f t="shared" si="22"/>
        <v>0</v>
      </c>
      <c r="K76" s="28">
        <f t="shared" si="22"/>
        <v>0</v>
      </c>
      <c r="L76" s="28">
        <f t="shared" ref="L76" si="24">SUM(L77:L78)</f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</row>
    <row r="77" spans="1:9941" s="56" customFormat="1" ht="12.2" customHeight="1" x14ac:dyDescent="0.2">
      <c r="A77" s="12" t="s">
        <v>217</v>
      </c>
      <c r="B77" s="61" t="s">
        <v>369</v>
      </c>
      <c r="C77" s="502">
        <f>'1. mell.bevétel_össz'!C76-'26._önként_össz_bev'!C78-'26._államig_össz_bev'!C77</f>
        <v>1245500</v>
      </c>
      <c r="D77" s="419">
        <f>'1. mell.bevétel_össz'!D76-'26._önként_össz_bev'!D78-'26._államig_össz_bev'!D77</f>
        <v>78013967</v>
      </c>
      <c r="E77" s="721">
        <f>'1. mell.bevétel_össz'!E76-'26._önként_össz_bev'!E78-'26._államig_össz_bev'!E77</f>
        <v>78013967</v>
      </c>
      <c r="F77" s="721">
        <f>'1. mell.bevétel_össz'!F76-'26._önként_össz_bev'!F78</f>
        <v>0</v>
      </c>
      <c r="G77" s="721">
        <f>'1. mell.bevétel_össz'!G76-'26._önként_össz_bev'!G78</f>
        <v>0</v>
      </c>
      <c r="H77" s="421">
        <f t="shared" si="23"/>
        <v>0</v>
      </c>
      <c r="I77" s="828">
        <f>'1. mell.bevétel_össz'!I76-'26._önként_össz_bev'!I78</f>
        <v>0</v>
      </c>
      <c r="J77" s="421">
        <f>'1. mell.bevétel_össz'!J76-'26._önként_össz_bev'!J78</f>
        <v>0</v>
      </c>
      <c r="K77" s="421">
        <f>'1. mell.bevétel_össz'!K76-'26._önként_össz_bev'!K78</f>
        <v>0</v>
      </c>
      <c r="L77" s="421">
        <f>'1. mell.bevétel_össz'!L76-'26._önként_össz_bev'!L78</f>
        <v>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</row>
    <row r="78" spans="1:9941" s="56" customFormat="1" ht="12.2" customHeight="1" thickBot="1" x14ac:dyDescent="0.25">
      <c r="A78" s="1220" t="s">
        <v>219</v>
      </c>
      <c r="B78" s="61" t="s">
        <v>370</v>
      </c>
      <c r="C78" s="502">
        <f>'1. mell.bevétel_össz'!C77-'26._önként_össz_bev'!C79</f>
        <v>0</v>
      </c>
      <c r="D78" s="419">
        <f>'1. mell.bevétel_össz'!D77-'26._önként_össz_bev'!D79</f>
        <v>212781</v>
      </c>
      <c r="E78" s="721">
        <f>'1. mell.bevétel_össz'!E77-'26._önként_össz_bev'!E79</f>
        <v>212781</v>
      </c>
      <c r="F78" s="721">
        <f>'1. mell.bevétel_össz'!F77-'26._önként_össz_bev'!F79</f>
        <v>0</v>
      </c>
      <c r="G78" s="721">
        <f>'1. mell.bevétel_össz'!G77-'26._önként_össz_bev'!G79</f>
        <v>0</v>
      </c>
      <c r="H78" s="421">
        <f t="shared" si="23"/>
        <v>0</v>
      </c>
      <c r="I78" s="828">
        <f>'1. mell.bevétel_össz'!I77-'26._önként_össz_bev'!I79</f>
        <v>0</v>
      </c>
      <c r="J78" s="421">
        <f>'1. mell.bevétel_össz'!J77-'26._önként_össz_bev'!J79</f>
        <v>0</v>
      </c>
      <c r="K78" s="421">
        <f>'1. mell.bevétel_össz'!K77-'26._önként_össz_bev'!K79</f>
        <v>0</v>
      </c>
      <c r="L78" s="421">
        <f>'1. mell.bevétel_össz'!L77-'26._önként_össz_bev'!L79</f>
        <v>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</row>
    <row r="79" spans="1:9941" s="26" customFormat="1" ht="12.2" customHeight="1" thickBot="1" x14ac:dyDescent="0.25">
      <c r="A79" s="65" t="s">
        <v>23</v>
      </c>
      <c r="B79" s="441" t="s">
        <v>613</v>
      </c>
      <c r="C79" s="117">
        <f>SUM(C80:C82)</f>
        <v>4200000000</v>
      </c>
      <c r="D79" s="275">
        <f t="shared" ref="D79:K79" si="25">SUM(D80:D82)</f>
        <v>5662567692</v>
      </c>
      <c r="E79" s="714">
        <f t="shared" si="25"/>
        <v>6461524380</v>
      </c>
      <c r="F79" s="714">
        <f t="shared" si="25"/>
        <v>0</v>
      </c>
      <c r="G79" s="714">
        <f t="shared" si="25"/>
        <v>0</v>
      </c>
      <c r="H79" s="28">
        <f t="shared" si="23"/>
        <v>798956688</v>
      </c>
      <c r="I79" s="783">
        <f t="shared" si="25"/>
        <v>0</v>
      </c>
      <c r="J79" s="28">
        <f t="shared" si="25"/>
        <v>0</v>
      </c>
      <c r="K79" s="28">
        <f t="shared" si="25"/>
        <v>0</v>
      </c>
      <c r="L79" s="28" t="e">
        <f t="shared" ref="L79" si="26">SUM(L80:L82)</f>
        <v>#DIV/0!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</row>
    <row r="80" spans="1:9941" s="56" customFormat="1" ht="12.2" customHeight="1" x14ac:dyDescent="0.2">
      <c r="A80" s="12" t="s">
        <v>220</v>
      </c>
      <c r="B80" s="878" t="s">
        <v>303</v>
      </c>
      <c r="C80" s="502">
        <f>'1. mell.bevétel_össz'!C79-'26._önként_össz_bev'!C81</f>
        <v>0</v>
      </c>
      <c r="D80" s="419">
        <f>'1. mell.bevétel_össz'!D79-'26._önként_össz_bev'!D81</f>
        <v>1462567692</v>
      </c>
      <c r="E80" s="721">
        <f>'1. mell.bevétel_össz'!E79-'26._önként_össz_bev'!E81</f>
        <v>2261524380</v>
      </c>
      <c r="F80" s="721">
        <f>'1. mell.bevétel_össz'!F79-'26._önként_össz_bev'!F81</f>
        <v>0</v>
      </c>
      <c r="G80" s="721">
        <f>'1. mell.bevétel_össz'!G79-'26._önként_össz_bev'!G81</f>
        <v>0</v>
      </c>
      <c r="H80" s="421">
        <f t="shared" si="23"/>
        <v>798956688</v>
      </c>
      <c r="I80" s="828">
        <f>'1. mell.bevétel_össz'!I79-'26._önként_össz_bev'!I81</f>
        <v>0</v>
      </c>
      <c r="J80" s="421">
        <f>'1. mell.bevétel_össz'!J79-'26._önként_össz_bev'!J81</f>
        <v>0</v>
      </c>
      <c r="K80" s="421">
        <f>'1. mell.bevétel_össz'!K79-'26._önként_össz_bev'!K81</f>
        <v>0</v>
      </c>
      <c r="L80" s="421">
        <f>'1. mell.bevétel_össz'!L79-'26._önként_össz_bev'!L81</f>
        <v>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</row>
    <row r="81" spans="1:9941" s="56" customFormat="1" ht="12.2" customHeight="1" x14ac:dyDescent="0.2">
      <c r="A81" s="1218" t="s">
        <v>221</v>
      </c>
      <c r="B81" s="879" t="s">
        <v>304</v>
      </c>
      <c r="C81" s="502">
        <f>'1. mell.bevétel_össz'!C80-'26._önként_össz_bev'!C82</f>
        <v>0</v>
      </c>
      <c r="D81" s="419">
        <f>'1. mell.bevétel_össz'!D80-'26._önként_össz_bev'!D82</f>
        <v>0</v>
      </c>
      <c r="E81" s="721">
        <f>'1. mell.bevétel_össz'!E80-'26._önként_össz_bev'!E82</f>
        <v>0</v>
      </c>
      <c r="F81" s="721">
        <f>'1. mell.bevétel_össz'!F80-'26._önként_össz_bev'!F82</f>
        <v>0</v>
      </c>
      <c r="G81" s="721">
        <f>'1. mell.bevétel_össz'!G80-'26._önként_össz_bev'!G82</f>
        <v>0</v>
      </c>
      <c r="H81" s="421">
        <f t="shared" si="23"/>
        <v>0</v>
      </c>
      <c r="I81" s="828">
        <f>'1. mell.bevétel_össz'!I80-'26._önként_össz_bev'!I82</f>
        <v>0</v>
      </c>
      <c r="J81" s="421">
        <f>'1. mell.bevétel_össz'!J80-'26._önként_össz_bev'!J82</f>
        <v>0</v>
      </c>
      <c r="K81" s="421">
        <f>'1. mell.bevétel_össz'!K80-'26._önként_össz_bev'!K82</f>
        <v>0</v>
      </c>
      <c r="L81" s="421" t="e">
        <f>'1. mell.bevétel_össz'!L80-'26._önként_össz_bev'!L82</f>
        <v>#DIV/0!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</row>
    <row r="82" spans="1:9941" s="56" customFormat="1" ht="12.2" customHeight="1" thickBot="1" x14ac:dyDescent="0.25">
      <c r="A82" s="1220" t="s">
        <v>325</v>
      </c>
      <c r="B82" s="634" t="s">
        <v>378</v>
      </c>
      <c r="C82" s="502">
        <f>'1. mell.bevétel_össz'!C81-'26._önként_össz_bev'!C83</f>
        <v>4200000000</v>
      </c>
      <c r="D82" s="419">
        <f>'1. mell.bevétel_össz'!D81-'26._önként_össz_bev'!D83</f>
        <v>4200000000</v>
      </c>
      <c r="E82" s="721">
        <f>'1. mell.bevétel_össz'!E81-'26._önként_össz_bev'!E83</f>
        <v>4200000000</v>
      </c>
      <c r="F82" s="721">
        <f>'1. mell.bevétel_össz'!F81-'26._önként_össz_bev'!F83</f>
        <v>0</v>
      </c>
      <c r="G82" s="721">
        <f>'1. mell.bevétel_össz'!G81-'26._önként_össz_bev'!G83</f>
        <v>0</v>
      </c>
      <c r="H82" s="421">
        <f t="shared" si="23"/>
        <v>0</v>
      </c>
      <c r="I82" s="828">
        <f>'1. mell.bevétel_össz'!I81-'26._önként_össz_bev'!I83</f>
        <v>0</v>
      </c>
      <c r="J82" s="421">
        <f>'1. mell.bevétel_össz'!J81-'26._önként_össz_bev'!J83</f>
        <v>0</v>
      </c>
      <c r="K82" s="421">
        <f>'1. mell.bevétel_össz'!K81-'26._önként_össz_bev'!K83</f>
        <v>0</v>
      </c>
      <c r="L82" s="421">
        <f>'1. mell.bevétel_össz'!L81-'26._önként_össz_bev'!L83</f>
        <v>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</row>
    <row r="83" spans="1:9941" s="26" customFormat="1" ht="12.75" customHeight="1" thickBot="1" x14ac:dyDescent="0.25">
      <c r="A83" s="65" t="s">
        <v>24</v>
      </c>
      <c r="B83" s="441" t="s">
        <v>614</v>
      </c>
      <c r="C83" s="1238">
        <f>+C68+C72+C76+C79</f>
        <v>5214874500</v>
      </c>
      <c r="D83" s="276">
        <f t="shared" ref="D83:K83" si="27">+D68+D72+D76+D79</f>
        <v>7223368940</v>
      </c>
      <c r="E83" s="680">
        <f t="shared" si="27"/>
        <v>8022325628</v>
      </c>
      <c r="F83" s="680">
        <f t="shared" si="27"/>
        <v>0</v>
      </c>
      <c r="G83" s="680">
        <f t="shared" si="27"/>
        <v>0</v>
      </c>
      <c r="H83" s="76">
        <f t="shared" si="23"/>
        <v>798956688</v>
      </c>
      <c r="I83" s="793">
        <f t="shared" si="27"/>
        <v>0</v>
      </c>
      <c r="J83" s="76">
        <f t="shared" si="27"/>
        <v>0</v>
      </c>
      <c r="K83" s="76">
        <f t="shared" si="27"/>
        <v>0</v>
      </c>
      <c r="L83" s="76" t="e">
        <f t="shared" ref="L83" si="28">+L68+L72+L76+L79</f>
        <v>#DIV/0!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</row>
    <row r="84" spans="1:9941" s="26" customFormat="1" ht="13.7" customHeight="1" thickBot="1" x14ac:dyDescent="0.25">
      <c r="A84" s="82" t="s">
        <v>25</v>
      </c>
      <c r="B84" s="709" t="s">
        <v>635</v>
      </c>
      <c r="C84" s="1238">
        <f>+C67+C83</f>
        <v>8304045755</v>
      </c>
      <c r="D84" s="276">
        <f t="shared" ref="D84:K84" si="29">+D67+D83</f>
        <v>10973036066</v>
      </c>
      <c r="E84" s="680">
        <f t="shared" si="29"/>
        <v>13118283304</v>
      </c>
      <c r="F84" s="680">
        <f t="shared" si="29"/>
        <v>-5018250</v>
      </c>
      <c r="G84" s="680">
        <f t="shared" si="29"/>
        <v>-5018250</v>
      </c>
      <c r="H84" s="76">
        <f>+E84-D84</f>
        <v>2145247238</v>
      </c>
      <c r="I84" s="793">
        <f t="shared" si="29"/>
        <v>0</v>
      </c>
      <c r="J84" s="76">
        <f t="shared" si="29"/>
        <v>0</v>
      </c>
      <c r="K84" s="76">
        <f t="shared" si="29"/>
        <v>0</v>
      </c>
      <c r="L84" s="76" t="e">
        <f t="shared" ref="L84" si="30">+L67+L83</f>
        <v>#DIV/0!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</row>
    <row r="85" spans="1:9941" x14ac:dyDescent="0.2">
      <c r="C85" s="438">
        <f>+C84-'26._köt_össz_kiad'!C55</f>
        <v>0</v>
      </c>
      <c r="M85" s="25" t="s">
        <v>385</v>
      </c>
    </row>
  </sheetData>
  <sheetProtection formatCells="0"/>
  <mergeCells count="6">
    <mergeCell ref="A8:H8"/>
    <mergeCell ref="A1:H1"/>
    <mergeCell ref="A2:H2"/>
    <mergeCell ref="A5:H5"/>
    <mergeCell ref="A6:H6"/>
    <mergeCell ref="A4:H4"/>
  </mergeCells>
  <printOptions horizontalCentered="1"/>
  <pageMargins left="0.39370078740157483" right="0.39370078740157483" top="0.59055118110236227" bottom="0" header="0.78740157480314965" footer="0.78740157480314965"/>
  <pageSetup paperSize="9" scale="82" orientation="portrait" r:id="rId1"/>
  <headerFooter alignWithMargins="0"/>
  <rowBreaks count="1" manualBreakCount="1">
    <brk id="67" max="4" man="1"/>
  </rowBreaks>
  <colBreaks count="3" manualBreakCount="3">
    <brk id="2546" min="1" max="81" man="1"/>
    <brk id="7357" min="1" max="81" man="1"/>
    <brk id="9317" min="1" max="8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9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9.6640625" style="83" customWidth="1"/>
    <col min="2" max="2" width="59.83203125" style="84" customWidth="1"/>
    <col min="3" max="3" width="15.5" style="85" customWidth="1"/>
    <col min="4" max="4" width="15.6640625" style="85" customWidth="1"/>
    <col min="5" max="5" width="15.5" style="85" customWidth="1"/>
    <col min="6" max="7" width="16.6640625" style="85" hidden="1" customWidth="1"/>
    <col min="8" max="8" width="14.83203125" style="85" customWidth="1"/>
    <col min="9" max="12" width="14.83203125" style="85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20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20" x14ac:dyDescent="0.2">
      <c r="A2" s="1709" t="s">
        <v>731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20" s="24" customFormat="1" ht="18" customHeight="1" x14ac:dyDescent="0.2">
      <c r="A3" s="248"/>
      <c r="B3" s="249"/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20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</row>
    <row r="5" spans="1:20" s="40" customFormat="1" ht="21.2" customHeight="1" x14ac:dyDescent="0.2">
      <c r="A5" s="1708" t="str">
        <f>'26._köt_össz_bev'!A5:C5</f>
        <v>2023. ÉVI KÖLTSÉGVETÉS</v>
      </c>
      <c r="B5" s="1708"/>
      <c r="C5" s="1708"/>
      <c r="D5" s="1708"/>
      <c r="E5" s="1708"/>
      <c r="F5" s="1708"/>
      <c r="G5" s="1708"/>
      <c r="H5" s="1708"/>
    </row>
    <row r="6" spans="1:20" s="40" customFormat="1" ht="21.2" customHeight="1" x14ac:dyDescent="0.2">
      <c r="A6" s="1708" t="s">
        <v>394</v>
      </c>
      <c r="B6" s="1708"/>
      <c r="C6" s="1708"/>
      <c r="D6" s="1708"/>
      <c r="E6" s="1708"/>
      <c r="F6" s="1708"/>
      <c r="G6" s="1708"/>
      <c r="H6" s="1708"/>
    </row>
    <row r="7" spans="1:20" s="40" customFormat="1" ht="15.75" x14ac:dyDescent="0.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</row>
    <row r="8" spans="1:20" ht="14.25" thickBot="1" x14ac:dyDescent="0.3">
      <c r="A8" s="1742" t="s">
        <v>362</v>
      </c>
      <c r="B8" s="1742"/>
      <c r="C8" s="1742"/>
      <c r="D8" s="1742"/>
      <c r="E8" s="1742"/>
      <c r="F8" s="1742"/>
      <c r="G8" s="1742"/>
      <c r="H8" s="1742"/>
      <c r="I8" s="25"/>
      <c r="J8" s="25"/>
      <c r="K8" s="25"/>
      <c r="L8" s="25"/>
    </row>
    <row r="9" spans="1:20" s="48" customFormat="1" ht="54" customHeight="1" thickBot="1" x14ac:dyDescent="0.25">
      <c r="A9" s="45" t="s">
        <v>129</v>
      </c>
      <c r="B9" s="797" t="s">
        <v>34</v>
      </c>
      <c r="C9" s="99" t="str">
        <f>'26._köt_össz_bev'!C9</f>
        <v>2023. évi eredeti előirányzat
2/2023. (II.14.)</v>
      </c>
      <c r="D9" s="269" t="str">
        <f>'26._köt_össz_bev'!D9</f>
        <v>Módosított előirányzat a 14/2023.  (VI.29.)  rendelet szerint</v>
      </c>
      <c r="E9" s="99" t="str">
        <f>'26._köt_össz_bev'!E9</f>
        <v>Módosított előirányzat a …./2023. (IX…..)  rendelet szerint</v>
      </c>
      <c r="F9" s="99" t="str">
        <f>'26._köt_össz_bev'!F9</f>
        <v>Módosított előirányzat a .../2023. (XII…...)  rendelet szerint</v>
      </c>
      <c r="G9" s="99" t="str">
        <f>'26._köt_össz_bev'!G9</f>
        <v>Módosított előirányzat a …../2023. (II…..)  rendelet szerint</v>
      </c>
      <c r="H9" s="116" t="str">
        <f>'26._köt_össz_bev'!H9</f>
        <v>Változás a 14/2023. (VI.29.) rendelethez képest</v>
      </c>
      <c r="I9" s="269" t="str">
        <f>'26._köt_össz_bev'!I9</f>
        <v>2023. évi teljesítés              2023.06.30-ig</v>
      </c>
      <c r="J9" s="99" t="str">
        <f>'26._köt_össz_bev'!J9</f>
        <v>2023. évi teljesítés              2023.09.30-ig</v>
      </c>
      <c r="K9" s="99" t="str">
        <f>'26._köt_össz_bev'!K9</f>
        <v>2023. évi teljesítés              2023.12.31-ig</v>
      </c>
      <c r="L9" s="99" t="str">
        <f>'26._köt_össz_bev'!L9</f>
        <v>Teljesítés %-a</v>
      </c>
    </row>
    <row r="10" spans="1:20" s="48" customFormat="1" ht="14.25" customHeight="1" thickBot="1" x14ac:dyDescent="0.25">
      <c r="A10" s="45" t="s">
        <v>297</v>
      </c>
      <c r="B10" s="46" t="s">
        <v>298</v>
      </c>
      <c r="C10" s="1204" t="s">
        <v>299</v>
      </c>
      <c r="D10" s="270" t="s">
        <v>300</v>
      </c>
      <c r="E10" s="46" t="s">
        <v>301</v>
      </c>
      <c r="F10" s="46" t="s">
        <v>388</v>
      </c>
      <c r="G10" s="46" t="s">
        <v>424</v>
      </c>
      <c r="H10" s="267" t="s">
        <v>388</v>
      </c>
      <c r="I10" s="267"/>
      <c r="J10" s="47"/>
      <c r="K10" s="47"/>
      <c r="L10" s="47"/>
    </row>
    <row r="11" spans="1:20" s="33" customFormat="1" ht="12.2" customHeight="1" thickBot="1" x14ac:dyDescent="0.25">
      <c r="A11" s="78" t="s">
        <v>12</v>
      </c>
      <c r="B11" s="1010" t="s">
        <v>547</v>
      </c>
      <c r="C11" s="1236">
        <f>C12+C14+C15+C16+C17</f>
        <v>7718197438</v>
      </c>
      <c r="D11" s="271">
        <f>D12+D14+D15+D16+D17</f>
        <v>7925884351</v>
      </c>
      <c r="E11" s="722">
        <f t="shared" ref="E11:K11" si="0">E12+E14+E15+E16+E17</f>
        <v>9240170077</v>
      </c>
      <c r="F11" s="722">
        <f t="shared" si="0"/>
        <v>0</v>
      </c>
      <c r="G11" s="722">
        <f t="shared" si="0"/>
        <v>0</v>
      </c>
      <c r="H11" s="79">
        <f>+E11-D11</f>
        <v>1314285726</v>
      </c>
      <c r="I11" s="832" t="e">
        <f t="shared" si="0"/>
        <v>#REF!</v>
      </c>
      <c r="J11" s="79" t="e">
        <f t="shared" si="0"/>
        <v>#REF!</v>
      </c>
      <c r="K11" s="79" t="e">
        <f t="shared" si="0"/>
        <v>#REF!</v>
      </c>
      <c r="L11" s="79" t="e">
        <f t="shared" ref="L11" si="1">L12+L14+L15+L16+L17+L24</f>
        <v>#DIV/0!</v>
      </c>
    </row>
    <row r="12" spans="1:20" ht="12.2" customHeight="1" x14ac:dyDescent="0.2">
      <c r="A12" s="101" t="s">
        <v>91</v>
      </c>
      <c r="B12" s="52" t="s">
        <v>68</v>
      </c>
      <c r="C12" s="121">
        <f>'1.mell.kiadás_össz'!C11-'26._önként_össz_kiad'!C12-'26._államig_össz_kiad'!C12</f>
        <v>1405341156</v>
      </c>
      <c r="D12" s="272">
        <f>'1.mell.kiadás_össz'!D11-'26._önként_össz_kiad'!D12-'26._államig_össz_kiad'!D12</f>
        <v>1430789555</v>
      </c>
      <c r="E12" s="723">
        <f>'1.mell.kiadás_össz'!E11-'26._önként_össz_kiad'!E12-'26._államig_össz_kiad'!E12</f>
        <v>1759036395</v>
      </c>
      <c r="F12" s="723">
        <f>'1.mell.kiadás_össz'!F11-'26._önként_össz_kiad'!F12-'26._államig_össz_kiad'!F12</f>
        <v>0</v>
      </c>
      <c r="G12" s="723">
        <f>'1.mell.kiadás_össz'!G11-'26._önként_össz_kiad'!G12-'26._államig_össz_kiad'!G12</f>
        <v>0</v>
      </c>
      <c r="H12" s="80">
        <f t="shared" ref="H12:H57" si="2">+E12-D12</f>
        <v>328246840</v>
      </c>
      <c r="I12" s="833">
        <f>'1.mell.kiadás_össz'!I11-'26._önként_össz_kiad'!I12-'26._államig_össz_kiad'!I12</f>
        <v>0</v>
      </c>
      <c r="J12" s="80">
        <f>'1.mell.kiadás_össz'!J11-'26._önként_össz_kiad'!J12-'26._államig_össz_kiad'!J12</f>
        <v>0</v>
      </c>
      <c r="K12" s="80">
        <f>'1.mell.kiadás_össz'!K11-'26._önként_össz_kiad'!K12-'26._államig_össz_kiad'!K12</f>
        <v>0</v>
      </c>
      <c r="L12" s="80">
        <f>'1.mell.kiadás_össz'!L11-'26._önként_össz_kiad'!L12</f>
        <v>0</v>
      </c>
    </row>
    <row r="13" spans="1:20" ht="12.2" customHeight="1" x14ac:dyDescent="0.2">
      <c r="A13" s="1218" t="s">
        <v>305</v>
      </c>
      <c r="B13" s="428" t="s">
        <v>270</v>
      </c>
      <c r="C13" s="118">
        <f>'1.mell.kiadás_össz'!C12-'26._önként_össz_kiad'!C13-'26._államig_össz_kiad'!C13</f>
        <v>20000000</v>
      </c>
      <c r="D13" s="273">
        <f>'1.mell.kiadás_össz'!D12-'26._önként_össz_kiad'!D13-'26._államig_össz_kiad'!D13</f>
        <v>20000000</v>
      </c>
      <c r="E13" s="715">
        <f>'1.mell.kiadás_össz'!E12-'26._önként_össz_kiad'!E13-'26._államig_össz_kiad'!E13</f>
        <v>84025378</v>
      </c>
      <c r="F13" s="715">
        <f>'1.mell.kiadás_össz'!F12-'26._önként_össz_kiad'!F13-'26._államig_össz_kiad'!F13</f>
        <v>0</v>
      </c>
      <c r="G13" s="715">
        <f>'1.mell.kiadás_össz'!G12-'26._önként_össz_kiad'!G13-'26._államig_össz_kiad'!G13</f>
        <v>0</v>
      </c>
      <c r="H13" s="16">
        <f t="shared" si="2"/>
        <v>64025378</v>
      </c>
      <c r="I13" s="781">
        <f>'1.mell.kiadás_össz'!I12-'26._önként_össz_kiad'!I13-'26._államig_össz_kiad'!I13</f>
        <v>0</v>
      </c>
      <c r="J13" s="16">
        <f>'1.mell.kiadás_össz'!J12-'26._önként_össz_kiad'!J13-'26._államig_össz_kiad'!J13</f>
        <v>0</v>
      </c>
      <c r="K13" s="16">
        <f>'1.mell.kiadás_össz'!K12-'26._önként_össz_kiad'!K13-'26._államig_össz_kiad'!K13</f>
        <v>0</v>
      </c>
      <c r="L13" s="16">
        <f>'1.mell.kiadás_össz'!L12-'26._önként_össz_kiad'!L13</f>
        <v>0</v>
      </c>
      <c r="T13" s="25" t="s">
        <v>385</v>
      </c>
    </row>
    <row r="14" spans="1:20" ht="12.2" customHeight="1" x14ac:dyDescent="0.2">
      <c r="A14" s="1218" t="s">
        <v>92</v>
      </c>
      <c r="B14" s="423" t="s">
        <v>87</v>
      </c>
      <c r="C14" s="501">
        <f>'1.mell.kiadás_össz'!C13-'26._önként_össz_kiad'!C14-'26._államig_össz_kiad'!C14</f>
        <v>228379277</v>
      </c>
      <c r="D14" s="418">
        <f>'1.mell.kiadás_össz'!D13-'26._önként_össz_kiad'!D14-'26._államig_össz_kiad'!D14</f>
        <v>234735048</v>
      </c>
      <c r="E14" s="716">
        <f>'1.mell.kiadás_össz'!E13-'26._önként_össz_kiad'!E14-'26._államig_össz_kiad'!E14</f>
        <v>284342635</v>
      </c>
      <c r="F14" s="716">
        <f>'1.mell.kiadás_össz'!F13-'26._önként_össz_kiad'!F14-'26._államig_össz_kiad'!F14</f>
        <v>0</v>
      </c>
      <c r="G14" s="716">
        <f>'1.mell.kiadás_össz'!G13-'26._önként_össz_kiad'!G14-'26._államig_össz_kiad'!G14</f>
        <v>0</v>
      </c>
      <c r="H14" s="420">
        <f t="shared" si="2"/>
        <v>49607587</v>
      </c>
      <c r="I14" s="782">
        <f>'1.mell.kiadás_össz'!I13-'26._önként_össz_kiad'!I14-'26._államig_össz_kiad'!I14</f>
        <v>0</v>
      </c>
      <c r="J14" s="420">
        <f>'1.mell.kiadás_össz'!J13-'26._önként_össz_kiad'!J14-'26._államig_össz_kiad'!J14</f>
        <v>0</v>
      </c>
      <c r="K14" s="420">
        <f>'1.mell.kiadás_össz'!K13-'26._önként_össz_kiad'!K14-'26._államig_össz_kiad'!K14</f>
        <v>0</v>
      </c>
      <c r="L14" s="420">
        <f>'1.mell.kiadás_össz'!L13-'26._önként_össz_kiad'!L14</f>
        <v>0</v>
      </c>
    </row>
    <row r="15" spans="1:20" ht="12.2" customHeight="1" x14ac:dyDescent="0.2">
      <c r="A15" s="1218" t="s">
        <v>93</v>
      </c>
      <c r="B15" s="423" t="s">
        <v>69</v>
      </c>
      <c r="C15" s="652">
        <f>'1.mell.kiadás_össz'!C14-'26._önként_össz_kiad'!C15-'26._államig_össz_kiad'!C15</f>
        <v>1291245120</v>
      </c>
      <c r="D15" s="780">
        <f>'1.mell.kiadás_össz'!D14-'26._önként_össz_kiad'!D15-'26._államig_össz_kiad'!D15</f>
        <v>1424263806</v>
      </c>
      <c r="E15" s="717">
        <f>'1.mell.kiadás_össz'!E14-'26._önként_össz_kiad'!E15-'26._államig_össz_kiad'!E15</f>
        <v>1475250052</v>
      </c>
      <c r="F15" s="717">
        <f>'1.mell.kiadás_össz'!F14-'26._önként_össz_kiad'!F15-'26._államig_össz_kiad'!F15</f>
        <v>0</v>
      </c>
      <c r="G15" s="717">
        <f>'1.mell.kiadás_össz'!G14-'26._önként_össz_kiad'!G15-'26._államig_össz_kiad'!G15</f>
        <v>0</v>
      </c>
      <c r="H15" s="673">
        <f t="shared" si="2"/>
        <v>50986246</v>
      </c>
      <c r="I15" s="784">
        <f>'1.mell.kiadás_össz'!I14-'26._önként_össz_kiad'!I15-'26._államig_össz_kiad'!I15</f>
        <v>0</v>
      </c>
      <c r="J15" s="673">
        <f>'1.mell.kiadás_össz'!J14-'26._önként_össz_kiad'!J15-'26._államig_össz_kiad'!J15</f>
        <v>0</v>
      </c>
      <c r="K15" s="673">
        <f>'1.mell.kiadás_össz'!K14-'26._önként_össz_kiad'!K15-'26._államig_össz_kiad'!K15</f>
        <v>0</v>
      </c>
      <c r="L15" s="673">
        <f>'1.mell.kiadás_össz'!L14-'26._önként_össz_kiad'!L15</f>
        <v>0</v>
      </c>
    </row>
    <row r="16" spans="1:20" ht="12.2" customHeight="1" x14ac:dyDescent="0.2">
      <c r="A16" s="1218" t="s">
        <v>90</v>
      </c>
      <c r="B16" s="423" t="s">
        <v>80</v>
      </c>
      <c r="C16" s="652">
        <f>'1.mell.kiadás_össz'!C15-'26._önként_össz_kiad'!C16-'26._államig_össz_kiad'!C16</f>
        <v>100261520</v>
      </c>
      <c r="D16" s="780">
        <f>'1.mell.kiadás_össz'!D15-'26._önként_össz_kiad'!D16-'26._államig_össz_kiad'!D16</f>
        <v>100261520</v>
      </c>
      <c r="E16" s="717">
        <f>'1.mell.kiadás_össz'!E15-'26._önként_össz_kiad'!E16-'26._államig_össz_kiad'!E16</f>
        <v>100261520</v>
      </c>
      <c r="F16" s="717">
        <f>'1.mell.kiadás_össz'!F15-'26._önként_össz_kiad'!F16-'26._államig_össz_kiad'!F16</f>
        <v>0</v>
      </c>
      <c r="G16" s="717">
        <f>'1.mell.kiadás_össz'!G15-'26._önként_össz_kiad'!G16-'26._államig_össz_kiad'!G16</f>
        <v>0</v>
      </c>
      <c r="H16" s="673">
        <f t="shared" si="2"/>
        <v>0</v>
      </c>
      <c r="I16" s="784">
        <f>'1.mell.kiadás_össz'!I15-'26._önként_össz_kiad'!I16-'26._államig_össz_kiad'!I16</f>
        <v>0</v>
      </c>
      <c r="J16" s="673">
        <f>'1.mell.kiadás_össz'!J15-'26._önként_össz_kiad'!J16-'26._államig_össz_kiad'!J16</f>
        <v>0</v>
      </c>
      <c r="K16" s="673">
        <f>'1.mell.kiadás_össz'!K15-'26._önként_össz_kiad'!K16-'26._államig_össz_kiad'!K16</f>
        <v>0</v>
      </c>
      <c r="L16" s="673">
        <f>'1.mell.kiadás_össz'!L15-'26._önként_össz_kiad'!L16</f>
        <v>0</v>
      </c>
    </row>
    <row r="17" spans="1:12" ht="12.2" customHeight="1" x14ac:dyDescent="0.2">
      <c r="A17" s="1218" t="s">
        <v>147</v>
      </c>
      <c r="B17" s="54" t="s">
        <v>88</v>
      </c>
      <c r="C17" s="652">
        <f>SUM(C18:C24)</f>
        <v>4692970365</v>
      </c>
      <c r="D17" s="780">
        <f t="shared" ref="D17:L17" si="3">SUM(D18:D24)</f>
        <v>4735834422</v>
      </c>
      <c r="E17" s="717">
        <f t="shared" si="3"/>
        <v>5621279475</v>
      </c>
      <c r="F17" s="717">
        <f t="shared" si="3"/>
        <v>0</v>
      </c>
      <c r="G17" s="717">
        <f t="shared" si="3"/>
        <v>0</v>
      </c>
      <c r="H17" s="673">
        <f t="shared" si="2"/>
        <v>885445053</v>
      </c>
      <c r="I17" s="784" t="e">
        <f t="shared" si="3"/>
        <v>#REF!</v>
      </c>
      <c r="J17" s="673" t="e">
        <f t="shared" si="3"/>
        <v>#REF!</v>
      </c>
      <c r="K17" s="673" t="e">
        <f t="shared" si="3"/>
        <v>#REF!</v>
      </c>
      <c r="L17" s="673" t="e">
        <f t="shared" si="3"/>
        <v>#DIV/0!</v>
      </c>
    </row>
    <row r="18" spans="1:12" ht="12.2" customHeight="1" x14ac:dyDescent="0.2">
      <c r="A18" s="1218" t="s">
        <v>306</v>
      </c>
      <c r="B18" s="855" t="s">
        <v>554</v>
      </c>
      <c r="C18" s="652">
        <f>'1.mell.kiadás_össz'!C17-'26._önként_össz_kiad'!C18-'26._államig_össz_kiad'!C18</f>
        <v>0</v>
      </c>
      <c r="D18" s="780">
        <f>'1.mell.kiadás_össz'!D17-'26._önként_össz_kiad'!D18-'26._államig_össz_kiad'!D18</f>
        <v>0</v>
      </c>
      <c r="E18" s="717">
        <f>'1.mell.kiadás_össz'!E17-'26._önként_össz_kiad'!E18-'26._államig_össz_kiad'!E18</f>
        <v>0</v>
      </c>
      <c r="F18" s="717">
        <f>'1.mell.kiadás_össz'!F17-'26._önként_össz_kiad'!F18-'26._államig_össz_kiad'!F18</f>
        <v>0</v>
      </c>
      <c r="G18" s="717">
        <f>'1.mell.kiadás_össz'!G17-'26._önként_össz_kiad'!G18-'26._államig_össz_kiad'!G18</f>
        <v>0</v>
      </c>
      <c r="H18" s="673">
        <f t="shared" si="2"/>
        <v>0</v>
      </c>
      <c r="I18" s="784">
        <f>'1.mell.kiadás_össz'!I17-'26._önként_össz_kiad'!I18-'26._államig_össz_kiad'!I18</f>
        <v>0</v>
      </c>
      <c r="J18" s="673">
        <f>'1.mell.kiadás_össz'!J17-'26._önként_össz_kiad'!J18-'26._államig_össz_kiad'!J18</f>
        <v>0</v>
      </c>
      <c r="K18" s="673">
        <f>'1.mell.kiadás_össz'!K17-'26._önként_össz_kiad'!K18-'26._államig_össz_kiad'!K18</f>
        <v>0</v>
      </c>
      <c r="L18" s="673" t="e">
        <f>'1.mell.kiadás_össz'!L17-'26._önként_össz_kiad'!L18</f>
        <v>#DIV/0!</v>
      </c>
    </row>
    <row r="19" spans="1:12" ht="12.2" customHeight="1" x14ac:dyDescent="0.2">
      <c r="A19" s="1218" t="s">
        <v>307</v>
      </c>
      <c r="B19" s="1011" t="s">
        <v>647</v>
      </c>
      <c r="C19" s="652">
        <f>'1.mell.kiadás_össz'!C18-'26._önként_össz_kiad'!C19-'26._államig_össz_kiad'!C19</f>
        <v>3222984305</v>
      </c>
      <c r="D19" s="780">
        <f>'1.mell.kiadás_össz'!D18-'26._önként_össz_kiad'!D19-'26._államig_össz_kiad'!D19</f>
        <v>3222984305</v>
      </c>
      <c r="E19" s="717">
        <f>'1.mell.kiadás_össz'!E18-'26._önként_össz_kiad'!E19-'26._államig_össz_kiad'!E19</f>
        <v>3222984305</v>
      </c>
      <c r="F19" s="717">
        <f>'1.mell.kiadás_össz'!F18-'26._önként_össz_kiad'!F19-'26._államig_össz_kiad'!F19</f>
        <v>0</v>
      </c>
      <c r="G19" s="717">
        <f>'1.mell.kiadás_össz'!G18-'26._önként_össz_kiad'!G19-'26._államig_össz_kiad'!G19</f>
        <v>0</v>
      </c>
      <c r="H19" s="673">
        <f t="shared" si="2"/>
        <v>0</v>
      </c>
      <c r="I19" s="784">
        <f>'1.mell.kiadás_össz'!I18-'26._önként_össz_kiad'!I19-'26._államig_össz_kiad'!I19</f>
        <v>0</v>
      </c>
      <c r="J19" s="673">
        <f>'1.mell.kiadás_össz'!J18-'26._önként_össz_kiad'!J19-'26._államig_össz_kiad'!J19</f>
        <v>0</v>
      </c>
      <c r="K19" s="673">
        <f>'1.mell.kiadás_össz'!K18-'26._önként_össz_kiad'!K19-'26._államig_össz_kiad'!K19</f>
        <v>0</v>
      </c>
      <c r="L19" s="673">
        <f>'1.mell.kiadás_össz'!L18-'26._önként_össz_kiad'!L19</f>
        <v>0</v>
      </c>
    </row>
    <row r="20" spans="1:12" ht="12.2" customHeight="1" x14ac:dyDescent="0.2">
      <c r="A20" s="1218" t="s">
        <v>308</v>
      </c>
      <c r="B20" s="1011" t="s">
        <v>646</v>
      </c>
      <c r="C20" s="652">
        <f>'1.mell.kiadás_össz'!C19-'26._önként_össz_kiad'!C20-'26._államig_össz_kiad'!C20</f>
        <v>0</v>
      </c>
      <c r="D20" s="780">
        <f>'1.mell.kiadás_össz'!D19-'26._önként_össz_kiad'!D20-'26._államig_össz_kiad'!D20</f>
        <v>0</v>
      </c>
      <c r="E20" s="717">
        <f>'1.mell.kiadás_össz'!E19-'26._önként_össz_kiad'!E20-'26._államig_össz_kiad'!E20</f>
        <v>0</v>
      </c>
      <c r="F20" s="717">
        <f>'1.mell.kiadás_össz'!F19-'26._önként_össz_kiad'!F20-'26._államig_össz_kiad'!F20</f>
        <v>0</v>
      </c>
      <c r="G20" s="717">
        <f>'1.mell.kiadás_össz'!G19-'26._önként_össz_kiad'!G20-'26._államig_össz_kiad'!G20</f>
        <v>0</v>
      </c>
      <c r="H20" s="673">
        <f t="shared" si="2"/>
        <v>0</v>
      </c>
      <c r="I20" s="784">
        <f>'1.mell.kiadás_össz'!I19-'26._önként_össz_kiad'!I20-'26._államig_össz_kiad'!I20</f>
        <v>0</v>
      </c>
      <c r="J20" s="673">
        <f>'1.mell.kiadás_össz'!J19-'26._önként_össz_kiad'!J20-'26._államig_össz_kiad'!J20</f>
        <v>0</v>
      </c>
      <c r="K20" s="673">
        <f>'1.mell.kiadás_össz'!K19-'26._önként_össz_kiad'!K20-'26._államig_össz_kiad'!K20</f>
        <v>0</v>
      </c>
      <c r="L20" s="673" t="e">
        <f>'1.mell.kiadás_össz'!L19-'26._önként_össz_kiad'!L20</f>
        <v>#DIV/0!</v>
      </c>
    </row>
    <row r="21" spans="1:12" ht="12.2" customHeight="1" x14ac:dyDescent="0.2">
      <c r="A21" s="1218" t="s">
        <v>309</v>
      </c>
      <c r="B21" s="1011" t="s">
        <v>645</v>
      </c>
      <c r="C21" s="652">
        <f>'1.mell.kiadás_össz'!C20-'26._önként_össz_kiad'!C21-'26._államig_össz_kiad'!C21</f>
        <v>14245500</v>
      </c>
      <c r="D21" s="780">
        <f>'1.mell.kiadás_össz'!D20-'26._önként_össz_kiad'!D21-'26._államig_össz_kiad'!D21</f>
        <v>14253080</v>
      </c>
      <c r="E21" s="717">
        <f>'1.mell.kiadás_össz'!E20-'26._önként_össz_kiad'!E21-'26._államig_össz_kiad'!E21</f>
        <v>14259417</v>
      </c>
      <c r="F21" s="717">
        <f>'1.mell.kiadás_össz'!F20-'26._önként_össz_kiad'!F21-'26._államig_össz_kiad'!F21</f>
        <v>0</v>
      </c>
      <c r="G21" s="717">
        <f>'1.mell.kiadás_össz'!G20-'26._önként_össz_kiad'!G21-'26._államig_össz_kiad'!G21</f>
        <v>0</v>
      </c>
      <c r="H21" s="673">
        <f t="shared" si="2"/>
        <v>6337</v>
      </c>
      <c r="I21" s="784">
        <f>'1.mell.kiadás_össz'!I20-'26._önként_össz_kiad'!I21-'26._államig_össz_kiad'!I21</f>
        <v>0</v>
      </c>
      <c r="J21" s="673">
        <f>'1.mell.kiadás_össz'!J20-'26._önként_össz_kiad'!J21-'26._államig_össz_kiad'!J21</f>
        <v>0</v>
      </c>
      <c r="K21" s="673">
        <f>'1.mell.kiadás_össz'!K20-'26._önként_össz_kiad'!K21-'26._államig_össz_kiad'!K21</f>
        <v>0</v>
      </c>
      <c r="L21" s="673">
        <f>'1.mell.kiadás_össz'!L20-'26._önként_össz_kiad'!L21</f>
        <v>0</v>
      </c>
    </row>
    <row r="22" spans="1:12" ht="12.2" customHeight="1" x14ac:dyDescent="0.2">
      <c r="A22" s="1218" t="s">
        <v>310</v>
      </c>
      <c r="B22" s="1011" t="s">
        <v>650</v>
      </c>
      <c r="C22" s="652">
        <f>'1.mell.kiadás_össz'!C21-'26._önként_össz_kiad'!C22-'26._államig_össz_kiad'!C22</f>
        <v>0</v>
      </c>
      <c r="D22" s="780">
        <f>'1.mell.kiadás_össz'!D21-'26._önként_össz_kiad'!D22-'26._államig_össz_kiad'!D22</f>
        <v>0</v>
      </c>
      <c r="E22" s="717">
        <f>'1.mell.kiadás_össz'!E21-'26._önként_össz_kiad'!E22-'26._államig_össz_kiad'!E22</f>
        <v>0</v>
      </c>
      <c r="F22" s="717">
        <f>'1.mell.kiadás_össz'!F21-'26._önként_össz_kiad'!F22-'26._államig_össz_kiad'!F22</f>
        <v>0</v>
      </c>
      <c r="G22" s="717">
        <f>'1.mell.kiadás_össz'!G21-'26._önként_össz_kiad'!G22-'26._államig_össz_kiad'!G22</f>
        <v>0</v>
      </c>
      <c r="H22" s="673">
        <f t="shared" si="2"/>
        <v>0</v>
      </c>
      <c r="I22" s="784">
        <f>'1.mell.kiadás_össz'!I21-'26._önként_össz_kiad'!I22-'26._államig_össz_kiad'!I22</f>
        <v>0</v>
      </c>
      <c r="J22" s="673">
        <f>'1.mell.kiadás_össz'!J21-'26._önként_össz_kiad'!J22-'26._államig_össz_kiad'!J22</f>
        <v>0</v>
      </c>
      <c r="K22" s="673">
        <f>'1.mell.kiadás_össz'!K21-'26._önként_össz_kiad'!K22-'26._államig_össz_kiad'!K22</f>
        <v>0</v>
      </c>
      <c r="L22" s="673" t="e">
        <f>'1.mell.kiadás_össz'!L21-'26._önként_össz_kiad'!L22</f>
        <v>#DIV/0!</v>
      </c>
    </row>
    <row r="23" spans="1:12" ht="12.2" customHeight="1" x14ac:dyDescent="0.2">
      <c r="A23" s="1218" t="s">
        <v>361</v>
      </c>
      <c r="B23" s="1011" t="s">
        <v>644</v>
      </c>
      <c r="C23" s="652">
        <f>'1.mell.kiadás_össz'!C22-'26._önként_össz_kiad'!C23-'26._államig_össz_kiad'!C23</f>
        <v>901900000</v>
      </c>
      <c r="D23" s="780">
        <f>'1.mell.kiadás_össz'!D22-'26._önként_össz_kiad'!D23-'26._államig_össz_kiad'!D23</f>
        <v>989528000</v>
      </c>
      <c r="E23" s="717">
        <f>'1.mell.kiadás_össz'!E22-'26._önként_össz_kiad'!E23-'26._államig_össz_kiad'!E23</f>
        <v>1188728000</v>
      </c>
      <c r="F23" s="717">
        <f>'1.mell.kiadás_össz'!F22-'26._önként_össz_kiad'!F23-'26._államig_össz_kiad'!F23</f>
        <v>0</v>
      </c>
      <c r="G23" s="717">
        <f>'1.mell.kiadás_össz'!G22-'26._önként_össz_kiad'!G23-'26._államig_össz_kiad'!G23</f>
        <v>0</v>
      </c>
      <c r="H23" s="673">
        <f t="shared" si="2"/>
        <v>199200000</v>
      </c>
      <c r="I23" s="784" t="e">
        <f>'1.mell.kiadás_össz'!I22-'26._önként_össz_kiad'!I23-'26._államig_össz_kiad'!I23</f>
        <v>#REF!</v>
      </c>
      <c r="J23" s="673" t="e">
        <f>'1.mell.kiadás_össz'!J22-'26._önként_össz_kiad'!J23-'26._államig_össz_kiad'!J23</f>
        <v>#REF!</v>
      </c>
      <c r="K23" s="673" t="e">
        <f>'1.mell.kiadás_össz'!K22-'26._önként_össz_kiad'!K23-'26._államig_össz_kiad'!K23</f>
        <v>#REF!</v>
      </c>
      <c r="L23" s="673" t="e">
        <f>'1.mell.kiadás_össz'!L22-'26._önként_össz_kiad'!L23</f>
        <v>#REF!</v>
      </c>
    </row>
    <row r="24" spans="1:12" ht="12.2" customHeight="1" x14ac:dyDescent="0.2">
      <c r="A24" s="1218" t="s">
        <v>615</v>
      </c>
      <c r="B24" s="1012" t="s">
        <v>649</v>
      </c>
      <c r="C24" s="1237">
        <f>'1.mell.kiadás_össz'!C23-'26._önként_össz_kiad'!C24-'26._államig_össz_kiad'!C24</f>
        <v>553840560</v>
      </c>
      <c r="D24" s="824">
        <f>'1.mell.kiadás_össz'!D23-'26._önként_össz_kiad'!D24-'26._államig_össz_kiad'!D24</f>
        <v>509069037</v>
      </c>
      <c r="E24" s="724">
        <f>'1.mell.kiadás_össz'!E23-'26._önként_össz_kiad'!E24-'26._államig_össz_kiad'!E24</f>
        <v>1195307753</v>
      </c>
      <c r="F24" s="724">
        <f>'1.mell.kiadás_össz'!F23-'26._önként_össz_kiad'!F24-'26._államig_össz_kiad'!F24</f>
        <v>0</v>
      </c>
      <c r="G24" s="724">
        <f>'1.mell.kiadás_össz'!G23-'26._önként_össz_kiad'!G24-'26._államig_össz_kiad'!G24</f>
        <v>0</v>
      </c>
      <c r="H24" s="675">
        <f t="shared" si="2"/>
        <v>686238716</v>
      </c>
      <c r="I24" s="1021">
        <f>'1.mell.kiadás_össz'!I23-'26._önként_össz_kiad'!I24-'26._államig_össz_kiad'!I24</f>
        <v>0</v>
      </c>
      <c r="J24" s="675">
        <f>'1.mell.kiadás_össz'!J23-'26._önként_össz_kiad'!J24-'26._államig_össz_kiad'!J24</f>
        <v>0</v>
      </c>
      <c r="K24" s="675">
        <f>'1.mell.kiadás_össz'!K23-'26._önként_össz_kiad'!K24-'26._államig_össz_kiad'!K24</f>
        <v>0</v>
      </c>
      <c r="L24" s="675">
        <f>'1.mell.kiadás_össz'!L23-'26._önként_össz_kiad'!L24</f>
        <v>0</v>
      </c>
    </row>
    <row r="25" spans="1:12" ht="12.75" customHeight="1" x14ac:dyDescent="0.2">
      <c r="A25" s="12" t="s">
        <v>616</v>
      </c>
      <c r="B25" s="1013" t="s">
        <v>617</v>
      </c>
      <c r="C25" s="118">
        <f>'1.mell.kiadás_össz'!C24-'26._önként_össz_kiad'!C25-'26._államig_össz_kiad'!C25</f>
        <v>100000000</v>
      </c>
      <c r="D25" s="273">
        <f>'1.mell.kiadás_össz'!D24-'26._önként_össz_kiad'!D25-'26._államig_össz_kiad'!D25</f>
        <v>100000000</v>
      </c>
      <c r="E25" s="715">
        <f>'1.mell.kiadás_össz'!E24-'26._önként_össz_kiad'!E25-'26._államig_össz_kiad'!E25</f>
        <v>100000000</v>
      </c>
      <c r="F25" s="715">
        <f>'1.mell.kiadás_össz'!F24-'26._önként_össz_kiad'!F25-'26._államig_össz_kiad'!F25</f>
        <v>0</v>
      </c>
      <c r="G25" s="715">
        <f>'1.mell.kiadás_össz'!G24-'26._önként_össz_kiad'!G25-'26._államig_össz_kiad'!G25</f>
        <v>0</v>
      </c>
      <c r="H25" s="16">
        <f t="shared" si="2"/>
        <v>0</v>
      </c>
      <c r="I25" s="781">
        <f>'1.mell.kiadás_össz'!I24-'26._önként_össz_kiad'!I25-'26._államig_össz_kiad'!I25</f>
        <v>0</v>
      </c>
      <c r="J25" s="16">
        <f>'1.mell.kiadás_össz'!J24-'26._önként_össz_kiad'!J25-'26._államig_össz_kiad'!J25</f>
        <v>0</v>
      </c>
      <c r="K25" s="16">
        <f>'1.mell.kiadás_össz'!K24-'26._önként_össz_kiad'!K25-'26._államig_össz_kiad'!K25</f>
        <v>0</v>
      </c>
      <c r="L25" s="16">
        <f>'1.mell.kiadás_össz'!L24-'26._önként_össz_kiad'!L25</f>
        <v>0</v>
      </c>
    </row>
    <row r="26" spans="1:12" ht="12.75" customHeight="1" x14ac:dyDescent="0.2">
      <c r="A26" s="1220" t="s">
        <v>618</v>
      </c>
      <c r="B26" s="1014" t="s">
        <v>619</v>
      </c>
      <c r="C26" s="501">
        <f>'1.mell.kiadás_össz'!C25-'26._önként_össz_kiad'!C26-'26._államig_össz_kiad'!C26</f>
        <v>453840560</v>
      </c>
      <c r="D26" s="418">
        <f>'1.mell.kiadás_össz'!D25-'26._önként_össz_kiad'!D26-'26._államig_össz_kiad'!D26</f>
        <v>409069037</v>
      </c>
      <c r="E26" s="716">
        <f>'1.mell.kiadás_össz'!E25-'26._önként_össz_kiad'!E26-'26._államig_össz_kiad'!E26</f>
        <v>1095307753</v>
      </c>
      <c r="F26" s="716">
        <f>'1.mell.kiadás_össz'!F25-'26._önként_össz_kiad'!F26-'26._államig_össz_kiad'!F26</f>
        <v>0</v>
      </c>
      <c r="G26" s="716">
        <f>'1.mell.kiadás_össz'!G25-'26._önként_össz_kiad'!G26-'26._államig_össz_kiad'!G26</f>
        <v>0</v>
      </c>
      <c r="H26" s="420">
        <f t="shared" si="2"/>
        <v>686238716</v>
      </c>
      <c r="I26" s="782">
        <f>'1.mell.kiadás_össz'!I25-'26._önként_össz_kiad'!I26-'26._államig_össz_kiad'!I26</f>
        <v>0</v>
      </c>
      <c r="J26" s="420">
        <f>'1.mell.kiadás_össz'!J25-'26._önként_össz_kiad'!J26-'26._államig_össz_kiad'!J26</f>
        <v>0</v>
      </c>
      <c r="K26" s="420">
        <f>'1.mell.kiadás_össz'!K25-'26._önként_össz_kiad'!K26-'26._államig_össz_kiad'!K26</f>
        <v>0</v>
      </c>
      <c r="L26" s="420">
        <f>'1.mell.kiadás_össz'!L25-'26._önként_össz_kiad'!L26</f>
        <v>0</v>
      </c>
    </row>
    <row r="27" spans="1:12" ht="12.75" customHeight="1" x14ac:dyDescent="0.2">
      <c r="A27" s="1220" t="s">
        <v>620</v>
      </c>
      <c r="B27" s="1015" t="s">
        <v>648</v>
      </c>
      <c r="C27" s="501">
        <f>'1.mell.kiadás_össz'!C26-'26._önként_össz_kiad'!C27-'26._államig_össz_kiad'!C27</f>
        <v>403840560</v>
      </c>
      <c r="D27" s="418">
        <f>'1.mell.kiadás_össz'!D26-'26._önként_össz_kiad'!D27-'26._államig_össz_kiad'!D27</f>
        <v>368069037</v>
      </c>
      <c r="E27" s="716">
        <f>'1.mell.kiadás_össz'!E26-'26._önként_össz_kiad'!E27-'26._államig_össz_kiad'!E27</f>
        <v>1054307753</v>
      </c>
      <c r="F27" s="716">
        <f>'1.mell.kiadás_össz'!F26-'26._önként_össz_kiad'!F27-'26._államig_össz_kiad'!F27</f>
        <v>0</v>
      </c>
      <c r="G27" s="716">
        <f>'1.mell.kiadás_össz'!G26-'26._önként_össz_kiad'!G27-'26._államig_össz_kiad'!G27</f>
        <v>0</v>
      </c>
      <c r="H27" s="420">
        <f t="shared" si="2"/>
        <v>686238716</v>
      </c>
      <c r="I27" s="782">
        <f>'1.mell.kiadás_össz'!I26-'26._önként_össz_kiad'!I27-'26._államig_össz_kiad'!I27</f>
        <v>0</v>
      </c>
      <c r="J27" s="420">
        <f>'1.mell.kiadás_össz'!J26-'26._önként_össz_kiad'!J27-'26._államig_össz_kiad'!J27</f>
        <v>0</v>
      </c>
      <c r="K27" s="420">
        <f>'1.mell.kiadás_össz'!K26-'26._önként_össz_kiad'!K27-'26._államig_össz_kiad'!K27</f>
        <v>0</v>
      </c>
      <c r="L27" s="420">
        <f>'1.mell.kiadás_össz'!L26-'26._önként_össz_kiad'!L27</f>
        <v>0</v>
      </c>
    </row>
    <row r="28" spans="1:12" ht="12.75" customHeight="1" thickBot="1" x14ac:dyDescent="0.25">
      <c r="A28" s="1220" t="s">
        <v>621</v>
      </c>
      <c r="B28" s="1015" t="s">
        <v>636</v>
      </c>
      <c r="C28" s="501">
        <f>'1.mell.kiadás_össz'!C27-'26._önként_össz_kiad'!C28-'26._államig_össz_kiad'!C28</f>
        <v>50000000</v>
      </c>
      <c r="D28" s="418">
        <f>'1.mell.kiadás_össz'!D27-'26._önként_össz_kiad'!D28-'26._államig_össz_kiad'!D28</f>
        <v>41000000</v>
      </c>
      <c r="E28" s="716">
        <f>'1.mell.kiadás_össz'!E27-'26._önként_össz_kiad'!E28-'26._államig_össz_kiad'!E28</f>
        <v>41000000</v>
      </c>
      <c r="F28" s="716">
        <f>'1.mell.kiadás_össz'!F27-'26._önként_össz_kiad'!F28-'26._államig_össz_kiad'!F28</f>
        <v>0</v>
      </c>
      <c r="G28" s="716">
        <f>'1.mell.kiadás_össz'!G27-'26._önként_össz_kiad'!G28-'26._államig_össz_kiad'!G28</f>
        <v>0</v>
      </c>
      <c r="H28" s="420">
        <f t="shared" si="2"/>
        <v>0</v>
      </c>
      <c r="I28" s="782">
        <f>'1.mell.kiadás_össz'!I27-'26._önként_össz_kiad'!I28-'26._államig_össz_kiad'!I28</f>
        <v>0</v>
      </c>
      <c r="J28" s="420">
        <f>'1.mell.kiadás_össz'!J27-'26._önként_össz_kiad'!J28-'26._államig_össz_kiad'!J28</f>
        <v>0</v>
      </c>
      <c r="K28" s="420">
        <f>'1.mell.kiadás_össz'!K27-'26._önként_össz_kiad'!K28-'26._államig_össz_kiad'!K28</f>
        <v>0</v>
      </c>
      <c r="L28" s="420">
        <f>'1.mell.kiadás_össz'!L27-'26._önként_össz_kiad'!L28</f>
        <v>0</v>
      </c>
    </row>
    <row r="29" spans="1:12" ht="12.2" customHeight="1" thickBot="1" x14ac:dyDescent="0.25">
      <c r="A29" s="14" t="s">
        <v>13</v>
      </c>
      <c r="B29" s="102" t="s">
        <v>384</v>
      </c>
      <c r="C29" s="117">
        <f>+C30+C32+C34</f>
        <v>533026491</v>
      </c>
      <c r="D29" s="275">
        <f t="shared" ref="D29:K29" si="4">+D30+D32+D34</f>
        <v>1062816697</v>
      </c>
      <c r="E29" s="714">
        <f t="shared" si="4"/>
        <v>1094821521</v>
      </c>
      <c r="F29" s="714">
        <f t="shared" si="4"/>
        <v>0</v>
      </c>
      <c r="G29" s="714">
        <f t="shared" si="4"/>
        <v>0</v>
      </c>
      <c r="H29" s="28">
        <f t="shared" si="2"/>
        <v>32004824</v>
      </c>
      <c r="I29" s="783">
        <f t="shared" si="4"/>
        <v>0</v>
      </c>
      <c r="J29" s="28">
        <f t="shared" si="4"/>
        <v>0</v>
      </c>
      <c r="K29" s="28">
        <f t="shared" si="4"/>
        <v>0</v>
      </c>
      <c r="L29" s="28">
        <f t="shared" ref="L29" si="5">+L30+L32+L34</f>
        <v>0</v>
      </c>
    </row>
    <row r="30" spans="1:12" ht="12.2" customHeight="1" x14ac:dyDescent="0.2">
      <c r="A30" s="12" t="s">
        <v>94</v>
      </c>
      <c r="B30" s="423" t="s">
        <v>119</v>
      </c>
      <c r="C30" s="118">
        <f>'1.mell.kiadás_össz'!C29-'26._önként_össz_kiad'!C30-'26._államig_össz_kiad'!C30</f>
        <v>103505900</v>
      </c>
      <c r="D30" s="273">
        <f>'1.mell.kiadás_össz'!D29-'26._önként_össz_kiad'!D30-'26._államig_össz_kiad'!D30</f>
        <v>219649564</v>
      </c>
      <c r="E30" s="715">
        <f>'1.mell.kiadás_össz'!E29-'26._önként_össz_kiad'!E30-'26._államig_össz_kiad'!E30</f>
        <v>241172800</v>
      </c>
      <c r="F30" s="715">
        <f>'1.mell.kiadás_össz'!F29-'26._önként_össz_kiad'!F30-'26._államig_össz_kiad'!F30</f>
        <v>0</v>
      </c>
      <c r="G30" s="715">
        <f>'1.mell.kiadás_össz'!G29-'26._önként_össz_kiad'!G30-'26._államig_össz_kiad'!G30</f>
        <v>0</v>
      </c>
      <c r="H30" s="16">
        <f t="shared" si="2"/>
        <v>21523236</v>
      </c>
      <c r="I30" s="781">
        <f>'1.mell.kiadás_össz'!I29-'26._önként_össz_kiad'!I30-'26._államig_össz_kiad'!I30</f>
        <v>0</v>
      </c>
      <c r="J30" s="16">
        <f>'1.mell.kiadás_össz'!J29-'26._önként_össz_kiad'!J30-'26._államig_össz_kiad'!J30</f>
        <v>0</v>
      </c>
      <c r="K30" s="16">
        <f>'1.mell.kiadás_össz'!K29-'26._önként_össz_kiad'!K30-'26._államig_össz_kiad'!K30</f>
        <v>0</v>
      </c>
      <c r="L30" s="16">
        <f>'1.mell.kiadás_össz'!L29-'26._önként_össz_kiad'!L30</f>
        <v>0</v>
      </c>
    </row>
    <row r="31" spans="1:12" ht="12.2" customHeight="1" x14ac:dyDescent="0.2">
      <c r="A31" s="12" t="s">
        <v>316</v>
      </c>
      <c r="B31" s="1014" t="s">
        <v>225</v>
      </c>
      <c r="C31" s="118">
        <f>'1.mell.kiadás_össz'!C30-'26._önként_össz_kiad'!C31-'26._államig_össz_kiad'!C31</f>
        <v>0</v>
      </c>
      <c r="D31" s="273">
        <f>'1.mell.kiadás_össz'!D30-'26._önként_össz_kiad'!D31-'26._államig_össz_kiad'!D31</f>
        <v>56894300</v>
      </c>
      <c r="E31" s="715">
        <f>'1.mell.kiadás_össz'!E30-'26._önként_össz_kiad'!E31-'26._államig_össz_kiad'!E31</f>
        <v>56894300</v>
      </c>
      <c r="F31" s="715">
        <f>'1.mell.kiadás_össz'!F30-'26._önként_össz_kiad'!F31-'26._államig_össz_kiad'!F31</f>
        <v>0</v>
      </c>
      <c r="G31" s="715">
        <f>'1.mell.kiadás_össz'!G30-'26._önként_össz_kiad'!G31-'26._államig_össz_kiad'!G31</f>
        <v>0</v>
      </c>
      <c r="H31" s="16">
        <f t="shared" si="2"/>
        <v>0</v>
      </c>
      <c r="I31" s="781">
        <f>'1.mell.kiadás_össz'!I30-'26._önként_össz_kiad'!I31-'26._államig_össz_kiad'!I31</f>
        <v>0</v>
      </c>
      <c r="J31" s="16">
        <f>'1.mell.kiadás_össz'!J30-'26._önként_össz_kiad'!J31-'26._államig_össz_kiad'!J31</f>
        <v>0</v>
      </c>
      <c r="K31" s="16">
        <f>'1.mell.kiadás_össz'!K30-'26._önként_össz_kiad'!K31-'26._államig_össz_kiad'!K31</f>
        <v>0</v>
      </c>
      <c r="L31" s="16">
        <f>'1.mell.kiadás_össz'!L30-'26._önként_össz_kiad'!L31</f>
        <v>0</v>
      </c>
    </row>
    <row r="32" spans="1:12" ht="12.2" customHeight="1" x14ac:dyDescent="0.2">
      <c r="A32" s="12" t="s">
        <v>95</v>
      </c>
      <c r="B32" s="448" t="s">
        <v>2</v>
      </c>
      <c r="C32" s="501">
        <f>'1.mell.kiadás_össz'!C31-'26._önként_össz_kiad'!C32-'26._államig_össz_kiad'!C32</f>
        <v>428020591</v>
      </c>
      <c r="D32" s="418">
        <f>'1.mell.kiadás_össz'!D31-'26._önként_össz_kiad'!D32-'26._államig_össz_kiad'!D32</f>
        <v>642682133</v>
      </c>
      <c r="E32" s="716">
        <f>'1.mell.kiadás_össz'!E31-'26._önként_össz_kiad'!E32-'26._államig_össz_kiad'!E32</f>
        <v>653163721</v>
      </c>
      <c r="F32" s="716">
        <f>'1.mell.kiadás_össz'!F31-'26._önként_össz_kiad'!F32-'26._államig_össz_kiad'!F32</f>
        <v>0</v>
      </c>
      <c r="G32" s="716">
        <f>'1.mell.kiadás_össz'!G31-'26._önként_össz_kiad'!G32-'26._államig_össz_kiad'!G32</f>
        <v>0</v>
      </c>
      <c r="H32" s="420">
        <f t="shared" si="2"/>
        <v>10481588</v>
      </c>
      <c r="I32" s="782">
        <f>'1.mell.kiadás_össz'!I31-'26._önként_össz_kiad'!I32-'26._államig_össz_kiad'!I32</f>
        <v>0</v>
      </c>
      <c r="J32" s="420">
        <f>'1.mell.kiadás_össz'!J31-'26._önként_össz_kiad'!J32-'26._államig_össz_kiad'!J32</f>
        <v>0</v>
      </c>
      <c r="K32" s="420">
        <f>'1.mell.kiadás_össz'!K31-'26._önként_össz_kiad'!K32-'26._államig_össz_kiad'!K32</f>
        <v>0</v>
      </c>
      <c r="L32" s="420">
        <f>'1.mell.kiadás_össz'!L31-'26._önként_össz_kiad'!L32</f>
        <v>0</v>
      </c>
    </row>
    <row r="33" spans="1:17" ht="12.2" customHeight="1" x14ac:dyDescent="0.2">
      <c r="A33" s="12" t="s">
        <v>315</v>
      </c>
      <c r="B33" s="1014" t="s">
        <v>553</v>
      </c>
      <c r="C33" s="501">
        <f>'1.mell.kiadás_össz'!C32-'26._önként_össz_kiad'!C33-'26._államig_össz_kiad'!C33</f>
        <v>0</v>
      </c>
      <c r="D33" s="418">
        <f>'1.mell.kiadás_össz'!D32-'26._önként_össz_kiad'!D33-'26._államig_össz_kiad'!D33</f>
        <v>172803287</v>
      </c>
      <c r="E33" s="716">
        <f>'1.mell.kiadás_össz'!E32-'26._önként_össz_kiad'!E33-'26._államig_össz_kiad'!E33</f>
        <v>172803287</v>
      </c>
      <c r="F33" s="716">
        <f>'1.mell.kiadás_össz'!F32-'26._önként_össz_kiad'!F33-'26._államig_össz_kiad'!F33</f>
        <v>0</v>
      </c>
      <c r="G33" s="716">
        <f>'1.mell.kiadás_össz'!G32-'26._önként_össz_kiad'!G33-'26._államig_össz_kiad'!G33</f>
        <v>0</v>
      </c>
      <c r="H33" s="420">
        <f t="shared" si="2"/>
        <v>0</v>
      </c>
      <c r="I33" s="782">
        <f>'1.mell.kiadás_össz'!I32-'26._önként_össz_kiad'!I33-'26._államig_össz_kiad'!I33</f>
        <v>0</v>
      </c>
      <c r="J33" s="420">
        <f>'1.mell.kiadás_össz'!J32-'26._önként_össz_kiad'!J33-'26._államig_össz_kiad'!J33</f>
        <v>0</v>
      </c>
      <c r="K33" s="420">
        <f>'1.mell.kiadás_össz'!K32-'26._önként_össz_kiad'!K33-'26._államig_össz_kiad'!K33</f>
        <v>0</v>
      </c>
      <c r="L33" s="420">
        <f>'1.mell.kiadás_össz'!L32-'26._önként_össz_kiad'!L33</f>
        <v>0</v>
      </c>
    </row>
    <row r="34" spans="1:17" ht="12.2" customHeight="1" x14ac:dyDescent="0.2">
      <c r="A34" s="12" t="s">
        <v>96</v>
      </c>
      <c r="B34" s="634" t="s">
        <v>268</v>
      </c>
      <c r="C34" s="501">
        <f>SUM(C35:C38)</f>
        <v>1500000</v>
      </c>
      <c r="D34" s="418">
        <f t="shared" ref="D34:K34" si="6">SUM(D35:D38)</f>
        <v>200485000</v>
      </c>
      <c r="E34" s="716">
        <f t="shared" si="6"/>
        <v>200485000</v>
      </c>
      <c r="F34" s="716">
        <f t="shared" si="6"/>
        <v>0</v>
      </c>
      <c r="G34" s="716">
        <f t="shared" si="6"/>
        <v>0</v>
      </c>
      <c r="H34" s="420">
        <f t="shared" si="2"/>
        <v>0</v>
      </c>
      <c r="I34" s="782">
        <f t="shared" si="6"/>
        <v>0</v>
      </c>
      <c r="J34" s="420">
        <f t="shared" si="6"/>
        <v>0</v>
      </c>
      <c r="K34" s="420">
        <f t="shared" si="6"/>
        <v>0</v>
      </c>
      <c r="L34" s="420">
        <f>'1.mell.kiadás_össz'!L33-'26._önként_össz_kiad'!L34</f>
        <v>0</v>
      </c>
    </row>
    <row r="35" spans="1:17" ht="12.2" customHeight="1" x14ac:dyDescent="0.2">
      <c r="A35" s="12" t="s">
        <v>317</v>
      </c>
      <c r="B35" s="445" t="s">
        <v>226</v>
      </c>
      <c r="C35" s="501">
        <f>'1.mell.kiadás_össz'!C34-'26._önként_össz_kiad'!C35-'26._államig_össz_kiad'!C35</f>
        <v>0</v>
      </c>
      <c r="D35" s="418">
        <f>'1.mell.kiadás_össz'!D34-'26._önként_össz_kiad'!D35-'26._államig_össz_kiad'!D35</f>
        <v>0</v>
      </c>
      <c r="E35" s="716">
        <f>'1.mell.kiadás_össz'!E34-'26._önként_össz_kiad'!E35-'26._államig_össz_kiad'!E35</f>
        <v>0</v>
      </c>
      <c r="F35" s="716">
        <f>'1.mell.kiadás_össz'!F34-'26._önként_össz_kiad'!F35-'26._államig_össz_kiad'!F35</f>
        <v>0</v>
      </c>
      <c r="G35" s="716">
        <f>'1.mell.kiadás_össz'!G34-'26._önként_össz_kiad'!G35-'26._államig_össz_kiad'!G35</f>
        <v>0</v>
      </c>
      <c r="H35" s="420">
        <f t="shared" si="2"/>
        <v>0</v>
      </c>
      <c r="I35" s="782">
        <f>'1.mell.kiadás_össz'!I34-'26._önként_össz_kiad'!I35-'26._államig_össz_kiad'!I35</f>
        <v>0</v>
      </c>
      <c r="J35" s="420">
        <f>'1.mell.kiadás_össz'!J34-'26._önként_össz_kiad'!J35-'26._államig_össz_kiad'!J35</f>
        <v>0</v>
      </c>
      <c r="K35" s="420">
        <f>'1.mell.kiadás_össz'!K34-'26._önként_össz_kiad'!K35-'26._államig_össz_kiad'!K35</f>
        <v>0</v>
      </c>
      <c r="L35" s="420" t="e">
        <f>'1.mell.kiadás_össz'!L34-'26._önként_össz_kiad'!L35</f>
        <v>#DIV/0!</v>
      </c>
      <c r="P35" s="25" t="s">
        <v>385</v>
      </c>
    </row>
    <row r="36" spans="1:17" ht="12.2" customHeight="1" x14ac:dyDescent="0.2">
      <c r="A36" s="12" t="s">
        <v>318</v>
      </c>
      <c r="B36" s="445" t="s">
        <v>227</v>
      </c>
      <c r="C36" s="501">
        <f>'1.mell.kiadás_össz'!C35-'26._önként_össz_kiad'!C36-'26._államig_össz_kiad'!C36</f>
        <v>1500000</v>
      </c>
      <c r="D36" s="418">
        <f>'1.mell.kiadás_össz'!D35-'26._önként_össz_kiad'!D36-'26._államig_össz_kiad'!D36</f>
        <v>1613000</v>
      </c>
      <c r="E36" s="716">
        <f>'1.mell.kiadás_össz'!E35-'26._önként_össz_kiad'!E36-'26._államig_össz_kiad'!E36</f>
        <v>1613000</v>
      </c>
      <c r="F36" s="716">
        <f>'1.mell.kiadás_össz'!F35-'26._önként_össz_kiad'!F36-'26._államig_össz_kiad'!F36</f>
        <v>0</v>
      </c>
      <c r="G36" s="716">
        <f>'1.mell.kiadás_össz'!G35-'26._önként_össz_kiad'!G36-'26._államig_össz_kiad'!G36</f>
        <v>0</v>
      </c>
      <c r="H36" s="420">
        <f t="shared" si="2"/>
        <v>0</v>
      </c>
      <c r="I36" s="782">
        <f>'1.mell.kiadás_össz'!I35-'26._önként_össz_kiad'!I36-'26._államig_össz_kiad'!I36</f>
        <v>0</v>
      </c>
      <c r="J36" s="420">
        <f>'1.mell.kiadás_össz'!J35-'26._önként_össz_kiad'!J36-'26._államig_össz_kiad'!J36</f>
        <v>0</v>
      </c>
      <c r="K36" s="420">
        <f>'1.mell.kiadás_össz'!K35-'26._önként_össz_kiad'!K36-'26._államig_össz_kiad'!K36</f>
        <v>0</v>
      </c>
      <c r="L36" s="420">
        <f>'1.mell.kiadás_össz'!L35-'26._önként_össz_kiad'!L36</f>
        <v>0</v>
      </c>
    </row>
    <row r="37" spans="1:17" ht="12.2" customHeight="1" x14ac:dyDescent="0.2">
      <c r="A37" s="12" t="s">
        <v>319</v>
      </c>
      <c r="B37" s="445" t="s">
        <v>224</v>
      </c>
      <c r="C37" s="501">
        <f>'1.mell.kiadás_össz'!C36-'26._önként_össz_kiad'!C37-'26._államig_össz_kiad'!C37</f>
        <v>0</v>
      </c>
      <c r="D37" s="418">
        <f>'1.mell.kiadás_össz'!D36-'26._önként_össz_kiad'!D37-'26._államig_össz_kiad'!D37</f>
        <v>0</v>
      </c>
      <c r="E37" s="716">
        <f>'1.mell.kiadás_össz'!E36-'26._önként_össz_kiad'!E37-'26._államig_össz_kiad'!E37</f>
        <v>0</v>
      </c>
      <c r="F37" s="716">
        <f>'1.mell.kiadás_össz'!F36-'26._önként_össz_kiad'!F37-'26._államig_össz_kiad'!F37</f>
        <v>0</v>
      </c>
      <c r="G37" s="716">
        <f>'1.mell.kiadás_össz'!G36-'26._önként_össz_kiad'!G37-'26._államig_össz_kiad'!G37</f>
        <v>0</v>
      </c>
      <c r="H37" s="420">
        <f t="shared" si="2"/>
        <v>0</v>
      </c>
      <c r="I37" s="782">
        <f>'1.mell.kiadás_össz'!I36-'26._önként_össz_kiad'!I37-'26._államig_össz_kiad'!I37</f>
        <v>0</v>
      </c>
      <c r="J37" s="420">
        <f>'1.mell.kiadás_össz'!J36-'26._önként_össz_kiad'!J37-'26._államig_össz_kiad'!J37</f>
        <v>0</v>
      </c>
      <c r="K37" s="420">
        <f>'1.mell.kiadás_össz'!K36-'26._önként_össz_kiad'!K37-'26._államig_össz_kiad'!K37</f>
        <v>0</v>
      </c>
      <c r="L37" s="420">
        <f>'1.mell.kiadás_össz'!L36-'26._önként_össz_kiad'!L37</f>
        <v>0</v>
      </c>
    </row>
    <row r="38" spans="1:17" ht="12.2" customHeight="1" thickBot="1" x14ac:dyDescent="0.25">
      <c r="A38" s="12" t="s">
        <v>320</v>
      </c>
      <c r="B38" s="445" t="s">
        <v>228</v>
      </c>
      <c r="C38" s="501">
        <f>'1.mell.kiadás_össz'!C37-'26._önként_össz_kiad'!C38-'26._államig_össz_kiad'!C38</f>
        <v>0</v>
      </c>
      <c r="D38" s="418">
        <f>'1.mell.kiadás_össz'!D37-'26._önként_össz_kiad'!D38-'26._államig_össz_kiad'!D38</f>
        <v>198872000</v>
      </c>
      <c r="E38" s="716">
        <f>'1.mell.kiadás_össz'!E37-'26._önként_össz_kiad'!E38-'26._államig_össz_kiad'!E38</f>
        <v>198872000</v>
      </c>
      <c r="F38" s="716">
        <f>'1.mell.kiadás_össz'!F37-'26._önként_össz_kiad'!F38-'26._államig_össz_kiad'!F38</f>
        <v>0</v>
      </c>
      <c r="G38" s="716">
        <f>'1.mell.kiadás_össz'!G37-'26._önként_össz_kiad'!G38-'26._államig_össz_kiad'!G38</f>
        <v>0</v>
      </c>
      <c r="H38" s="420">
        <f t="shared" si="2"/>
        <v>0</v>
      </c>
      <c r="I38" s="782">
        <f>'1.mell.kiadás_össz'!I37-'26._önként_össz_kiad'!I38-'26._államig_össz_kiad'!I38</f>
        <v>0</v>
      </c>
      <c r="J38" s="420">
        <f>'1.mell.kiadás_össz'!J37-'26._önként_össz_kiad'!J38-'26._államig_össz_kiad'!J38</f>
        <v>0</v>
      </c>
      <c r="K38" s="420">
        <f>'1.mell.kiadás_össz'!K37-'26._önként_össz_kiad'!K38-'26._államig_össz_kiad'!K38</f>
        <v>0</v>
      </c>
      <c r="L38" s="420">
        <f>'1.mell.kiadás_össz'!L37-'26._önként_össz_kiad'!L38</f>
        <v>0</v>
      </c>
    </row>
    <row r="39" spans="1:17" ht="12.2" customHeight="1" thickBot="1" x14ac:dyDescent="0.25">
      <c r="A39" s="14" t="s">
        <v>14</v>
      </c>
      <c r="B39" s="58" t="s">
        <v>540</v>
      </c>
      <c r="C39" s="1310">
        <f>+C11+C29</f>
        <v>8251223929</v>
      </c>
      <c r="D39" s="825">
        <f t="shared" ref="D39:K39" si="7">+D11+D29</f>
        <v>8988701048</v>
      </c>
      <c r="E39" s="725">
        <f t="shared" si="7"/>
        <v>10334991598</v>
      </c>
      <c r="F39" s="725">
        <f t="shared" si="7"/>
        <v>0</v>
      </c>
      <c r="G39" s="725">
        <f t="shared" si="7"/>
        <v>0</v>
      </c>
      <c r="H39" s="364">
        <f t="shared" si="2"/>
        <v>1346290550</v>
      </c>
      <c r="I39" s="1312" t="e">
        <f t="shared" si="7"/>
        <v>#REF!</v>
      </c>
      <c r="J39" s="364" t="e">
        <f t="shared" si="7"/>
        <v>#REF!</v>
      </c>
      <c r="K39" s="364" t="e">
        <f t="shared" si="7"/>
        <v>#REF!</v>
      </c>
      <c r="L39" s="364" t="e">
        <f t="shared" ref="L39" si="8">+L11+L29</f>
        <v>#DIV/0!</v>
      </c>
    </row>
    <row r="40" spans="1:17" ht="12.2" customHeight="1" thickBot="1" x14ac:dyDescent="0.25">
      <c r="A40" s="14" t="s">
        <v>15</v>
      </c>
      <c r="B40" s="58" t="s">
        <v>312</v>
      </c>
      <c r="C40" s="117">
        <f>+C41+C42+C43</f>
        <v>0</v>
      </c>
      <c r="D40" s="275">
        <f t="shared" ref="D40:K40" si="9">+D41+D42+D43</f>
        <v>0</v>
      </c>
      <c r="E40" s="714">
        <f t="shared" si="9"/>
        <v>0</v>
      </c>
      <c r="F40" s="714">
        <f t="shared" si="9"/>
        <v>0</v>
      </c>
      <c r="G40" s="714">
        <f t="shared" si="9"/>
        <v>0</v>
      </c>
      <c r="H40" s="28">
        <f t="shared" si="2"/>
        <v>0</v>
      </c>
      <c r="I40" s="783">
        <f t="shared" si="9"/>
        <v>0</v>
      </c>
      <c r="J40" s="28">
        <f t="shared" si="9"/>
        <v>0</v>
      </c>
      <c r="K40" s="28">
        <f t="shared" si="9"/>
        <v>0</v>
      </c>
      <c r="L40" s="28" t="e">
        <f t="shared" ref="L40" si="10">+L41+L42+L43</f>
        <v>#DIV/0!</v>
      </c>
    </row>
    <row r="41" spans="1:17" s="33" customFormat="1" ht="12.2" customHeight="1" x14ac:dyDescent="0.2">
      <c r="A41" s="12" t="s">
        <v>100</v>
      </c>
      <c r="B41" s="17" t="s">
        <v>397</v>
      </c>
      <c r="C41" s="501">
        <f>'1.mell.kiadás_össz'!C40-'26._önként_össz_kiad'!C41-'26._államig_össz_kiad'!C41</f>
        <v>0</v>
      </c>
      <c r="D41" s="418">
        <f>'1.mell.kiadás_össz'!D40-'26._önként_össz_kiad'!D41-'26._államig_össz_kiad'!D41</f>
        <v>0</v>
      </c>
      <c r="E41" s="716">
        <f>'1.mell.kiadás_össz'!E40-'26._önként_össz_kiad'!E41-'26._államig_össz_kiad'!E41</f>
        <v>0</v>
      </c>
      <c r="F41" s="716">
        <f>'1.mell.kiadás_össz'!F40-'26._önként_össz_kiad'!F41-'26._államig_össz_kiad'!F41</f>
        <v>0</v>
      </c>
      <c r="G41" s="716">
        <f>'1.mell.kiadás_össz'!G40-'26._önként_össz_kiad'!G41-'26._államig_össz_kiad'!G41</f>
        <v>0</v>
      </c>
      <c r="H41" s="420">
        <f t="shared" si="2"/>
        <v>0</v>
      </c>
      <c r="I41" s="782">
        <f>'1.mell.kiadás_össz'!I40-'26._önként_össz_kiad'!I41-'26._államig_össz_kiad'!I41</f>
        <v>0</v>
      </c>
      <c r="J41" s="420">
        <f>'1.mell.kiadás_össz'!J40-'26._önként_össz_kiad'!J41-'26._államig_össz_kiad'!J41</f>
        <v>0</v>
      </c>
      <c r="K41" s="420">
        <f>'1.mell.kiadás_össz'!K40-'26._önként_össz_kiad'!K41-'26._államig_össz_kiad'!K41</f>
        <v>0</v>
      </c>
      <c r="L41" s="420" t="e">
        <f>'1.mell.kiadás_össz'!L40-'26._önként_össz_kiad'!L41</f>
        <v>#DIV/0!</v>
      </c>
    </row>
    <row r="42" spans="1:17" ht="12.2" customHeight="1" x14ac:dyDescent="0.2">
      <c r="A42" s="12" t="s">
        <v>101</v>
      </c>
      <c r="B42" s="17" t="s">
        <v>243</v>
      </c>
      <c r="C42" s="501">
        <f>'1.mell.kiadás_össz'!C41-'26._önként_össz_kiad'!C42-'26._államig_össz_kiad'!C42</f>
        <v>0</v>
      </c>
      <c r="D42" s="418">
        <f>'1.mell.kiadás_össz'!D41-'26._önként_össz_kiad'!D42-'26._államig_össz_kiad'!D42</f>
        <v>0</v>
      </c>
      <c r="E42" s="716">
        <f>'1.mell.kiadás_össz'!E41-'26._önként_össz_kiad'!E42-'26._államig_össz_kiad'!E42</f>
        <v>0</v>
      </c>
      <c r="F42" s="716">
        <f>'1.mell.kiadás_össz'!F41-'26._önként_össz_kiad'!F42-'26._államig_össz_kiad'!F42</f>
        <v>0</v>
      </c>
      <c r="G42" s="716">
        <f>'1.mell.kiadás_össz'!G41-'26._önként_össz_kiad'!G42-'26._államig_össz_kiad'!G42</f>
        <v>0</v>
      </c>
      <c r="H42" s="420">
        <f t="shared" si="2"/>
        <v>0</v>
      </c>
      <c r="I42" s="782">
        <f>'1.mell.kiadás_össz'!I41-'26._önként_össz_kiad'!I42-'26._államig_össz_kiad'!I42</f>
        <v>0</v>
      </c>
      <c r="J42" s="420">
        <f>'1.mell.kiadás_össz'!J41-'26._önként_össz_kiad'!J42-'26._államig_össz_kiad'!J42</f>
        <v>0</v>
      </c>
      <c r="K42" s="420">
        <f>'1.mell.kiadás_össz'!K41-'26._önként_össz_kiad'!K42-'26._államig_össz_kiad'!K42</f>
        <v>0</v>
      </c>
      <c r="L42" s="420" t="e">
        <f>'1.mell.kiadás_össz'!L41-'26._önként_össz_kiad'!L42</f>
        <v>#DIV/0!</v>
      </c>
    </row>
    <row r="43" spans="1:17" ht="12.2" customHeight="1" thickBot="1" x14ac:dyDescent="0.25">
      <c r="A43" s="13" t="s">
        <v>164</v>
      </c>
      <c r="B43" s="54" t="s">
        <v>244</v>
      </c>
      <c r="C43" s="501">
        <f>'1.mell.kiadás_össz'!C42-'26._önként_össz_kiad'!C43-'26._államig_össz_kiad'!C43</f>
        <v>0</v>
      </c>
      <c r="D43" s="418">
        <f>'1.mell.kiadás_össz'!D42-'26._önként_össz_kiad'!D43-'26._államig_össz_kiad'!D43</f>
        <v>0</v>
      </c>
      <c r="E43" s="716">
        <f>'1.mell.kiadás_össz'!E42-'26._önként_össz_kiad'!E43-'26._államig_össz_kiad'!E43</f>
        <v>0</v>
      </c>
      <c r="F43" s="716">
        <f>'1.mell.kiadás_össz'!F42-'26._önként_össz_kiad'!F43-'26._államig_össz_kiad'!F43</f>
        <v>0</v>
      </c>
      <c r="G43" s="716">
        <f>'1.mell.kiadás_össz'!G42-'26._önként_össz_kiad'!G43-'26._államig_össz_kiad'!G43</f>
        <v>0</v>
      </c>
      <c r="H43" s="420">
        <f t="shared" si="2"/>
        <v>0</v>
      </c>
      <c r="I43" s="782">
        <f>'1.mell.kiadás_össz'!I42-'26._önként_össz_kiad'!I43-'26._államig_össz_kiad'!I43</f>
        <v>0</v>
      </c>
      <c r="J43" s="420">
        <f>'1.mell.kiadás_össz'!J42-'26._önként_össz_kiad'!J43-'26._államig_össz_kiad'!J43</f>
        <v>0</v>
      </c>
      <c r="K43" s="420">
        <f>'1.mell.kiadás_össz'!K42-'26._önként_össz_kiad'!K43-'26._államig_össz_kiad'!K43</f>
        <v>0</v>
      </c>
      <c r="L43" s="420" t="e">
        <f>'1.mell.kiadás_össz'!L42-'26._önként_össz_kiad'!L43</f>
        <v>#DIV/0!</v>
      </c>
      <c r="Q43" s="25" t="s">
        <v>385</v>
      </c>
    </row>
    <row r="44" spans="1:17" ht="12.2" customHeight="1" thickBot="1" x14ac:dyDescent="0.25">
      <c r="A44" s="14" t="s">
        <v>16</v>
      </c>
      <c r="B44" s="58" t="s">
        <v>545</v>
      </c>
      <c r="C44" s="117">
        <f>+C45+C47+C46</f>
        <v>0</v>
      </c>
      <c r="D44" s="275">
        <f t="shared" ref="D44:K44" si="11">+D45+D47+D46</f>
        <v>468945500</v>
      </c>
      <c r="E44" s="714">
        <f t="shared" si="11"/>
        <v>468945500</v>
      </c>
      <c r="F44" s="714">
        <f t="shared" si="11"/>
        <v>0</v>
      </c>
      <c r="G44" s="714">
        <f t="shared" si="11"/>
        <v>0</v>
      </c>
      <c r="H44" s="28">
        <f t="shared" si="2"/>
        <v>0</v>
      </c>
      <c r="I44" s="783">
        <f t="shared" si="11"/>
        <v>0</v>
      </c>
      <c r="J44" s="28">
        <f t="shared" si="11"/>
        <v>0</v>
      </c>
      <c r="K44" s="28">
        <f t="shared" si="11"/>
        <v>0</v>
      </c>
      <c r="L44" s="28" t="e">
        <f t="shared" ref="L44" si="12">+L45+L47</f>
        <v>#DIV/0!</v>
      </c>
    </row>
    <row r="45" spans="1:17" ht="12.2" customHeight="1" x14ac:dyDescent="0.2">
      <c r="A45" s="12" t="s">
        <v>89</v>
      </c>
      <c r="B45" s="17" t="s">
        <v>391</v>
      </c>
      <c r="C45" s="501">
        <f>'1.mell.kiadás_össz'!C44-'26._önként_össz_kiad'!C45-'26._államig_össz_kiad'!C45</f>
        <v>0</v>
      </c>
      <c r="D45" s="418">
        <f>'1.mell.kiadás_össz'!D44-'26._önként_össz_kiad'!D45-'26._államig_össz_kiad'!D45</f>
        <v>468945500</v>
      </c>
      <c r="E45" s="716">
        <f>'1.mell.kiadás_össz'!E44-'26._önként_össz_kiad'!E45-'26._államig_össz_kiad'!E45</f>
        <v>468945500</v>
      </c>
      <c r="F45" s="716">
        <f>'1.mell.kiadás_össz'!F44-'26._önként_össz_kiad'!F45-'26._államig_össz_kiad'!F45</f>
        <v>0</v>
      </c>
      <c r="G45" s="716">
        <f>'1.mell.kiadás_össz'!G44-'26._önként_össz_kiad'!G45-'26._államig_össz_kiad'!G45</f>
        <v>0</v>
      </c>
      <c r="H45" s="420">
        <f t="shared" si="2"/>
        <v>0</v>
      </c>
      <c r="I45" s="782">
        <f>'1.mell.kiadás_össz'!I44-'26._önként_össz_kiad'!I45-'26._államig_össz_kiad'!I45</f>
        <v>0</v>
      </c>
      <c r="J45" s="420">
        <f>'1.mell.kiadás_össz'!J44-'26._önként_össz_kiad'!J45-'26._államig_össz_kiad'!J45</f>
        <v>0</v>
      </c>
      <c r="K45" s="420">
        <f>'1.mell.kiadás_össz'!K44-'26._önként_össz_kiad'!K45-'26._államig_össz_kiad'!K45</f>
        <v>0</v>
      </c>
      <c r="L45" s="420">
        <f>'1.mell.kiadás_össz'!L44-'26._önként_össz_kiad'!L45</f>
        <v>0</v>
      </c>
    </row>
    <row r="46" spans="1:17" ht="12.2" customHeight="1" x14ac:dyDescent="0.2">
      <c r="A46" s="12" t="s">
        <v>102</v>
      </c>
      <c r="B46" s="17" t="s">
        <v>392</v>
      </c>
      <c r="C46" s="501">
        <f>'1.mell.kiadás_össz'!C45-'26._önként_össz_kiad'!C46-'26._államig_össz_kiad'!C46</f>
        <v>0</v>
      </c>
      <c r="D46" s="418">
        <f>'1.mell.kiadás_össz'!D45-'26._önként_össz_kiad'!D46-'26._államig_össz_kiad'!D46</f>
        <v>0</v>
      </c>
      <c r="E46" s="716">
        <f>'1.mell.kiadás_össz'!E45-'26._önként_össz_kiad'!E46-'26._államig_össz_kiad'!E46</f>
        <v>0</v>
      </c>
      <c r="F46" s="716">
        <f>'1.mell.kiadás_össz'!F45-'26._önként_össz_kiad'!F46-'26._államig_össz_kiad'!F46</f>
        <v>0</v>
      </c>
      <c r="G46" s="716">
        <f>'1.mell.kiadás_össz'!G45-'26._önként_össz_kiad'!G46-'26._államig_össz_kiad'!G46</f>
        <v>0</v>
      </c>
      <c r="H46" s="420">
        <f t="shared" si="2"/>
        <v>0</v>
      </c>
      <c r="I46" s="782">
        <f>'1.mell.kiadás_össz'!I45-'26._önként_össz_kiad'!I46-'26._államig_össz_kiad'!I46</f>
        <v>0</v>
      </c>
      <c r="J46" s="420">
        <f>'1.mell.kiadás_össz'!J45-'26._önként_össz_kiad'!J46-'26._államig_össz_kiad'!J46</f>
        <v>0</v>
      </c>
      <c r="K46" s="420">
        <f>'1.mell.kiadás_össz'!K45-'26._önként_össz_kiad'!K46-'26._államig_össz_kiad'!K46</f>
        <v>0</v>
      </c>
      <c r="L46" s="420">
        <f>'1.mell.kiadás_össz'!L45-'26._önként_össz_kiad'!L46</f>
        <v>0</v>
      </c>
    </row>
    <row r="47" spans="1:17" ht="12.2" customHeight="1" thickBot="1" x14ac:dyDescent="0.25">
      <c r="A47" s="12" t="s">
        <v>103</v>
      </c>
      <c r="B47" s="54" t="s">
        <v>536</v>
      </c>
      <c r="C47" s="501">
        <f>'1.mell.kiadás_össz'!C46-'26._önként_össz_kiad'!C47-'26._államig_össz_kiad'!C47</f>
        <v>0</v>
      </c>
      <c r="D47" s="418">
        <f>'1.mell.kiadás_össz'!D46-'26._önként_össz_kiad'!D47-'26._államig_össz_kiad'!D47</f>
        <v>0</v>
      </c>
      <c r="E47" s="716">
        <f>'1.mell.kiadás_össz'!E46-'26._önként_össz_kiad'!E47-'26._államig_össz_kiad'!E47</f>
        <v>0</v>
      </c>
      <c r="F47" s="716">
        <f>'1.mell.kiadás_össz'!F46-'26._önként_össz_kiad'!F47-'26._államig_össz_kiad'!F47</f>
        <v>0</v>
      </c>
      <c r="G47" s="716">
        <f>'1.mell.kiadás_össz'!G46-'26._önként_össz_kiad'!G47-'26._államig_össz_kiad'!G47</f>
        <v>0</v>
      </c>
      <c r="H47" s="420">
        <f t="shared" si="2"/>
        <v>0</v>
      </c>
      <c r="I47" s="782">
        <f>'1.mell.kiadás_össz'!I46-'26._önként_össz_kiad'!I47-'26._államig_össz_kiad'!I47</f>
        <v>0</v>
      </c>
      <c r="J47" s="420">
        <f>'1.mell.kiadás_össz'!J46-'26._önként_össz_kiad'!J47-'26._államig_össz_kiad'!J47</f>
        <v>0</v>
      </c>
      <c r="K47" s="420">
        <f>'1.mell.kiadás_össz'!K46-'26._önként_össz_kiad'!K47-'26._államig_össz_kiad'!K47</f>
        <v>0</v>
      </c>
      <c r="L47" s="420" t="e">
        <f>'1.mell.kiadás_össz'!L46-'26._önként_össz_kiad'!L47</f>
        <v>#DIV/0!</v>
      </c>
    </row>
    <row r="48" spans="1:17" ht="12.2" customHeight="1" thickBot="1" x14ac:dyDescent="0.25">
      <c r="A48" s="14" t="s">
        <v>17</v>
      </c>
      <c r="B48" s="58" t="s">
        <v>542</v>
      </c>
      <c r="C48" s="1238">
        <f>+C49+C50+C51+C52+C53</f>
        <v>52821826</v>
      </c>
      <c r="D48" s="276">
        <f t="shared" ref="D48:K48" si="13">+D49+D50+D51+D52+D53</f>
        <v>1515389518</v>
      </c>
      <c r="E48" s="680">
        <f t="shared" si="13"/>
        <v>2314346206</v>
      </c>
      <c r="F48" s="680">
        <f t="shared" si="13"/>
        <v>0</v>
      </c>
      <c r="G48" s="680">
        <f t="shared" si="13"/>
        <v>0</v>
      </c>
      <c r="H48" s="76">
        <f t="shared" si="2"/>
        <v>798956688</v>
      </c>
      <c r="I48" s="793">
        <f t="shared" si="13"/>
        <v>0</v>
      </c>
      <c r="J48" s="76">
        <f t="shared" si="13"/>
        <v>0</v>
      </c>
      <c r="K48" s="76">
        <f t="shared" si="13"/>
        <v>0</v>
      </c>
      <c r="L48" s="76" t="e">
        <f t="shared" ref="L48" si="14">+L49+L50+L51+L52+L53</f>
        <v>#DIV/0!</v>
      </c>
      <c r="O48" s="81"/>
    </row>
    <row r="49" spans="1:14" x14ac:dyDescent="0.2">
      <c r="A49" s="12" t="s">
        <v>104</v>
      </c>
      <c r="B49" s="17" t="s">
        <v>240</v>
      </c>
      <c r="C49" s="501">
        <f>'1.mell.kiadás_össz'!C48-'26._önként_össz_kiad'!C49-'26._államig_össz_kiad'!C49</f>
        <v>0</v>
      </c>
      <c r="D49" s="418">
        <f>'1.mell.kiadás_össz'!D48-'26._önként_össz_kiad'!D49-'26._államig_össz_kiad'!D49</f>
        <v>0</v>
      </c>
      <c r="E49" s="716">
        <f>'1.mell.kiadás_össz'!E48-'26._önként_össz_kiad'!E49-'26._államig_össz_kiad'!E49</f>
        <v>0</v>
      </c>
      <c r="F49" s="716">
        <f>'1.mell.kiadás_össz'!F48-'26._önként_össz_kiad'!F49-'26._államig_össz_kiad'!F49</f>
        <v>0</v>
      </c>
      <c r="G49" s="716">
        <f>'1.mell.kiadás_össz'!G48-'26._önként_össz_kiad'!G49-'26._államig_össz_kiad'!G49</f>
        <v>0</v>
      </c>
      <c r="H49" s="420">
        <f t="shared" si="2"/>
        <v>0</v>
      </c>
      <c r="I49" s="782">
        <f>'1.mell.kiadás_össz'!I48-'26._önként_össz_kiad'!I49-'26._államig_össz_kiad'!I49</f>
        <v>0</v>
      </c>
      <c r="J49" s="420">
        <f>'1.mell.kiadás_össz'!J48-'26._önként_össz_kiad'!J49-'26._államig_össz_kiad'!J49</f>
        <v>0</v>
      </c>
      <c r="K49" s="420">
        <f>'1.mell.kiadás_össz'!K48-'26._önként_össz_kiad'!K49-'26._államig_össz_kiad'!K49</f>
        <v>0</v>
      </c>
      <c r="L49" s="420" t="e">
        <f>'1.mell.kiadás_össz'!L48-'26._önként_össz_kiad'!L49</f>
        <v>#DIV/0!</v>
      </c>
      <c r="M49" s="25" t="s">
        <v>385</v>
      </c>
    </row>
    <row r="50" spans="1:14" ht="12.2" customHeight="1" x14ac:dyDescent="0.2">
      <c r="A50" s="12" t="s">
        <v>105</v>
      </c>
      <c r="B50" s="17" t="s">
        <v>241</v>
      </c>
      <c r="C50" s="501">
        <f>'1.mell.kiadás_össz'!C49-'26._önként_össz_kiad'!C50-'26._államig_össz_kiad'!C50</f>
        <v>0</v>
      </c>
      <c r="D50" s="418">
        <f>'1.mell.kiadás_össz'!D49-'26._önként_össz_kiad'!D50-'26._államig_össz_kiad'!D50</f>
        <v>0</v>
      </c>
      <c r="E50" s="716">
        <f>'1.mell.kiadás_össz'!E49-'26._önként_össz_kiad'!E50-'26._államig_össz_kiad'!E50</f>
        <v>0</v>
      </c>
      <c r="F50" s="716">
        <f>'1.mell.kiadás_össz'!F49-'26._önként_össz_kiad'!F50-'26._államig_össz_kiad'!F50</f>
        <v>0</v>
      </c>
      <c r="G50" s="716">
        <f>'1.mell.kiadás_össz'!G49-'26._önként_össz_kiad'!G50-'26._államig_össz_kiad'!G50</f>
        <v>0</v>
      </c>
      <c r="H50" s="420">
        <f t="shared" si="2"/>
        <v>0</v>
      </c>
      <c r="I50" s="782">
        <f>'1.mell.kiadás_össz'!I49-'26._önként_össz_kiad'!I50-'26._államig_össz_kiad'!I50</f>
        <v>0</v>
      </c>
      <c r="J50" s="420">
        <f>'1.mell.kiadás_össz'!J49-'26._önként_össz_kiad'!J50-'26._államig_össz_kiad'!J50</f>
        <v>0</v>
      </c>
      <c r="K50" s="420">
        <f>'1.mell.kiadás_össz'!K49-'26._önként_össz_kiad'!K50-'26._államig_össz_kiad'!K50</f>
        <v>0</v>
      </c>
      <c r="L50" s="420" t="e">
        <f>'1.mell.kiadás_össz'!L49-'26._önként_össz_kiad'!L50</f>
        <v>#DIV/0!</v>
      </c>
    </row>
    <row r="51" spans="1:14" s="33" customFormat="1" ht="12.2" customHeight="1" x14ac:dyDescent="0.2">
      <c r="A51" s="12" t="s">
        <v>205</v>
      </c>
      <c r="B51" s="17" t="s">
        <v>398</v>
      </c>
      <c r="C51" s="501">
        <f>'1.mell.kiadás_össz'!C50-'26._önként_össz_kiad'!C51-'26._államig_össz_kiad'!C51</f>
        <v>0</v>
      </c>
      <c r="D51" s="418">
        <f>'1.mell.kiadás_össz'!D50-'26._önként_össz_kiad'!D51-'26._államig_össz_kiad'!D51</f>
        <v>0</v>
      </c>
      <c r="E51" s="716">
        <f>'1.mell.kiadás_össz'!E50-'26._önként_össz_kiad'!E51-'26._államig_össz_kiad'!E51</f>
        <v>0</v>
      </c>
      <c r="F51" s="716">
        <f>'1.mell.kiadás_össz'!F50-'26._önként_össz_kiad'!F51-'26._államig_össz_kiad'!F51</f>
        <v>0</v>
      </c>
      <c r="G51" s="716">
        <f>'1.mell.kiadás_össz'!G50-'26._önként_össz_kiad'!G51-'26._államig_össz_kiad'!G51</f>
        <v>0</v>
      </c>
      <c r="H51" s="420">
        <f t="shared" si="2"/>
        <v>0</v>
      </c>
      <c r="I51" s="782">
        <f>'1.mell.kiadás_össz'!I50-'26._önként_össz_kiad'!I51-'26._államig_össz_kiad'!I51</f>
        <v>0</v>
      </c>
      <c r="J51" s="420">
        <f>'1.mell.kiadás_össz'!J50-'26._önként_össz_kiad'!J51-'26._államig_össz_kiad'!J51</f>
        <v>0</v>
      </c>
      <c r="K51" s="420">
        <f>'1.mell.kiadás_össz'!K50-'26._önként_össz_kiad'!K51-'26._államig_össz_kiad'!K51</f>
        <v>0</v>
      </c>
      <c r="L51" s="420" t="e">
        <f>'1.mell.kiadás_össz'!L50-'26._önként_össz_kiad'!L51</f>
        <v>#DIV/0!</v>
      </c>
    </row>
    <row r="52" spans="1:14" s="33" customFormat="1" ht="12.2" customHeight="1" x14ac:dyDescent="0.2">
      <c r="A52" s="13" t="s">
        <v>206</v>
      </c>
      <c r="B52" s="54" t="s">
        <v>229</v>
      </c>
      <c r="C52" s="501">
        <f>'1.mell.kiadás_össz'!C51-'26._önként_össz_kiad'!C52-'26._államig_össz_kiad'!C52</f>
        <v>0</v>
      </c>
      <c r="D52" s="418">
        <f>'1.mell.kiadás_össz'!D51-'26._önként_össz_kiad'!D52-'26._államig_össz_kiad'!D52</f>
        <v>0</v>
      </c>
      <c r="E52" s="716">
        <f>'1.mell.kiadás_össz'!E51-'26._önként_össz_kiad'!E52-'26._államig_össz_kiad'!E52</f>
        <v>0</v>
      </c>
      <c r="F52" s="716">
        <f>'1.mell.kiadás_össz'!F51-'26._önként_össz_kiad'!F52-'26._államig_össz_kiad'!F52</f>
        <v>0</v>
      </c>
      <c r="G52" s="716">
        <f>'1.mell.kiadás_össz'!G51-'26._önként_össz_kiad'!G52-'26._államig_össz_kiad'!G52</f>
        <v>0</v>
      </c>
      <c r="H52" s="420">
        <f t="shared" si="2"/>
        <v>0</v>
      </c>
      <c r="I52" s="782">
        <f>'1.mell.kiadás_össz'!I51-'26._önként_össz_kiad'!I52-'26._államig_össz_kiad'!I52</f>
        <v>0</v>
      </c>
      <c r="J52" s="420">
        <f>'1.mell.kiadás_össz'!J51-'26._önként_össz_kiad'!J52-'26._államig_össz_kiad'!J52</f>
        <v>0</v>
      </c>
      <c r="K52" s="420">
        <f>'1.mell.kiadás_össz'!K51-'26._önként_össz_kiad'!K52-'26._államig_össz_kiad'!K52</f>
        <v>0</v>
      </c>
      <c r="L52" s="420" t="e">
        <f>'1.mell.kiadás_össz'!L51-'26._önként_össz_kiad'!L52</f>
        <v>#DIV/0!</v>
      </c>
    </row>
    <row r="53" spans="1:14" s="33" customFormat="1" ht="12.2" customHeight="1" thickBot="1" x14ac:dyDescent="0.25">
      <c r="A53" s="251" t="s">
        <v>208</v>
      </c>
      <c r="B53" s="252" t="s">
        <v>399</v>
      </c>
      <c r="C53" s="1311">
        <f>'1.mell.kiadás_össz'!C52-'26._önként_össz_kiad'!C53-'26._államig_össz_kiad'!C53</f>
        <v>52821826</v>
      </c>
      <c r="D53" s="826">
        <f>'1.mell.kiadás_össz'!D52-'26._önként_össz_kiad'!D53-'26._államig_össz_kiad'!D53</f>
        <v>1515389518</v>
      </c>
      <c r="E53" s="726">
        <f>'1.mell.kiadás_össz'!E52-'26._önként_össz_kiad'!E53-'26._államig_össz_kiad'!E53</f>
        <v>2314346206</v>
      </c>
      <c r="F53" s="726">
        <f>'1.mell.kiadás_össz'!F52-'26._önként_össz_kiad'!F53-'26._államig_össz_kiad'!F53</f>
        <v>0</v>
      </c>
      <c r="G53" s="726">
        <f>'1.mell.kiadás_össz'!G52-'26._önként_össz_kiad'!G53-'26._államig_össz_kiad'!G53</f>
        <v>0</v>
      </c>
      <c r="H53" s="676">
        <f t="shared" si="2"/>
        <v>798956688</v>
      </c>
      <c r="I53" s="834">
        <f>'1.mell.kiadás_össz'!I52-'26._önként_össz_kiad'!I53-'26._államig_össz_kiad'!I53</f>
        <v>0</v>
      </c>
      <c r="J53" s="676">
        <f>'1.mell.kiadás_össz'!J52-'26._önként_össz_kiad'!J53-'26._államig_össz_kiad'!J53</f>
        <v>0</v>
      </c>
      <c r="K53" s="676">
        <f>'1.mell.kiadás_össz'!K52-'26._önként_össz_kiad'!K53-'26._államig_össz_kiad'!K53</f>
        <v>0</v>
      </c>
      <c r="L53" s="676">
        <f>'1.mell.kiadás_össz'!L52-'26._önként_össz_kiad'!L53</f>
        <v>0</v>
      </c>
    </row>
    <row r="54" spans="1:14" s="710" customFormat="1" ht="12.2" customHeight="1" thickBot="1" x14ac:dyDescent="0.25">
      <c r="A54" s="14" t="s">
        <v>18</v>
      </c>
      <c r="B54" s="58" t="s">
        <v>544</v>
      </c>
      <c r="C54" s="1239">
        <f>+C40+C44+C48</f>
        <v>52821826</v>
      </c>
      <c r="D54" s="443">
        <f t="shared" ref="D54:K54" si="15">+D40+D44+D48</f>
        <v>1984335018</v>
      </c>
      <c r="E54" s="727">
        <f t="shared" si="15"/>
        <v>2783291706</v>
      </c>
      <c r="F54" s="727">
        <f t="shared" si="15"/>
        <v>0</v>
      </c>
      <c r="G54" s="727">
        <f t="shared" si="15"/>
        <v>0</v>
      </c>
      <c r="H54" s="708">
        <f t="shared" si="2"/>
        <v>798956688</v>
      </c>
      <c r="I54" s="835">
        <f t="shared" si="15"/>
        <v>0</v>
      </c>
      <c r="J54" s="708">
        <f t="shared" si="15"/>
        <v>0</v>
      </c>
      <c r="K54" s="708">
        <f t="shared" si="15"/>
        <v>0</v>
      </c>
      <c r="L54" s="708" t="e">
        <f t="shared" ref="L54" si="16">+L40+L44+L48</f>
        <v>#DIV/0!</v>
      </c>
    </row>
    <row r="55" spans="1:14" s="710" customFormat="1" ht="15" customHeight="1" thickBot="1" x14ac:dyDescent="0.25">
      <c r="A55" s="82" t="s">
        <v>19</v>
      </c>
      <c r="B55" s="709" t="s">
        <v>543</v>
      </c>
      <c r="C55" s="1239">
        <f>+C39+C54</f>
        <v>8304045755</v>
      </c>
      <c r="D55" s="443">
        <f>+D39+D54</f>
        <v>10973036066</v>
      </c>
      <c r="E55" s="727">
        <f t="shared" ref="E55:K55" si="17">+E39+E54</f>
        <v>13118283304</v>
      </c>
      <c r="F55" s="727">
        <f t="shared" si="17"/>
        <v>0</v>
      </c>
      <c r="G55" s="727">
        <f t="shared" si="17"/>
        <v>0</v>
      </c>
      <c r="H55" s="708">
        <f>+E55-D55</f>
        <v>2145247238</v>
      </c>
      <c r="I55" s="835" t="e">
        <f t="shared" si="17"/>
        <v>#REF!</v>
      </c>
      <c r="J55" s="708" t="e">
        <f t="shared" si="17"/>
        <v>#REF!</v>
      </c>
      <c r="K55" s="708" t="e">
        <f t="shared" si="17"/>
        <v>#REF!</v>
      </c>
      <c r="L55" s="708" t="e">
        <f t="shared" ref="L55" si="18">+L39+L54</f>
        <v>#DIV/0!</v>
      </c>
      <c r="N55" s="1354" t="b">
        <f>E55='26._köt_össz_bev'!E84</f>
        <v>1</v>
      </c>
    </row>
    <row r="56" spans="1:14" ht="13.5" thickBot="1" x14ac:dyDescent="0.25">
      <c r="A56" s="677"/>
      <c r="B56" s="678"/>
      <c r="C56" s="679"/>
      <c r="D56" s="679"/>
      <c r="H56" s="27"/>
      <c r="I56" s="27"/>
      <c r="J56" s="27"/>
      <c r="K56" s="27"/>
      <c r="L56" s="27"/>
    </row>
    <row r="57" spans="1:14" ht="15" customHeight="1" thickBot="1" x14ac:dyDescent="0.25">
      <c r="A57" s="789" t="s">
        <v>292</v>
      </c>
      <c r="B57" s="791"/>
      <c r="C57" s="142">
        <f>'1.mell.kiadás_össz'!C56-'26._önként_össz_kiad'!C57-'26._államig_össz_kiad'!C57</f>
        <v>299</v>
      </c>
      <c r="D57" s="790">
        <f>'1.mell.kiadás_össz'!D56-'26._önként_össz_kiad'!D57-'26._államig_össz_kiad'!D57</f>
        <v>327</v>
      </c>
      <c r="E57" s="668">
        <f>'1.mell.kiadás_össz'!E56-'26._önként_össz_kiad'!E57-'26._államig_össz_kiad'!E57</f>
        <v>318</v>
      </c>
      <c r="F57" s="668">
        <f>'1.mell.kiadás_össz'!F56-'26._önként_össz_kiad'!F57-'26._államig_össz_kiad'!F57</f>
        <v>-2</v>
      </c>
      <c r="G57" s="668">
        <f>'1.mell.kiadás_össz'!G56-'26._önként_össz_kiad'!G57-'26._államig_össz_kiad'!G57</f>
        <v>-2</v>
      </c>
      <c r="H57" s="253">
        <f t="shared" si="2"/>
        <v>-9</v>
      </c>
      <c r="I57" s="253">
        <f>'1.mell.kiadás_össz'!I56-'26._önként_össz_kiad'!I57-'26._államig_össz_kiad'!I57</f>
        <v>-2</v>
      </c>
      <c r="J57" s="253">
        <f>'1.mell.kiadás_össz'!J56-'26._önként_össz_kiad'!J57-'26._államig_össz_kiad'!J57</f>
        <v>-2</v>
      </c>
      <c r="K57" s="253">
        <f>'1.mell.kiadás_össz'!K56-'26._önként_össz_kiad'!K57-'26._államig_össz_kiad'!K57</f>
        <v>-2</v>
      </c>
      <c r="L57" s="253">
        <f>'1.mell.kiadás_össz'!L56-'26._önként_össz_kiad'!L57</f>
        <v>-2</v>
      </c>
    </row>
    <row r="58" spans="1:14" ht="14.25" hidden="1" customHeight="1" thickBot="1" x14ac:dyDescent="0.25">
      <c r="A58" s="71" t="s">
        <v>291</v>
      </c>
      <c r="B58" s="681"/>
      <c r="C58" s="757">
        <f>'1.mell.kiadás_össz'!C57-'26._önként_össz_kiad'!C58-'26._államig_össz_kiad'!C58</f>
        <v>0</v>
      </c>
      <c r="D58" s="794">
        <f>'1.mell.kiadás_össz'!D57-'26._önként_össz_kiad'!D58-'26._államig_össz_kiad'!D58</f>
        <v>0</v>
      </c>
      <c r="E58" s="755">
        <f>'1.mell.kiadás_össz'!E57-'26._önként_össz_kiad'!E58-'26._államig_össz_kiad'!E58</f>
        <v>0</v>
      </c>
      <c r="F58" s="755">
        <f>'1.mell.kiadás_össz'!F57-'26._önként_össz_kiad'!F58-'26._államig_össz_kiad'!F58</f>
        <v>0</v>
      </c>
      <c r="G58" s="755">
        <f>'1.mell.kiadás_össz'!G57-'26._önként_össz_kiad'!G58-'26._államig_össz_kiad'!G58</f>
        <v>0</v>
      </c>
      <c r="H58" s="757">
        <f t="shared" ref="H58" si="19">+D58-C58</f>
        <v>0</v>
      </c>
      <c r="I58" s="757">
        <f>'1.mell.kiadás_össz'!I57-'26._önként_össz_kiad'!I58-'26._államig_össz_kiad'!I58</f>
        <v>0</v>
      </c>
      <c r="J58" s="757">
        <f>'1.mell.kiadás_össz'!J57-'26._önként_össz_kiad'!J58-'26._államig_össz_kiad'!J58</f>
        <v>0</v>
      </c>
      <c r="K58" s="757">
        <f>'1.mell.kiadás_össz'!K57-'26._önként_össz_kiad'!K58-'26._államig_össz_kiad'!K58</f>
        <v>0</v>
      </c>
      <c r="L58" s="757" t="e">
        <f>'1.mell.kiadás_össz'!L57-'26._önként_össz_kiad'!L58</f>
        <v>#DIV/0!</v>
      </c>
    </row>
    <row r="59" spans="1:14" x14ac:dyDescent="0.2">
      <c r="H59" s="27" t="s">
        <v>385</v>
      </c>
      <c r="I59" s="27"/>
      <c r="J59" s="27"/>
      <c r="K59" s="27"/>
      <c r="L59" s="27"/>
    </row>
    <row r="69" spans="8:8" x14ac:dyDescent="0.2">
      <c r="H69" s="1234" t="s">
        <v>385</v>
      </c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7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86"/>
  <sheetViews>
    <sheetView view="pageBreakPreview" zoomScale="142" zoomScaleNormal="100" zoomScaleSheetLayoutView="142" workbookViewId="0">
      <selection activeCell="A2" sqref="A2:H2"/>
    </sheetView>
  </sheetViews>
  <sheetFormatPr defaultRowHeight="12.75" x14ac:dyDescent="0.2"/>
  <cols>
    <col min="1" max="1" width="8.5" style="83" customWidth="1"/>
    <col min="2" max="2" width="59.6640625" style="84" customWidth="1"/>
    <col min="3" max="3" width="14" style="85" customWidth="1"/>
    <col min="4" max="4" width="14.5" style="85" customWidth="1"/>
    <col min="5" max="5" width="14.83203125" style="85" customWidth="1"/>
    <col min="6" max="7" width="16.83203125" style="85" hidden="1" customWidth="1"/>
    <col min="8" max="8" width="14.1640625" style="85" customWidth="1"/>
    <col min="9" max="12" width="13.5" style="85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5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5" x14ac:dyDescent="0.2">
      <c r="A2" s="1709" t="s">
        <v>731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5" s="24" customFormat="1" ht="16.5" customHeight="1" x14ac:dyDescent="0.2">
      <c r="A3" s="248"/>
      <c r="B3" s="249"/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5" s="24" customFormat="1" ht="11.25" customHeight="1" x14ac:dyDescent="0.2">
      <c r="A4" s="248"/>
      <c r="B4" s="249"/>
      <c r="C4" s="246"/>
      <c r="D4" s="246"/>
      <c r="E4" s="246"/>
      <c r="F4" s="246"/>
      <c r="G4" s="246"/>
      <c r="H4" s="246"/>
      <c r="I4" s="246"/>
      <c r="J4" s="246"/>
      <c r="K4" s="246"/>
      <c r="L4" s="246"/>
    </row>
    <row r="5" spans="1:15" s="40" customFormat="1" ht="21.2" customHeight="1" x14ac:dyDescent="0.2">
      <c r="A5" s="1708" t="s">
        <v>232</v>
      </c>
      <c r="B5" s="1708"/>
      <c r="C5" s="1708"/>
      <c r="D5" s="1708"/>
      <c r="E5" s="1708"/>
      <c r="F5" s="1708"/>
      <c r="G5" s="1708"/>
      <c r="H5" s="1708"/>
    </row>
    <row r="6" spans="1:15" s="40" customFormat="1" ht="21.2" customHeight="1" x14ac:dyDescent="0.2">
      <c r="A6" s="1708" t="str">
        <f>'26._köt_össz_kiad'!A5:C5</f>
        <v>2023. ÉVI KÖLTSÉGVETÉS</v>
      </c>
      <c r="B6" s="1708"/>
      <c r="C6" s="1708"/>
      <c r="D6" s="1708"/>
      <c r="E6" s="1708"/>
      <c r="F6" s="1708"/>
      <c r="G6" s="1708"/>
      <c r="H6" s="1708"/>
    </row>
    <row r="7" spans="1:15" s="40" customFormat="1" ht="21.2" customHeight="1" x14ac:dyDescent="0.2">
      <c r="A7" s="1708" t="s">
        <v>400</v>
      </c>
      <c r="B7" s="1708"/>
      <c r="C7" s="1708"/>
      <c r="D7" s="1708"/>
      <c r="E7" s="1708"/>
      <c r="F7" s="1708"/>
      <c r="G7" s="1708"/>
      <c r="H7" s="1708"/>
    </row>
    <row r="8" spans="1:15" s="40" customFormat="1" ht="8.4499999999999993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</row>
    <row r="9" spans="1:15" s="43" customFormat="1" ht="15.95" customHeight="1" thickBot="1" x14ac:dyDescent="0.3">
      <c r="A9" s="1742" t="s">
        <v>362</v>
      </c>
      <c r="B9" s="1742"/>
      <c r="C9" s="1742"/>
      <c r="D9" s="1742"/>
      <c r="E9" s="1742"/>
      <c r="F9" s="1742"/>
      <c r="G9" s="1742"/>
      <c r="H9" s="1742"/>
    </row>
    <row r="10" spans="1:15" s="48" customFormat="1" ht="48.2" customHeight="1" thickBot="1" x14ac:dyDescent="0.25">
      <c r="A10" s="45" t="s">
        <v>129</v>
      </c>
      <c r="B10" s="46" t="s">
        <v>11</v>
      </c>
      <c r="C10" s="46" t="str">
        <f>'26._köt_össz_kiad'!C9</f>
        <v>2023. évi eredeti előirányzat
2/2023. (II.14.)</v>
      </c>
      <c r="D10" s="270" t="str">
        <f>'26._köt_össz_kiad'!D9</f>
        <v>Módosított előirányzat a 14/2023.  (VI.29.)  rendelet szerint</v>
      </c>
      <c r="E10" s="46" t="str">
        <f>'26._köt_össz_kiad'!E9</f>
        <v>Módosított előirányzat a …./2023. (IX…..)  rendelet szerint</v>
      </c>
      <c r="F10" s="46" t="str">
        <f>'26._köt_össz_kiad'!F9</f>
        <v>Módosított előirányzat a .../2023. (XII…...)  rendelet szerint</v>
      </c>
      <c r="G10" s="46" t="str">
        <f>'26._köt_össz_kiad'!G9</f>
        <v>Módosított előirányzat a …../2023. (II…..)  rendelet szerint</v>
      </c>
      <c r="H10" s="47" t="str">
        <f>'26._köt_össz_kiad'!H9</f>
        <v>Változás a 14/2023. (VI.29.) rendelethez képest</v>
      </c>
      <c r="I10" s="270" t="str">
        <f>'26._köt_össz_kiad'!I9</f>
        <v>2023. évi teljesítés              2023.06.30-ig</v>
      </c>
      <c r="J10" s="46" t="str">
        <f>'26._köt_össz_kiad'!J9</f>
        <v>2023. évi teljesítés              2023.09.30-ig</v>
      </c>
      <c r="K10" s="46" t="str">
        <f>'26._köt_össz_kiad'!K9</f>
        <v>2023. évi teljesítés              2023.12.31-ig</v>
      </c>
      <c r="L10" s="46" t="str">
        <f>'26._köt_össz_kiad'!L9</f>
        <v>Teljesítés %-a</v>
      </c>
    </row>
    <row r="11" spans="1:15" s="48" customFormat="1" ht="15.95" customHeight="1" thickBot="1" x14ac:dyDescent="0.25">
      <c r="A11" s="45" t="s">
        <v>297</v>
      </c>
      <c r="B11" s="46" t="s">
        <v>298</v>
      </c>
      <c r="C11" s="1204" t="s">
        <v>299</v>
      </c>
      <c r="D11" s="270" t="s">
        <v>300</v>
      </c>
      <c r="E11" s="46" t="s">
        <v>301</v>
      </c>
      <c r="F11" s="46" t="s">
        <v>388</v>
      </c>
      <c r="G11" s="46" t="s">
        <v>424</v>
      </c>
      <c r="H11" s="267" t="s">
        <v>388</v>
      </c>
      <c r="I11" s="267"/>
      <c r="J11" s="47"/>
      <c r="K11" s="47"/>
      <c r="L11" s="47"/>
      <c r="O11" s="48" t="s">
        <v>385</v>
      </c>
    </row>
    <row r="12" spans="1:15" s="48" customFormat="1" ht="12.2" customHeight="1" thickBot="1" x14ac:dyDescent="0.25">
      <c r="A12" s="14" t="s">
        <v>12</v>
      </c>
      <c r="B12" s="74" t="s">
        <v>622</v>
      </c>
      <c r="C12" s="117">
        <f>+C20+C21+C22+C23+C24</f>
        <v>1090154663</v>
      </c>
      <c r="D12" s="275">
        <f t="shared" ref="D12:K12" si="0">+D20+D21+D22+D23+D24</f>
        <v>1090154663</v>
      </c>
      <c r="E12" s="714">
        <f t="shared" si="0"/>
        <v>1090154663</v>
      </c>
      <c r="F12" s="714">
        <f t="shared" si="0"/>
        <v>0</v>
      </c>
      <c r="G12" s="714">
        <f t="shared" si="0"/>
        <v>0</v>
      </c>
      <c r="H12" s="28">
        <f>+E12-D12</f>
        <v>0</v>
      </c>
      <c r="I12" s="783">
        <f t="shared" si="0"/>
        <v>0</v>
      </c>
      <c r="J12" s="28">
        <f t="shared" si="0"/>
        <v>0</v>
      </c>
      <c r="K12" s="28">
        <f t="shared" si="0"/>
        <v>0</v>
      </c>
      <c r="L12" s="28">
        <f t="shared" ref="L12" si="1">+L13+L14+L15+L16+L17+L18+L19</f>
        <v>0</v>
      </c>
    </row>
    <row r="13" spans="1:15" s="26" customFormat="1" ht="12.2" customHeight="1" x14ac:dyDescent="0.2">
      <c r="A13" s="12" t="s">
        <v>91</v>
      </c>
      <c r="B13" s="75" t="s">
        <v>188</v>
      </c>
      <c r="C13" s="118">
        <f>'27._önkorm_önként'!C12</f>
        <v>0</v>
      </c>
      <c r="D13" s="273">
        <f>'27._önkorm_önként'!D12</f>
        <v>0</v>
      </c>
      <c r="E13" s="715">
        <f>'27._önkorm_önként'!E12</f>
        <v>0</v>
      </c>
      <c r="F13" s="715">
        <f>'27._önkorm_önként'!F12</f>
        <v>0</v>
      </c>
      <c r="G13" s="715">
        <f>'27._önkorm_önként'!G12</f>
        <v>0</v>
      </c>
      <c r="H13" s="16">
        <f t="shared" ref="H13:H76" si="2">+E13-D13</f>
        <v>0</v>
      </c>
      <c r="I13" s="781">
        <f>'27._önkorm_önként'!I12</f>
        <v>0</v>
      </c>
      <c r="J13" s="16">
        <f>'27._önkorm_önként'!J12</f>
        <v>0</v>
      </c>
      <c r="K13" s="16">
        <f>'27._önkorm_önként'!K12</f>
        <v>0</v>
      </c>
      <c r="L13" s="16">
        <f>'27._önkorm_önként'!L12</f>
        <v>0</v>
      </c>
    </row>
    <row r="14" spans="1:15" s="56" customFormat="1" ht="12.2" customHeight="1" x14ac:dyDescent="0.2">
      <c r="A14" s="1218" t="s">
        <v>92</v>
      </c>
      <c r="B14" s="439" t="s">
        <v>532</v>
      </c>
      <c r="C14" s="118">
        <f>'27._önkorm_önként'!C13</f>
        <v>0</v>
      </c>
      <c r="D14" s="273">
        <f>'27._önkorm_önként'!D13</f>
        <v>0</v>
      </c>
      <c r="E14" s="715">
        <f>'27._önkorm_önként'!E13</f>
        <v>0</v>
      </c>
      <c r="F14" s="715">
        <f>'27._önkorm_önként'!F13</f>
        <v>0</v>
      </c>
      <c r="G14" s="715">
        <f>'27._önkorm_önként'!G13</f>
        <v>0</v>
      </c>
      <c r="H14" s="16">
        <f t="shared" si="2"/>
        <v>0</v>
      </c>
      <c r="I14" s="781">
        <f>'27._önkorm_önként'!I13</f>
        <v>0</v>
      </c>
      <c r="J14" s="16">
        <f>'27._önkorm_önként'!J13</f>
        <v>0</v>
      </c>
      <c r="K14" s="16">
        <f>'27._önkorm_önként'!K13</f>
        <v>0</v>
      </c>
      <c r="L14" s="16">
        <f>'27._önkorm_önként'!L13</f>
        <v>0</v>
      </c>
    </row>
    <row r="15" spans="1:15" s="56" customFormat="1" ht="12.2" customHeight="1" x14ac:dyDescent="0.2">
      <c r="A15" s="1218" t="s">
        <v>93</v>
      </c>
      <c r="B15" s="439" t="s">
        <v>533</v>
      </c>
      <c r="C15" s="118">
        <f>'27._önkorm_önként'!C14</f>
        <v>0</v>
      </c>
      <c r="D15" s="273">
        <f>'27._önkorm_önként'!D14</f>
        <v>0</v>
      </c>
      <c r="E15" s="715">
        <f>'27._önkorm_önként'!E14</f>
        <v>0</v>
      </c>
      <c r="F15" s="715">
        <f>'27._önkorm_önként'!F14</f>
        <v>0</v>
      </c>
      <c r="G15" s="715">
        <f>'27._önkorm_önként'!G14</f>
        <v>0</v>
      </c>
      <c r="H15" s="16">
        <f t="shared" si="2"/>
        <v>0</v>
      </c>
      <c r="I15" s="781">
        <f>'27._önkorm_önként'!I14</f>
        <v>0</v>
      </c>
      <c r="J15" s="16">
        <f>'27._önkorm_önként'!J14</f>
        <v>0</v>
      </c>
      <c r="K15" s="16">
        <f>'27._önkorm_önként'!K14</f>
        <v>0</v>
      </c>
      <c r="L15" s="16">
        <f>'27._önkorm_önként'!L14</f>
        <v>0</v>
      </c>
    </row>
    <row r="16" spans="1:15" s="56" customFormat="1" ht="12.2" customHeight="1" x14ac:dyDescent="0.2">
      <c r="A16" s="1218" t="s">
        <v>90</v>
      </c>
      <c r="B16" s="439" t="s">
        <v>534</v>
      </c>
      <c r="C16" s="118">
        <f>'27._önkorm_önként'!C16</f>
        <v>0</v>
      </c>
      <c r="D16" s="273">
        <f>'27._önkorm_önként'!D16</f>
        <v>0</v>
      </c>
      <c r="E16" s="715">
        <f>'27._önkorm_önként'!E16</f>
        <v>0</v>
      </c>
      <c r="F16" s="715">
        <f>'27._önkorm_önként'!F16</f>
        <v>0</v>
      </c>
      <c r="G16" s="715">
        <f>'27._önkorm_önként'!G16</f>
        <v>0</v>
      </c>
      <c r="H16" s="16">
        <f t="shared" si="2"/>
        <v>0</v>
      </c>
      <c r="I16" s="781">
        <f>'27._önkorm_önként'!I16</f>
        <v>0</v>
      </c>
      <c r="J16" s="16">
        <f>'27._önkorm_önként'!J16</f>
        <v>0</v>
      </c>
      <c r="K16" s="16">
        <f>'27._önkorm_önként'!K16</f>
        <v>0</v>
      </c>
      <c r="L16" s="16">
        <f>'27._önkorm_önként'!L16</f>
        <v>0</v>
      </c>
    </row>
    <row r="17" spans="1:12" s="56" customFormat="1" ht="12.2" customHeight="1" x14ac:dyDescent="0.2">
      <c r="A17" s="1218" t="s">
        <v>147</v>
      </c>
      <c r="B17" s="439" t="s">
        <v>189</v>
      </c>
      <c r="C17" s="118">
        <f>'27._önkorm_önként'!C17</f>
        <v>0</v>
      </c>
      <c r="D17" s="273">
        <f>'27._önkorm_önként'!D17</f>
        <v>0</v>
      </c>
      <c r="E17" s="715">
        <f>'27._önkorm_önként'!E17</f>
        <v>0</v>
      </c>
      <c r="F17" s="715">
        <f>'27._önkorm_önként'!F17</f>
        <v>0</v>
      </c>
      <c r="G17" s="715">
        <f>'27._önkorm_önként'!G17</f>
        <v>0</v>
      </c>
      <c r="H17" s="16">
        <f t="shared" si="2"/>
        <v>0</v>
      </c>
      <c r="I17" s="781">
        <f>'27._önkorm_önként'!I17</f>
        <v>0</v>
      </c>
      <c r="J17" s="16">
        <f>'27._önkorm_önként'!J17</f>
        <v>0</v>
      </c>
      <c r="K17" s="16">
        <f>'27._önkorm_önként'!K17</f>
        <v>0</v>
      </c>
      <c r="L17" s="16">
        <f>'27._önkorm_önként'!L17</f>
        <v>0</v>
      </c>
    </row>
    <row r="18" spans="1:12" s="56" customFormat="1" ht="12.2" customHeight="1" x14ac:dyDescent="0.2">
      <c r="A18" s="1220" t="s">
        <v>149</v>
      </c>
      <c r="B18" s="439" t="s">
        <v>271</v>
      </c>
      <c r="C18" s="118">
        <f>'27._önkorm_önként'!C18</f>
        <v>0</v>
      </c>
      <c r="D18" s="273">
        <f>'27._önkorm_önként'!D18</f>
        <v>0</v>
      </c>
      <c r="E18" s="715">
        <f>'27._önkorm_önként'!E18</f>
        <v>0</v>
      </c>
      <c r="F18" s="715">
        <f>'27._önkorm_önként'!F18</f>
        <v>0</v>
      </c>
      <c r="G18" s="715">
        <f>'27._önkorm_önként'!G18</f>
        <v>0</v>
      </c>
      <c r="H18" s="16">
        <f t="shared" si="2"/>
        <v>0</v>
      </c>
      <c r="I18" s="781">
        <f>'27._önkorm_önként'!I18</f>
        <v>0</v>
      </c>
      <c r="J18" s="16">
        <f>'27._önkorm_önként'!J18</f>
        <v>0</v>
      </c>
      <c r="K18" s="16">
        <f>'27._önkorm_önként'!K18</f>
        <v>0</v>
      </c>
      <c r="L18" s="16">
        <f>'27._önkorm_önként'!L18</f>
        <v>0</v>
      </c>
    </row>
    <row r="19" spans="1:12" s="26" customFormat="1" ht="12.2" customHeight="1" x14ac:dyDescent="0.2">
      <c r="A19" s="1220" t="s">
        <v>151</v>
      </c>
      <c r="B19" s="879" t="s">
        <v>272</v>
      </c>
      <c r="C19" s="118">
        <f>'27._önkorm_önként'!C19</f>
        <v>0</v>
      </c>
      <c r="D19" s="826">
        <f>'27._önkorm_önként'!D19</f>
        <v>0</v>
      </c>
      <c r="E19" s="726">
        <f>'27._önkorm_önként'!E19</f>
        <v>0</v>
      </c>
      <c r="F19" s="726">
        <f>'27._önkorm_önként'!F19</f>
        <v>0</v>
      </c>
      <c r="G19" s="726">
        <f>'27._önkorm_önként'!G19</f>
        <v>0</v>
      </c>
      <c r="H19" s="676">
        <f t="shared" si="2"/>
        <v>0</v>
      </c>
      <c r="I19" s="834">
        <f>'27._önkorm_önként'!I19</f>
        <v>0</v>
      </c>
      <c r="J19" s="676">
        <f>'27._önkorm_önként'!J19</f>
        <v>0</v>
      </c>
      <c r="K19" s="676">
        <f>'27._önkorm_önként'!K19</f>
        <v>0</v>
      </c>
      <c r="L19" s="676">
        <f>'27._önkorm_önként'!L19</f>
        <v>0</v>
      </c>
    </row>
    <row r="20" spans="1:12" s="26" customFormat="1" ht="12.2" customHeight="1" x14ac:dyDescent="0.2">
      <c r="A20" s="1225" t="s">
        <v>153</v>
      </c>
      <c r="B20" s="849" t="s">
        <v>623</v>
      </c>
      <c r="C20" s="118">
        <f>SUM(C13:C19)</f>
        <v>0</v>
      </c>
      <c r="D20" s="824">
        <f t="shared" ref="D20:K20" si="3">SUM(D13:D19)</f>
        <v>0</v>
      </c>
      <c r="E20" s="724">
        <f t="shared" si="3"/>
        <v>0</v>
      </c>
      <c r="F20" s="724">
        <f t="shared" si="3"/>
        <v>0</v>
      </c>
      <c r="G20" s="724">
        <f t="shared" si="3"/>
        <v>0</v>
      </c>
      <c r="H20" s="675">
        <f t="shared" si="2"/>
        <v>0</v>
      </c>
      <c r="I20" s="1021">
        <f t="shared" si="3"/>
        <v>0</v>
      </c>
      <c r="J20" s="675">
        <f t="shared" si="3"/>
        <v>0</v>
      </c>
      <c r="K20" s="675">
        <f t="shared" si="3"/>
        <v>0</v>
      </c>
      <c r="L20" s="675">
        <f t="shared" ref="L20" si="4">SUM(L21:L24)</f>
        <v>0</v>
      </c>
    </row>
    <row r="21" spans="1:12" s="26" customFormat="1" ht="12.2" customHeight="1" x14ac:dyDescent="0.2">
      <c r="A21" s="12" t="s">
        <v>154</v>
      </c>
      <c r="B21" s="75" t="s">
        <v>159</v>
      </c>
      <c r="C21" s="118">
        <f>'27._önkorm_önként'!C20</f>
        <v>0</v>
      </c>
      <c r="D21" s="273">
        <f>'27._önkorm_önként'!D20</f>
        <v>0</v>
      </c>
      <c r="E21" s="715">
        <f>'27._önkorm_önként'!E20</f>
        <v>0</v>
      </c>
      <c r="F21" s="715">
        <f>'27._önkorm_önként'!F20</f>
        <v>0</v>
      </c>
      <c r="G21" s="715">
        <f>'27._önkorm_önként'!G20</f>
        <v>0</v>
      </c>
      <c r="H21" s="16">
        <f t="shared" si="2"/>
        <v>0</v>
      </c>
      <c r="I21" s="781">
        <f>'27._önkorm_önként'!I20</f>
        <v>0</v>
      </c>
      <c r="J21" s="16">
        <f>'27._önkorm_önként'!J20</f>
        <v>0</v>
      </c>
      <c r="K21" s="16">
        <f>'27._önkorm_önként'!K20</f>
        <v>0</v>
      </c>
      <c r="L21" s="16">
        <f>'27._önkorm_önként'!L20</f>
        <v>0</v>
      </c>
    </row>
    <row r="22" spans="1:12" s="26" customFormat="1" ht="12.2" customHeight="1" x14ac:dyDescent="0.2">
      <c r="A22" s="12" t="s">
        <v>156</v>
      </c>
      <c r="B22" s="439" t="s">
        <v>190</v>
      </c>
      <c r="C22" s="118">
        <f>'27._önkorm_önként'!C21</f>
        <v>0</v>
      </c>
      <c r="D22" s="273">
        <f>'27._önkorm_önként'!D21</f>
        <v>0</v>
      </c>
      <c r="E22" s="715">
        <f>'27._önkorm_önként'!E21</f>
        <v>0</v>
      </c>
      <c r="F22" s="715">
        <f>'27._önkorm_önként'!F21</f>
        <v>0</v>
      </c>
      <c r="G22" s="715">
        <f>'27._önkorm_önként'!G21</f>
        <v>0</v>
      </c>
      <c r="H22" s="16">
        <f t="shared" si="2"/>
        <v>0</v>
      </c>
      <c r="I22" s="781">
        <f>'27._önkorm_önként'!I21</f>
        <v>0</v>
      </c>
      <c r="J22" s="16">
        <f>'27._önkorm_önként'!J21</f>
        <v>0</v>
      </c>
      <c r="K22" s="16">
        <f>'27._önkorm_önként'!K21</f>
        <v>0</v>
      </c>
      <c r="L22" s="16">
        <f>'27._önkorm_önként'!L21</f>
        <v>0</v>
      </c>
    </row>
    <row r="23" spans="1:12" s="26" customFormat="1" ht="12.2" customHeight="1" x14ac:dyDescent="0.2">
      <c r="A23" s="12" t="s">
        <v>276</v>
      </c>
      <c r="B23" s="439" t="s">
        <v>191</v>
      </c>
      <c r="C23" s="118">
        <f>'27._önkorm_önként'!C22</f>
        <v>0</v>
      </c>
      <c r="D23" s="273">
        <f>'27._önkorm_önként'!D22</f>
        <v>0</v>
      </c>
      <c r="E23" s="715">
        <f>'27._önkorm_önként'!E22</f>
        <v>0</v>
      </c>
      <c r="F23" s="715">
        <f>'27._önkorm_önként'!F22</f>
        <v>0</v>
      </c>
      <c r="G23" s="715">
        <f>'27._önkorm_önként'!G22</f>
        <v>0</v>
      </c>
      <c r="H23" s="16">
        <f t="shared" si="2"/>
        <v>0</v>
      </c>
      <c r="I23" s="781">
        <f>'27._önkorm_önként'!I22</f>
        <v>0</v>
      </c>
      <c r="J23" s="16">
        <f>'27._önkorm_önként'!J22</f>
        <v>0</v>
      </c>
      <c r="K23" s="16">
        <f>'27._önkorm_önként'!K22</f>
        <v>0</v>
      </c>
      <c r="L23" s="16">
        <f>'27._önkorm_önként'!L22</f>
        <v>0</v>
      </c>
    </row>
    <row r="24" spans="1:12" s="26" customFormat="1" ht="12.2" customHeight="1" x14ac:dyDescent="0.2">
      <c r="A24" s="12" t="s">
        <v>595</v>
      </c>
      <c r="B24" s="439" t="s">
        <v>192</v>
      </c>
      <c r="C24" s="118">
        <f>'27._önkorm_önként'!C23+'28._Int össz_önk'!C25</f>
        <v>1090154663</v>
      </c>
      <c r="D24" s="273">
        <f>'27._önkorm_önként'!D23+'28._Int össz_önk'!D25</f>
        <v>1090154663</v>
      </c>
      <c r="E24" s="715">
        <f>'27._önkorm_önként'!E23+'28._Int össz_önk'!E25</f>
        <v>1090154663</v>
      </c>
      <c r="F24" s="715">
        <f>'27._önkorm_önként'!F23+'28._Int össz_önk'!F25</f>
        <v>0</v>
      </c>
      <c r="G24" s="715">
        <f>'27._önkorm_önként'!G23+'28._Int össz_önk'!G25</f>
        <v>0</v>
      </c>
      <c r="H24" s="16">
        <f t="shared" si="2"/>
        <v>0</v>
      </c>
      <c r="I24" s="781">
        <f>'27._önkorm_önként'!I23+'28._Int össz_önk'!I25</f>
        <v>0</v>
      </c>
      <c r="J24" s="16">
        <f>'27._önkorm_önként'!J23+'28._Int össz_önk'!J25</f>
        <v>0</v>
      </c>
      <c r="K24" s="16">
        <f>'27._önkorm_önként'!K23+'28._Int össz_önk'!K25</f>
        <v>0</v>
      </c>
      <c r="L24" s="16">
        <f>'27._önkorm_önként'!L23+'28._Int össz_önk'!L25</f>
        <v>0</v>
      </c>
    </row>
    <row r="25" spans="1:12" s="56" customFormat="1" ht="12.2" customHeight="1" thickBot="1" x14ac:dyDescent="0.25">
      <c r="A25" s="12" t="s">
        <v>596</v>
      </c>
      <c r="B25" s="634" t="s">
        <v>643</v>
      </c>
      <c r="C25" s="652">
        <f>'27._önkorm_önként'!C24+'28._Int össz_önk'!C26</f>
        <v>0</v>
      </c>
      <c r="D25" s="780">
        <f>'27._önkorm_önként'!D24+'28._Int össz_önk'!D26</f>
        <v>0</v>
      </c>
      <c r="E25" s="717">
        <f>'27._önkorm_önként'!E24+'28._Int össz_önk'!E26</f>
        <v>0</v>
      </c>
      <c r="F25" s="717">
        <f>'27._önkorm_önként'!F24+'28._Int össz_önk'!F26</f>
        <v>0</v>
      </c>
      <c r="G25" s="717">
        <f>'27._önkorm_önként'!G24+'28._Int össz_önk'!G26</f>
        <v>0</v>
      </c>
      <c r="H25" s="673">
        <f t="shared" si="2"/>
        <v>0</v>
      </c>
      <c r="I25" s="784">
        <f>'27._önkorm_önként'!I24+'28._Int össz_önk'!I26</f>
        <v>0</v>
      </c>
      <c r="J25" s="673">
        <f>'27._önkorm_önként'!J24+'28._Int össz_önk'!J26</f>
        <v>0</v>
      </c>
      <c r="K25" s="673">
        <f>'27._önkorm_önként'!K24+'28._Int össz_önk'!K26</f>
        <v>0</v>
      </c>
      <c r="L25" s="673">
        <f>'27._önkorm_önként'!L24+'28._Int össz_önk'!L26</f>
        <v>0</v>
      </c>
    </row>
    <row r="26" spans="1:12" s="56" customFormat="1" ht="12.2" customHeight="1" thickBot="1" x14ac:dyDescent="0.25">
      <c r="A26" s="14" t="s">
        <v>13</v>
      </c>
      <c r="B26" s="74" t="s">
        <v>597</v>
      </c>
      <c r="C26" s="117">
        <f>+C27+C28+C29+C30</f>
        <v>0</v>
      </c>
      <c r="D26" s="275">
        <f t="shared" ref="D26:K26" si="5">+D27+D28+D29+D30</f>
        <v>0</v>
      </c>
      <c r="E26" s="714">
        <f t="shared" si="5"/>
        <v>0</v>
      </c>
      <c r="F26" s="714">
        <f t="shared" si="5"/>
        <v>0</v>
      </c>
      <c r="G26" s="714">
        <f t="shared" si="5"/>
        <v>0</v>
      </c>
      <c r="H26" s="28">
        <f t="shared" si="2"/>
        <v>0</v>
      </c>
      <c r="I26" s="783">
        <f t="shared" si="5"/>
        <v>0</v>
      </c>
      <c r="J26" s="28">
        <f t="shared" si="5"/>
        <v>0</v>
      </c>
      <c r="K26" s="28">
        <f t="shared" si="5"/>
        <v>0</v>
      </c>
      <c r="L26" s="28">
        <f t="shared" ref="L26" si="6">+L27+L28+L29+L30</f>
        <v>0</v>
      </c>
    </row>
    <row r="27" spans="1:12" s="56" customFormat="1" ht="12.2" customHeight="1" x14ac:dyDescent="0.2">
      <c r="A27" s="12" t="s">
        <v>94</v>
      </c>
      <c r="B27" s="878" t="s">
        <v>193</v>
      </c>
      <c r="C27" s="118">
        <f>'27._önkorm_önként'!C26</f>
        <v>0</v>
      </c>
      <c r="D27" s="273">
        <f>'27._önkorm_önként'!D26</f>
        <v>0</v>
      </c>
      <c r="E27" s="715">
        <f>'27._önkorm_önként'!E26</f>
        <v>0</v>
      </c>
      <c r="F27" s="715">
        <f>'27._önkorm_önként'!F26</f>
        <v>0</v>
      </c>
      <c r="G27" s="715">
        <f>'27._önkorm_önként'!G26</f>
        <v>0</v>
      </c>
      <c r="H27" s="16">
        <f t="shared" si="2"/>
        <v>0</v>
      </c>
      <c r="I27" s="781">
        <f>'27._önkorm_önként'!I26</f>
        <v>0</v>
      </c>
      <c r="J27" s="16">
        <f>'27._önkorm_önként'!J26</f>
        <v>0</v>
      </c>
      <c r="K27" s="16">
        <f>'27._önkorm_önként'!K26</f>
        <v>0</v>
      </c>
      <c r="L27" s="16">
        <f>'27._önkorm_önként'!L26</f>
        <v>0</v>
      </c>
    </row>
    <row r="28" spans="1:12" s="56" customFormat="1" ht="12.2" customHeight="1" x14ac:dyDescent="0.2">
      <c r="A28" s="1218" t="s">
        <v>95</v>
      </c>
      <c r="B28" s="879" t="s">
        <v>194</v>
      </c>
      <c r="C28" s="501">
        <f>'27._önkorm_önként'!C27</f>
        <v>0</v>
      </c>
      <c r="D28" s="418">
        <f>'27._önkorm_önként'!D27</f>
        <v>0</v>
      </c>
      <c r="E28" s="716">
        <f>'27._önkorm_önként'!E27</f>
        <v>0</v>
      </c>
      <c r="F28" s="716">
        <f>'27._önkorm_önként'!F27</f>
        <v>0</v>
      </c>
      <c r="G28" s="716">
        <f>'27._önkorm_önként'!G27</f>
        <v>0</v>
      </c>
      <c r="H28" s="420">
        <f t="shared" si="2"/>
        <v>0</v>
      </c>
      <c r="I28" s="782">
        <f>'27._önkorm_önként'!I27</f>
        <v>0</v>
      </c>
      <c r="J28" s="420">
        <f>'27._önkorm_önként'!J27</f>
        <v>0</v>
      </c>
      <c r="K28" s="420">
        <f>'27._önkorm_önként'!K27</f>
        <v>0</v>
      </c>
      <c r="L28" s="420">
        <f>'27._önkorm_önként'!L27</f>
        <v>0</v>
      </c>
    </row>
    <row r="29" spans="1:12" s="56" customFormat="1" ht="12.2" customHeight="1" x14ac:dyDescent="0.2">
      <c r="A29" s="1218" t="s">
        <v>96</v>
      </c>
      <c r="B29" s="879" t="s">
        <v>196</v>
      </c>
      <c r="C29" s="501">
        <f>'27._önkorm_önként'!C28</f>
        <v>0</v>
      </c>
      <c r="D29" s="418">
        <f>'27._önkorm_önként'!D28</f>
        <v>0</v>
      </c>
      <c r="E29" s="716">
        <f>'27._önkorm_önként'!E28</f>
        <v>0</v>
      </c>
      <c r="F29" s="716">
        <f>'27._önkorm_önként'!F28</f>
        <v>0</v>
      </c>
      <c r="G29" s="716">
        <f>'27._önkorm_önként'!G28</f>
        <v>0</v>
      </c>
      <c r="H29" s="420">
        <f t="shared" si="2"/>
        <v>0</v>
      </c>
      <c r="I29" s="782">
        <f>'27._önkorm_önként'!I28</f>
        <v>0</v>
      </c>
      <c r="J29" s="420">
        <f>'27._önkorm_önként'!J28</f>
        <v>0</v>
      </c>
      <c r="K29" s="420">
        <f>'27._önkorm_önként'!K28</f>
        <v>0</v>
      </c>
      <c r="L29" s="420">
        <f>'27._önkorm_önként'!L28</f>
        <v>0</v>
      </c>
    </row>
    <row r="30" spans="1:12" s="56" customFormat="1" ht="12.2" customHeight="1" x14ac:dyDescent="0.2">
      <c r="A30" s="1218" t="s">
        <v>97</v>
      </c>
      <c r="B30" s="879" t="s">
        <v>197</v>
      </c>
      <c r="C30" s="501">
        <f>'27._önkorm_önként'!C29+'28._Int össz_önk'!C30</f>
        <v>0</v>
      </c>
      <c r="D30" s="418">
        <f>'27._önkorm_önként'!D29+'28._Int össz_önk'!D30</f>
        <v>0</v>
      </c>
      <c r="E30" s="716">
        <f>'27._önkorm_önként'!E29+'28._Int össz_önk'!E30</f>
        <v>0</v>
      </c>
      <c r="F30" s="716">
        <f>'27._önkorm_önként'!F29+'28._Int össz_önk'!F30</f>
        <v>0</v>
      </c>
      <c r="G30" s="716">
        <f>'27._önkorm_önként'!G29+'28._Int össz_önk'!G30</f>
        <v>0</v>
      </c>
      <c r="H30" s="420">
        <f t="shared" si="2"/>
        <v>0</v>
      </c>
      <c r="I30" s="782">
        <f>'27._önkorm_önként'!I29+'28._Int össz_önk'!I30</f>
        <v>0</v>
      </c>
      <c r="J30" s="420">
        <f>'27._önkorm_önként'!J29+'28._Int össz_önk'!J30</f>
        <v>0</v>
      </c>
      <c r="K30" s="420">
        <f>'27._önkorm_önként'!K29+'28._Int össz_önk'!K30</f>
        <v>0</v>
      </c>
      <c r="L30" s="420">
        <f>'27._önkorm_önként'!L29+'28._Int össz_önk'!L30</f>
        <v>0</v>
      </c>
    </row>
    <row r="31" spans="1:12" s="56" customFormat="1" ht="12.2" customHeight="1" thickBot="1" x14ac:dyDescent="0.25">
      <c r="A31" s="1220" t="s">
        <v>321</v>
      </c>
      <c r="B31" s="634" t="s">
        <v>273</v>
      </c>
      <c r="C31" s="652">
        <f>'27._önkorm_önként'!C30+'28._Int össz_önk'!C31</f>
        <v>0</v>
      </c>
      <c r="D31" s="780">
        <f>'27._önkorm_önként'!D30+'28._Int össz_önk'!D31</f>
        <v>0</v>
      </c>
      <c r="E31" s="717">
        <f>'27._önkorm_önként'!E30+'28._Int össz_önk'!E31</f>
        <v>0</v>
      </c>
      <c r="F31" s="717">
        <f>'27._önkorm_önként'!F30+'28._Int össz_önk'!F31</f>
        <v>0</v>
      </c>
      <c r="G31" s="717">
        <f>'27._önkorm_önként'!G30+'28._Int össz_önk'!G31</f>
        <v>0</v>
      </c>
      <c r="H31" s="673">
        <f t="shared" si="2"/>
        <v>0</v>
      </c>
      <c r="I31" s="784">
        <f>'27._önkorm_önként'!I30+'28._Int össz_önk'!I31</f>
        <v>0</v>
      </c>
      <c r="J31" s="673">
        <f>'27._önkorm_önként'!J30+'28._Int össz_önk'!J31</f>
        <v>0</v>
      </c>
      <c r="K31" s="673">
        <f>'27._önkorm_önként'!K30+'28._Int össz_önk'!K31</f>
        <v>0</v>
      </c>
      <c r="L31" s="673">
        <f>'27._önkorm_önként'!L30+'28._Int össz_önk'!L31</f>
        <v>0</v>
      </c>
    </row>
    <row r="32" spans="1:12" s="56" customFormat="1" ht="12.2" customHeight="1" thickBot="1" x14ac:dyDescent="0.25">
      <c r="A32" s="14" t="s">
        <v>625</v>
      </c>
      <c r="B32" s="74" t="s">
        <v>598</v>
      </c>
      <c r="C32" s="1238">
        <f>C33+C35+C37+C38+C41</f>
        <v>2285880078</v>
      </c>
      <c r="D32" s="276">
        <f t="shared" ref="D32:K32" si="7">D33+D35+D37+D38+D41</f>
        <v>2078182570</v>
      </c>
      <c r="E32" s="680">
        <f t="shared" si="7"/>
        <v>2471094426</v>
      </c>
      <c r="F32" s="680">
        <f t="shared" si="7"/>
        <v>0</v>
      </c>
      <c r="G32" s="680">
        <f t="shared" si="7"/>
        <v>0</v>
      </c>
      <c r="H32" s="76">
        <f>+E32-D32</f>
        <v>392911856</v>
      </c>
      <c r="I32" s="793">
        <f t="shared" si="7"/>
        <v>0</v>
      </c>
      <c r="J32" s="76">
        <f t="shared" si="7"/>
        <v>0</v>
      </c>
      <c r="K32" s="76">
        <f t="shared" si="7"/>
        <v>0</v>
      </c>
      <c r="L32" s="76">
        <f t="shared" ref="L32" si="8">L33+L35+L37+L38+L41</f>
        <v>0</v>
      </c>
    </row>
    <row r="33" spans="1:12" s="56" customFormat="1" ht="12.2" customHeight="1" x14ac:dyDescent="0.2">
      <c r="A33" s="12" t="s">
        <v>98</v>
      </c>
      <c r="B33" s="878" t="s">
        <v>278</v>
      </c>
      <c r="C33" s="119">
        <f>C34</f>
        <v>650000000</v>
      </c>
      <c r="D33" s="292">
        <f t="shared" ref="D33:K33" si="9">D34</f>
        <v>650000000</v>
      </c>
      <c r="E33" s="718">
        <f t="shared" si="9"/>
        <v>650000000</v>
      </c>
      <c r="F33" s="718">
        <f t="shared" si="9"/>
        <v>0</v>
      </c>
      <c r="G33" s="718">
        <f t="shared" si="9"/>
        <v>0</v>
      </c>
      <c r="H33" s="77">
        <f t="shared" si="2"/>
        <v>0</v>
      </c>
      <c r="I33" s="792">
        <f t="shared" si="9"/>
        <v>0</v>
      </c>
      <c r="J33" s="77">
        <f t="shared" si="9"/>
        <v>0</v>
      </c>
      <c r="K33" s="77">
        <f t="shared" si="9"/>
        <v>0</v>
      </c>
      <c r="L33" s="77">
        <f t="shared" ref="L33" si="10">L34</f>
        <v>0</v>
      </c>
    </row>
    <row r="34" spans="1:12" s="56" customFormat="1" ht="12.2" customHeight="1" x14ac:dyDescent="0.2">
      <c r="A34" s="1218" t="s">
        <v>599</v>
      </c>
      <c r="B34" s="879" t="s">
        <v>230</v>
      </c>
      <c r="C34" s="501">
        <f>'27._önkorm_önként'!C33</f>
        <v>650000000</v>
      </c>
      <c r="D34" s="418">
        <f>'27._önkorm_önként'!D33</f>
        <v>650000000</v>
      </c>
      <c r="E34" s="716">
        <f>'27._önkorm_önként'!E33</f>
        <v>650000000</v>
      </c>
      <c r="F34" s="716">
        <f>'27._önkorm_önként'!F33</f>
        <v>0</v>
      </c>
      <c r="G34" s="716">
        <f>'27._önkorm_önként'!G33</f>
        <v>0</v>
      </c>
      <c r="H34" s="420">
        <f t="shared" si="2"/>
        <v>0</v>
      </c>
      <c r="I34" s="782">
        <f>'27._önkorm_önként'!I33</f>
        <v>0</v>
      </c>
      <c r="J34" s="420">
        <f>'27._önkorm_önként'!J33</f>
        <v>0</v>
      </c>
      <c r="K34" s="420">
        <f>'27._önkorm_önként'!K33</f>
        <v>0</v>
      </c>
      <c r="L34" s="420">
        <f>'27._önkorm_önként'!L33</f>
        <v>0</v>
      </c>
    </row>
    <row r="35" spans="1:12" s="56" customFormat="1" ht="12.2" customHeight="1" x14ac:dyDescent="0.2">
      <c r="A35" s="1218" t="s">
        <v>99</v>
      </c>
      <c r="B35" s="878" t="s">
        <v>279</v>
      </c>
      <c r="C35" s="501">
        <f>C36</f>
        <v>1608880078</v>
      </c>
      <c r="D35" s="418">
        <f t="shared" ref="D35:K35" si="11">D36</f>
        <v>1401182570</v>
      </c>
      <c r="E35" s="716">
        <f t="shared" si="11"/>
        <v>1794094426</v>
      </c>
      <c r="F35" s="716">
        <f t="shared" si="11"/>
        <v>0</v>
      </c>
      <c r="G35" s="716">
        <f t="shared" si="11"/>
        <v>0</v>
      </c>
      <c r="H35" s="420">
        <f t="shared" si="2"/>
        <v>392911856</v>
      </c>
      <c r="I35" s="782">
        <f t="shared" si="11"/>
        <v>0</v>
      </c>
      <c r="J35" s="420">
        <f t="shared" si="11"/>
        <v>0</v>
      </c>
      <c r="K35" s="420">
        <f t="shared" si="11"/>
        <v>0</v>
      </c>
      <c r="L35" s="420">
        <f t="shared" ref="L35" si="12">L36</f>
        <v>0</v>
      </c>
    </row>
    <row r="36" spans="1:12" s="56" customFormat="1" ht="12.2" customHeight="1" x14ac:dyDescent="0.2">
      <c r="A36" s="1218" t="s">
        <v>600</v>
      </c>
      <c r="B36" s="879" t="s">
        <v>280</v>
      </c>
      <c r="C36" s="501">
        <f>'27._önkorm_önként'!C35</f>
        <v>1608880078</v>
      </c>
      <c r="D36" s="418">
        <f>'27._önkorm_önként'!D35</f>
        <v>1401182570</v>
      </c>
      <c r="E36" s="716">
        <f>'27._önkorm_önként'!E35</f>
        <v>1794094426</v>
      </c>
      <c r="F36" s="716">
        <f>'27._önkorm_önként'!F35</f>
        <v>0</v>
      </c>
      <c r="G36" s="716">
        <f>'27._önkorm_önként'!G35</f>
        <v>0</v>
      </c>
      <c r="H36" s="420">
        <f t="shared" si="2"/>
        <v>392911856</v>
      </c>
      <c r="I36" s="782">
        <f>'27._önkorm_önként'!I35</f>
        <v>0</v>
      </c>
      <c r="J36" s="420">
        <f>'27._önkorm_önként'!J35</f>
        <v>0</v>
      </c>
      <c r="K36" s="420">
        <f>'27._önkorm_önként'!K35</f>
        <v>0</v>
      </c>
      <c r="L36" s="420">
        <f>'27._önkorm_önként'!L35</f>
        <v>0</v>
      </c>
    </row>
    <row r="37" spans="1:12" s="56" customFormat="1" ht="12.2" customHeight="1" x14ac:dyDescent="0.2">
      <c r="A37" s="1218" t="s">
        <v>106</v>
      </c>
      <c r="B37" s="879" t="s">
        <v>198</v>
      </c>
      <c r="C37" s="501">
        <f>'27._önkorm_önként'!C36</f>
        <v>0</v>
      </c>
      <c r="D37" s="418">
        <f>'27._önkorm_önként'!D36</f>
        <v>0</v>
      </c>
      <c r="E37" s="716">
        <f>'27._önkorm_önként'!E36</f>
        <v>0</v>
      </c>
      <c r="F37" s="716">
        <f>'27._önkorm_önként'!F36</f>
        <v>0</v>
      </c>
      <c r="G37" s="716">
        <f>'27._önkorm_önként'!G36</f>
        <v>0</v>
      </c>
      <c r="H37" s="420">
        <f t="shared" si="2"/>
        <v>0</v>
      </c>
      <c r="I37" s="782">
        <f>'27._önkorm_önként'!I36</f>
        <v>0</v>
      </c>
      <c r="J37" s="420">
        <f>'27._önkorm_önként'!J36</f>
        <v>0</v>
      </c>
      <c r="K37" s="420">
        <f>'27._önkorm_önként'!K36</f>
        <v>0</v>
      </c>
      <c r="L37" s="420">
        <f>'27._önkorm_önként'!L36</f>
        <v>0</v>
      </c>
    </row>
    <row r="38" spans="1:12" s="56" customFormat="1" ht="12.2" customHeight="1" x14ac:dyDescent="0.2">
      <c r="A38" s="1218" t="s">
        <v>195</v>
      </c>
      <c r="B38" s="879" t="s">
        <v>199</v>
      </c>
      <c r="C38" s="501">
        <f>SUM(C39:C40)</f>
        <v>12000000</v>
      </c>
      <c r="D38" s="418">
        <f t="shared" ref="D38:K38" si="13">SUM(D39:D40)</f>
        <v>12000000</v>
      </c>
      <c r="E38" s="716">
        <f t="shared" si="13"/>
        <v>12000000</v>
      </c>
      <c r="F38" s="716">
        <f t="shared" si="13"/>
        <v>0</v>
      </c>
      <c r="G38" s="716">
        <f t="shared" si="13"/>
        <v>0</v>
      </c>
      <c r="H38" s="420">
        <f t="shared" si="2"/>
        <v>0</v>
      </c>
      <c r="I38" s="782">
        <f t="shared" si="13"/>
        <v>0</v>
      </c>
      <c r="J38" s="420">
        <f t="shared" si="13"/>
        <v>0</v>
      </c>
      <c r="K38" s="420">
        <f t="shared" si="13"/>
        <v>0</v>
      </c>
      <c r="L38" s="420">
        <f t="shared" ref="L38" si="14">SUM(L39:L40)</f>
        <v>0</v>
      </c>
    </row>
    <row r="39" spans="1:12" s="56" customFormat="1" ht="12.2" customHeight="1" x14ac:dyDescent="0.2">
      <c r="A39" s="1220" t="s">
        <v>322</v>
      </c>
      <c r="B39" s="879" t="s">
        <v>231</v>
      </c>
      <c r="C39" s="652">
        <f>'27._önkorm_önként'!C38</f>
        <v>12000000</v>
      </c>
      <c r="D39" s="780">
        <f>'27._önkorm_önként'!D38</f>
        <v>12000000</v>
      </c>
      <c r="E39" s="717">
        <f>'27._önkorm_önként'!E38</f>
        <v>12000000</v>
      </c>
      <c r="F39" s="717">
        <f>'27._önkorm_önként'!F38</f>
        <v>0</v>
      </c>
      <c r="G39" s="717">
        <f>'27._önkorm_önként'!G38</f>
        <v>0</v>
      </c>
      <c r="H39" s="673">
        <f t="shared" si="2"/>
        <v>0</v>
      </c>
      <c r="I39" s="784">
        <f>'27._önkorm_önként'!I38</f>
        <v>0</v>
      </c>
      <c r="J39" s="673">
        <f>'27._önkorm_önként'!J38</f>
        <v>0</v>
      </c>
      <c r="K39" s="673">
        <f>'27._önkorm_önként'!K38</f>
        <v>0</v>
      </c>
      <c r="L39" s="673">
        <f>'27._önkorm_önként'!L38</f>
        <v>0</v>
      </c>
    </row>
    <row r="40" spans="1:12" s="56" customFormat="1" ht="12.2" customHeight="1" x14ac:dyDescent="0.2">
      <c r="A40" s="1220" t="s">
        <v>601</v>
      </c>
      <c r="B40" s="879" t="s">
        <v>842</v>
      </c>
      <c r="C40" s="652">
        <f>'27._önkorm_önként'!C39</f>
        <v>0</v>
      </c>
      <c r="D40" s="780">
        <f>'27._önkorm_önként'!D39</f>
        <v>0</v>
      </c>
      <c r="E40" s="717">
        <f>'27._önkorm_önként'!E39</f>
        <v>0</v>
      </c>
      <c r="F40" s="717">
        <f>'27._önkorm_önként'!F39</f>
        <v>0</v>
      </c>
      <c r="G40" s="717">
        <f>'27._önkorm_önként'!G39</f>
        <v>0</v>
      </c>
      <c r="H40" s="673">
        <f t="shared" si="2"/>
        <v>0</v>
      </c>
      <c r="I40" s="784">
        <f>'27._önkorm_önként'!I39</f>
        <v>0</v>
      </c>
      <c r="J40" s="673">
        <f>'27._önkorm_önként'!J39</f>
        <v>0</v>
      </c>
      <c r="K40" s="673">
        <f>'27._önkorm_önként'!K39</f>
        <v>0</v>
      </c>
      <c r="L40" s="673">
        <f>'27._önkorm_önként'!L39</f>
        <v>0</v>
      </c>
    </row>
    <row r="41" spans="1:12" s="56" customFormat="1" ht="12.2" customHeight="1" thickBot="1" x14ac:dyDescent="0.25">
      <c r="A41" s="1220" t="s">
        <v>602</v>
      </c>
      <c r="B41" s="634" t="s">
        <v>118</v>
      </c>
      <c r="C41" s="652">
        <f>'27._önkorm_önként'!C40</f>
        <v>15000000</v>
      </c>
      <c r="D41" s="780">
        <f>'27._önkorm_önként'!D40</f>
        <v>15000000</v>
      </c>
      <c r="E41" s="717">
        <f>'27._önkorm_önként'!E40</f>
        <v>15000000</v>
      </c>
      <c r="F41" s="717">
        <f>'27._önkorm_önként'!F40</f>
        <v>0</v>
      </c>
      <c r="G41" s="717">
        <f>'27._önkorm_önként'!G40</f>
        <v>0</v>
      </c>
      <c r="H41" s="673">
        <f t="shared" si="2"/>
        <v>0</v>
      </c>
      <c r="I41" s="784">
        <f>'27._önkorm_önként'!I40</f>
        <v>0</v>
      </c>
      <c r="J41" s="673">
        <f>'27._önkorm_önként'!J40</f>
        <v>0</v>
      </c>
      <c r="K41" s="673">
        <f>'27._önkorm_önként'!K40</f>
        <v>0</v>
      </c>
      <c r="L41" s="673">
        <f>'27._önkorm_önként'!L40</f>
        <v>0</v>
      </c>
    </row>
    <row r="42" spans="1:12" s="56" customFormat="1" ht="12.2" customHeight="1" thickBot="1" x14ac:dyDescent="0.25">
      <c r="A42" s="14" t="s">
        <v>15</v>
      </c>
      <c r="B42" s="74" t="s">
        <v>626</v>
      </c>
      <c r="C42" s="117">
        <f>SUM(C43:C53)</f>
        <v>100228177</v>
      </c>
      <c r="D42" s="275">
        <f t="shared" ref="D42:K42" si="15">SUM(D43:D53)</f>
        <v>100228177</v>
      </c>
      <c r="E42" s="714">
        <f t="shared" si="15"/>
        <v>100228177</v>
      </c>
      <c r="F42" s="714">
        <f t="shared" si="15"/>
        <v>0</v>
      </c>
      <c r="G42" s="714">
        <f t="shared" si="15"/>
        <v>0</v>
      </c>
      <c r="H42" s="28">
        <f t="shared" si="2"/>
        <v>0</v>
      </c>
      <c r="I42" s="783">
        <f t="shared" si="15"/>
        <v>0</v>
      </c>
      <c r="J42" s="28">
        <f t="shared" si="15"/>
        <v>0</v>
      </c>
      <c r="K42" s="28">
        <f t="shared" si="15"/>
        <v>0</v>
      </c>
      <c r="L42" s="28">
        <f t="shared" ref="L42" si="16">SUM(L43:L53)</f>
        <v>0</v>
      </c>
    </row>
    <row r="43" spans="1:12" s="56" customFormat="1" ht="12.2" customHeight="1" x14ac:dyDescent="0.2">
      <c r="A43" s="12" t="s">
        <v>100</v>
      </c>
      <c r="B43" s="878" t="s">
        <v>143</v>
      </c>
      <c r="C43" s="118">
        <f>'27._önkorm_önként'!C42+'28._Int össz_önk'!C11</f>
        <v>0</v>
      </c>
      <c r="D43" s="273">
        <f>'27._önkorm_önként'!D42+'28._Int össz_önk'!D11</f>
        <v>0</v>
      </c>
      <c r="E43" s="715">
        <f>'27._önkorm_önként'!E42+'28._Int össz_önk'!E11</f>
        <v>0</v>
      </c>
      <c r="F43" s="715">
        <f>'27._önkorm_önként'!F42+'28._Int össz_önk'!F11</f>
        <v>0</v>
      </c>
      <c r="G43" s="715">
        <f>'27._önkorm_önként'!G42+'28._Int össz_önk'!G11</f>
        <v>0</v>
      </c>
      <c r="H43" s="16">
        <f t="shared" si="2"/>
        <v>0</v>
      </c>
      <c r="I43" s="781">
        <f>'27._önkorm_önként'!I42+'28._Int össz_önk'!I11</f>
        <v>0</v>
      </c>
      <c r="J43" s="16">
        <f>'27._önkorm_önként'!J42+'28._Int össz_önk'!J11</f>
        <v>0</v>
      </c>
      <c r="K43" s="16">
        <f>'27._önkorm_önként'!K42+'28._Int össz_önk'!K11</f>
        <v>0</v>
      </c>
      <c r="L43" s="16">
        <f>'27._önkorm_önként'!L42+'28._Int össz_önk'!L11</f>
        <v>0</v>
      </c>
    </row>
    <row r="44" spans="1:12" s="56" customFormat="1" ht="12.2" customHeight="1" x14ac:dyDescent="0.2">
      <c r="A44" s="1218" t="s">
        <v>101</v>
      </c>
      <c r="B44" s="879" t="s">
        <v>144</v>
      </c>
      <c r="C44" s="501">
        <f>'27._önkorm_önként'!C43+'28._Int össz_önk'!C12</f>
        <v>33541063</v>
      </c>
      <c r="D44" s="418">
        <f>'27._önkorm_önként'!D43+'28._Int össz_önk'!D12</f>
        <v>33541063</v>
      </c>
      <c r="E44" s="716">
        <f>'27._önkorm_önként'!E43+'28._Int össz_önk'!E12</f>
        <v>33541063</v>
      </c>
      <c r="F44" s="716">
        <f>'27._önkorm_önként'!F43+'28._Int össz_önk'!F12</f>
        <v>0</v>
      </c>
      <c r="G44" s="716">
        <f>'27._önkorm_önként'!G43+'28._Int össz_önk'!G12</f>
        <v>0</v>
      </c>
      <c r="H44" s="420">
        <f t="shared" si="2"/>
        <v>0</v>
      </c>
      <c r="I44" s="782">
        <f>'27._önkorm_önként'!I43+'28._Int össz_önk'!I12</f>
        <v>0</v>
      </c>
      <c r="J44" s="420">
        <f>'27._önkorm_önként'!J43+'28._Int össz_önk'!J12</f>
        <v>0</v>
      </c>
      <c r="K44" s="420">
        <f>'27._önkorm_önként'!K43+'28._Int össz_önk'!K12</f>
        <v>0</v>
      </c>
      <c r="L44" s="420">
        <f>'27._önkorm_önként'!L43+'28._Int össz_önk'!L12</f>
        <v>0</v>
      </c>
    </row>
    <row r="45" spans="1:12" s="56" customFormat="1" ht="12.2" customHeight="1" x14ac:dyDescent="0.2">
      <c r="A45" s="1218" t="s">
        <v>164</v>
      </c>
      <c r="B45" s="879" t="s">
        <v>274</v>
      </c>
      <c r="C45" s="501">
        <f>'27._önkorm_önként'!C44+'28._Int össz_önk'!C13</f>
        <v>58164</v>
      </c>
      <c r="D45" s="418">
        <f>'27._önkorm_önként'!D44+'28._Int össz_önk'!D13</f>
        <v>58164</v>
      </c>
      <c r="E45" s="716">
        <f>'27._önkorm_önként'!E44+'28._Int össz_önk'!E13</f>
        <v>58164</v>
      </c>
      <c r="F45" s="716">
        <f>'27._önkorm_önként'!F44+'28._Int össz_önk'!F13</f>
        <v>0</v>
      </c>
      <c r="G45" s="716">
        <f>'27._önkorm_önként'!G44+'28._Int össz_önk'!G13</f>
        <v>0</v>
      </c>
      <c r="H45" s="420">
        <f t="shared" si="2"/>
        <v>0</v>
      </c>
      <c r="I45" s="782">
        <f>'27._önkorm_önként'!I44+'28._Int össz_önk'!I13</f>
        <v>0</v>
      </c>
      <c r="J45" s="420">
        <f>'27._önkorm_önként'!J44+'28._Int össz_önk'!J13</f>
        <v>0</v>
      </c>
      <c r="K45" s="420">
        <f>'27._önkorm_önként'!K44+'28._Int össz_önk'!K13</f>
        <v>0</v>
      </c>
      <c r="L45" s="420">
        <f>'27._önkorm_önként'!L44+'28._Int össz_önk'!L13</f>
        <v>0</v>
      </c>
    </row>
    <row r="46" spans="1:12" s="56" customFormat="1" ht="12.2" customHeight="1" x14ac:dyDescent="0.2">
      <c r="A46" s="1218" t="s">
        <v>200</v>
      </c>
      <c r="B46" s="879" t="s">
        <v>146</v>
      </c>
      <c r="C46" s="501">
        <f>'27._önkorm_önként'!C45+'28._Int össz_önk'!C14</f>
        <v>0</v>
      </c>
      <c r="D46" s="418">
        <f>'27._önkorm_önként'!D45+'28._Int össz_önk'!D14</f>
        <v>0</v>
      </c>
      <c r="E46" s="716">
        <f>'27._önkorm_önként'!E45+'28._Int össz_önk'!E14</f>
        <v>0</v>
      </c>
      <c r="F46" s="716">
        <f>'27._önkorm_önként'!F45+'28._Int össz_önk'!F14</f>
        <v>0</v>
      </c>
      <c r="G46" s="716">
        <f>'27._önkorm_önként'!G45+'28._Int össz_önk'!G14</f>
        <v>0</v>
      </c>
      <c r="H46" s="420">
        <f t="shared" si="2"/>
        <v>0</v>
      </c>
      <c r="I46" s="782">
        <f>'27._önkorm_önként'!I45+'28._Int össz_önk'!I14</f>
        <v>0</v>
      </c>
      <c r="J46" s="420">
        <f>'27._önkorm_önként'!J45+'28._Int össz_önk'!J14</f>
        <v>0</v>
      </c>
      <c r="K46" s="420">
        <f>'27._önkorm_önként'!K45+'28._Int össz_önk'!K14</f>
        <v>0</v>
      </c>
      <c r="L46" s="420">
        <f>'27._önkorm_önként'!L45+'28._Int össz_önk'!L14</f>
        <v>0</v>
      </c>
    </row>
    <row r="47" spans="1:12" s="56" customFormat="1" ht="12.2" customHeight="1" x14ac:dyDescent="0.2">
      <c r="A47" s="1218" t="s">
        <v>282</v>
      </c>
      <c r="B47" s="879" t="s">
        <v>148</v>
      </c>
      <c r="C47" s="501">
        <f>'27._önkorm_önként'!C46+'28._Int össz_önk'!C15</f>
        <v>55034080</v>
      </c>
      <c r="D47" s="418">
        <f>'27._önkorm_önként'!D46+'28._Int össz_önk'!D15</f>
        <v>55034080</v>
      </c>
      <c r="E47" s="716">
        <f>'27._önkorm_önként'!E46+'28._Int össz_önk'!E15</f>
        <v>55034080</v>
      </c>
      <c r="F47" s="716">
        <f>'27._önkorm_önként'!F46+'28._Int össz_önk'!F15</f>
        <v>0</v>
      </c>
      <c r="G47" s="716">
        <f>'27._önkorm_önként'!G46+'28._Int össz_önk'!G15</f>
        <v>0</v>
      </c>
      <c r="H47" s="420">
        <f t="shared" si="2"/>
        <v>0</v>
      </c>
      <c r="I47" s="782">
        <f>'27._önkorm_önként'!I46+'28._Int össz_önk'!I15</f>
        <v>0</v>
      </c>
      <c r="J47" s="420">
        <f>'27._önkorm_önként'!J46+'28._Int össz_önk'!J15</f>
        <v>0</v>
      </c>
      <c r="K47" s="420">
        <f>'27._önkorm_önként'!K46+'28._Int össz_önk'!K15</f>
        <v>0</v>
      </c>
      <c r="L47" s="420">
        <f>'27._önkorm_önként'!L46+'28._Int össz_önk'!L15</f>
        <v>0</v>
      </c>
    </row>
    <row r="48" spans="1:12" s="56" customFormat="1" ht="12.2" customHeight="1" x14ac:dyDescent="0.2">
      <c r="A48" s="1218" t="s">
        <v>603</v>
      </c>
      <c r="B48" s="879" t="s">
        <v>203</v>
      </c>
      <c r="C48" s="501">
        <f>'27._önkorm_önként'!C47+'28._Int össz_önk'!C16</f>
        <v>1228400</v>
      </c>
      <c r="D48" s="418">
        <f>'27._önkorm_önként'!D47+'28._Int össz_önk'!D16</f>
        <v>1228400</v>
      </c>
      <c r="E48" s="716">
        <f>'27._önkorm_önként'!E47+'28._Int össz_önk'!E16</f>
        <v>1228400</v>
      </c>
      <c r="F48" s="716">
        <f>'27._önkorm_önként'!F47+'28._Int össz_önk'!F16</f>
        <v>0</v>
      </c>
      <c r="G48" s="716">
        <f>'27._önkorm_önként'!G47+'28._Int össz_önk'!G16</f>
        <v>0</v>
      </c>
      <c r="H48" s="420">
        <f t="shared" si="2"/>
        <v>0</v>
      </c>
      <c r="I48" s="782">
        <f>'27._önkorm_önként'!I47+'28._Int össz_önk'!I16</f>
        <v>0</v>
      </c>
      <c r="J48" s="420">
        <f>'27._önkorm_önként'!J47+'28._Int össz_önk'!J16</f>
        <v>0</v>
      </c>
      <c r="K48" s="420">
        <f>'27._önkorm_önként'!K47+'28._Int össz_önk'!K16</f>
        <v>0</v>
      </c>
      <c r="L48" s="420">
        <f>'27._önkorm_önként'!L47+'28._Int össz_önk'!L16</f>
        <v>0</v>
      </c>
    </row>
    <row r="49" spans="1:12" s="56" customFormat="1" ht="12.2" customHeight="1" x14ac:dyDescent="0.2">
      <c r="A49" s="1218" t="s">
        <v>604</v>
      </c>
      <c r="B49" s="879" t="s">
        <v>204</v>
      </c>
      <c r="C49" s="501">
        <f>'27._önkorm_önként'!C48+'28._Int össz_önk'!C17</f>
        <v>0</v>
      </c>
      <c r="D49" s="418">
        <f>'27._önkorm_önként'!D48+'28._Int össz_önk'!D17</f>
        <v>0</v>
      </c>
      <c r="E49" s="716">
        <f>'27._önkorm_önként'!E48+'28._Int össz_önk'!E17</f>
        <v>0</v>
      </c>
      <c r="F49" s="716">
        <f>'27._önkorm_önként'!F48+'28._Int össz_önk'!F17</f>
        <v>0</v>
      </c>
      <c r="G49" s="716">
        <f>'27._önkorm_önként'!G48+'28._Int össz_önk'!G17</f>
        <v>0</v>
      </c>
      <c r="H49" s="420">
        <f t="shared" si="2"/>
        <v>0</v>
      </c>
      <c r="I49" s="782">
        <f>'27._önkorm_önként'!I48+'28._Int össz_önk'!I17</f>
        <v>0</v>
      </c>
      <c r="J49" s="420">
        <f>'27._önkorm_önként'!J48+'28._Int össz_önk'!J17</f>
        <v>0</v>
      </c>
      <c r="K49" s="420">
        <f>'27._önkorm_önként'!K48+'28._Int össz_önk'!K17</f>
        <v>0</v>
      </c>
      <c r="L49" s="420">
        <f>'27._önkorm_önként'!L48+'28._Int össz_önk'!L17</f>
        <v>0</v>
      </c>
    </row>
    <row r="50" spans="1:12" s="56" customFormat="1" ht="12.2" customHeight="1" x14ac:dyDescent="0.2">
      <c r="A50" s="1218" t="s">
        <v>605</v>
      </c>
      <c r="B50" s="879" t="s">
        <v>302</v>
      </c>
      <c r="C50" s="501">
        <f>'27._önkorm_önként'!C49+'28._Int össz_önk'!C18</f>
        <v>0</v>
      </c>
      <c r="D50" s="418">
        <f>'27._önkorm_önként'!D49+'28._Int össz_önk'!D18</f>
        <v>0</v>
      </c>
      <c r="E50" s="716">
        <f>'27._önkorm_önként'!E49+'28._Int össz_önk'!E18</f>
        <v>0</v>
      </c>
      <c r="F50" s="716">
        <f>'27._önkorm_önként'!F49+'28._Int össz_önk'!F18</f>
        <v>0</v>
      </c>
      <c r="G50" s="716">
        <f>'27._önkorm_önként'!G49+'28._Int össz_önk'!G18</f>
        <v>0</v>
      </c>
      <c r="H50" s="420">
        <f t="shared" si="2"/>
        <v>0</v>
      </c>
      <c r="I50" s="782">
        <f>'27._önkorm_önként'!I49+'28._Int össz_önk'!I18</f>
        <v>0</v>
      </c>
      <c r="J50" s="420">
        <f>'27._önkorm_önként'!J49+'28._Int össz_önk'!J18</f>
        <v>0</v>
      </c>
      <c r="K50" s="420">
        <f>'27._önkorm_önként'!K49+'28._Int össz_önk'!K18</f>
        <v>0</v>
      </c>
      <c r="L50" s="420">
        <f>'27._önkorm_önként'!L49+'28._Int össz_önk'!L18</f>
        <v>0</v>
      </c>
    </row>
    <row r="51" spans="1:12" s="56" customFormat="1" ht="12.2" customHeight="1" x14ac:dyDescent="0.2">
      <c r="A51" s="1218" t="s">
        <v>606</v>
      </c>
      <c r="B51" s="879" t="s">
        <v>155</v>
      </c>
      <c r="C51" s="502">
        <f>'27._önkorm_önként'!C50+'28._Int össz_önk'!C19</f>
        <v>0</v>
      </c>
      <c r="D51" s="419">
        <f>'27._önkorm_önként'!D50+'28._Int össz_önk'!D19</f>
        <v>0</v>
      </c>
      <c r="E51" s="721">
        <f>'27._önkorm_önként'!E50+'28._Int össz_önk'!E19</f>
        <v>0</v>
      </c>
      <c r="F51" s="721">
        <f>'27._önkorm_önként'!F50+'28._Int össz_önk'!F19</f>
        <v>0</v>
      </c>
      <c r="G51" s="721">
        <f>'27._önkorm_önként'!G50+'28._Int össz_önk'!G19</f>
        <v>0</v>
      </c>
      <c r="H51" s="421">
        <f t="shared" si="2"/>
        <v>0</v>
      </c>
      <c r="I51" s="828">
        <f>'27._önkorm_önként'!I50+'28._Int össz_önk'!I19</f>
        <v>0</v>
      </c>
      <c r="J51" s="421">
        <f>'27._önkorm_önként'!J50+'28._Int össz_önk'!J19</f>
        <v>0</v>
      </c>
      <c r="K51" s="421">
        <f>'27._önkorm_önként'!K50+'28._Int össz_önk'!K19</f>
        <v>0</v>
      </c>
      <c r="L51" s="421">
        <f>'27._önkorm_önként'!L50+'28._Int össz_önk'!L19</f>
        <v>0</v>
      </c>
    </row>
    <row r="52" spans="1:12" s="56" customFormat="1" ht="12.2" customHeight="1" x14ac:dyDescent="0.2">
      <c r="A52" s="1220" t="s">
        <v>607</v>
      </c>
      <c r="B52" s="634" t="s">
        <v>275</v>
      </c>
      <c r="C52" s="502">
        <f>'27._önkorm_önként'!C51+'28._Int össz_önk'!C20</f>
        <v>0</v>
      </c>
      <c r="D52" s="419">
        <f>'27._önkorm_önként'!D51+'28._Int össz_önk'!D20</f>
        <v>0</v>
      </c>
      <c r="E52" s="721">
        <f>'27._önkorm_önként'!E51+'28._Int össz_önk'!E20</f>
        <v>0</v>
      </c>
      <c r="F52" s="721">
        <f>'27._önkorm_önként'!F51+'28._Int össz_önk'!F20</f>
        <v>0</v>
      </c>
      <c r="G52" s="721">
        <f>'27._önkorm_önként'!G51+'28._Int össz_önk'!G20</f>
        <v>0</v>
      </c>
      <c r="H52" s="421">
        <f t="shared" si="2"/>
        <v>0</v>
      </c>
      <c r="I52" s="828">
        <f>'27._önkorm_önként'!I51+'28._Int össz_önk'!I20</f>
        <v>0</v>
      </c>
      <c r="J52" s="421">
        <f>'27._önkorm_önként'!J51+'28._Int össz_önk'!J20</f>
        <v>0</v>
      </c>
      <c r="K52" s="421">
        <f>'27._önkorm_önként'!K51+'28._Int össz_önk'!K20</f>
        <v>0</v>
      </c>
      <c r="L52" s="421">
        <f>'27._önkorm_önként'!L51+'28._Int össz_önk'!L20</f>
        <v>0</v>
      </c>
    </row>
    <row r="53" spans="1:12" s="56" customFormat="1" ht="12.2" customHeight="1" thickBot="1" x14ac:dyDescent="0.25">
      <c r="A53" s="1220" t="s">
        <v>608</v>
      </c>
      <c r="B53" s="634" t="s">
        <v>157</v>
      </c>
      <c r="C53" s="1244">
        <f>'27._önkorm_önként'!C52+'28._Int össz_önk'!C21</f>
        <v>10366470</v>
      </c>
      <c r="D53" s="823">
        <f>'27._önkorm_önként'!D52+'28._Int össz_önk'!D21</f>
        <v>10366470</v>
      </c>
      <c r="E53" s="719">
        <f>'27._önkorm_önként'!E52+'28._Int össz_önk'!E21</f>
        <v>10366470</v>
      </c>
      <c r="F53" s="719">
        <f>'27._önkorm_önként'!F52+'28._Int össz_önk'!F21</f>
        <v>0</v>
      </c>
      <c r="G53" s="719">
        <f>'27._önkorm_önként'!G52+'28._Int össz_önk'!G21</f>
        <v>0</v>
      </c>
      <c r="H53" s="674">
        <f t="shared" si="2"/>
        <v>0</v>
      </c>
      <c r="I53" s="829">
        <f>'27._önkorm_önként'!I52+'28._Int össz_önk'!I21</f>
        <v>0</v>
      </c>
      <c r="J53" s="674">
        <f>'27._önkorm_önként'!J52+'28._Int össz_önk'!J21</f>
        <v>0</v>
      </c>
      <c r="K53" s="674">
        <f>'27._önkorm_önként'!K52+'28._Int össz_önk'!K21</f>
        <v>0</v>
      </c>
      <c r="L53" s="674">
        <f>'27._önkorm_önként'!L52+'28._Int össz_önk'!L21</f>
        <v>0</v>
      </c>
    </row>
    <row r="54" spans="1:12" s="56" customFormat="1" ht="12.2" customHeight="1" thickBot="1" x14ac:dyDescent="0.25">
      <c r="A54" s="14" t="s">
        <v>16</v>
      </c>
      <c r="B54" s="74" t="s">
        <v>609</v>
      </c>
      <c r="C54" s="117">
        <f>SUM(C55:C59)</f>
        <v>0</v>
      </c>
      <c r="D54" s="275">
        <f t="shared" ref="D54:K54" si="17">SUM(D55:D59)</f>
        <v>0</v>
      </c>
      <c r="E54" s="714">
        <f t="shared" si="17"/>
        <v>0</v>
      </c>
      <c r="F54" s="714">
        <f t="shared" si="17"/>
        <v>0</v>
      </c>
      <c r="G54" s="714">
        <f t="shared" si="17"/>
        <v>0</v>
      </c>
      <c r="H54" s="28">
        <f t="shared" si="2"/>
        <v>0</v>
      </c>
      <c r="I54" s="783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ref="L54" si="18">SUM(L55:L59)</f>
        <v>0</v>
      </c>
    </row>
    <row r="55" spans="1:12" s="56" customFormat="1" ht="12.2" customHeight="1" x14ac:dyDescent="0.2">
      <c r="A55" s="12" t="s">
        <v>89</v>
      </c>
      <c r="B55" s="878" t="s">
        <v>167</v>
      </c>
      <c r="C55" s="120">
        <f>'27._önkorm_önként'!C54+'28._Int össz_önk'!C33</f>
        <v>0</v>
      </c>
      <c r="D55" s="293">
        <f>'27._önkorm_önként'!D54+'28._Int össz_önk'!D33</f>
        <v>0</v>
      </c>
      <c r="E55" s="720">
        <f>'27._önkorm_önként'!E54+'28._Int össz_önk'!E33</f>
        <v>0</v>
      </c>
      <c r="F55" s="720">
        <f>'27._önkorm_önként'!F54+'28._Int össz_önk'!F33</f>
        <v>0</v>
      </c>
      <c r="G55" s="720">
        <f>'27._önkorm_önként'!G54+'28._Int össz_önk'!G33</f>
        <v>0</v>
      </c>
      <c r="H55" s="23">
        <f t="shared" si="2"/>
        <v>0</v>
      </c>
      <c r="I55" s="830">
        <f>'27._önkorm_önként'!I54+'28._Int össz_önk'!I33</f>
        <v>0</v>
      </c>
      <c r="J55" s="23">
        <f>'27._önkorm_önként'!J54+'28._Int össz_önk'!J33</f>
        <v>0</v>
      </c>
      <c r="K55" s="23">
        <f>'27._önkorm_önként'!K54+'28._Int össz_önk'!K33</f>
        <v>0</v>
      </c>
      <c r="L55" s="23">
        <f>'27._önkorm_önként'!L54+'28._Int össz_önk'!L33</f>
        <v>0</v>
      </c>
    </row>
    <row r="56" spans="1:12" s="56" customFormat="1" ht="12.2" customHeight="1" x14ac:dyDescent="0.2">
      <c r="A56" s="1218" t="s">
        <v>102</v>
      </c>
      <c r="B56" s="879" t="s">
        <v>168</v>
      </c>
      <c r="C56" s="502">
        <f>'27._önkorm_önként'!C55+'28._Int össz_önk'!C34</f>
        <v>0</v>
      </c>
      <c r="D56" s="419">
        <f>'27._önkorm_önként'!D55+'28._Int össz_önk'!D34</f>
        <v>0</v>
      </c>
      <c r="E56" s="721">
        <f>'27._önkorm_önként'!E55+'28._Int össz_önk'!E34</f>
        <v>0</v>
      </c>
      <c r="F56" s="721">
        <f>'27._önkorm_önként'!F55+'28._Int össz_önk'!F34</f>
        <v>0</v>
      </c>
      <c r="G56" s="721">
        <f>'27._önkorm_önként'!G55+'28._Int össz_önk'!G34</f>
        <v>0</v>
      </c>
      <c r="H56" s="421">
        <f t="shared" si="2"/>
        <v>0</v>
      </c>
      <c r="I56" s="828">
        <f>'27._önkorm_önként'!I55+'28._Int össz_önk'!I34</f>
        <v>0</v>
      </c>
      <c r="J56" s="421">
        <f>'27._önkorm_önként'!J55+'28._Int össz_önk'!J34</f>
        <v>0</v>
      </c>
      <c r="K56" s="421">
        <f>'27._önkorm_önként'!K55+'28._Int össz_önk'!K34</f>
        <v>0</v>
      </c>
      <c r="L56" s="421">
        <f>'27._önkorm_önként'!L55+'28._Int össz_önk'!L34</f>
        <v>0</v>
      </c>
    </row>
    <row r="57" spans="1:12" s="56" customFormat="1" ht="12.2" customHeight="1" x14ac:dyDescent="0.2">
      <c r="A57" s="1218" t="s">
        <v>103</v>
      </c>
      <c r="B57" s="879" t="s">
        <v>169</v>
      </c>
      <c r="C57" s="502">
        <f>'27._önkorm_önként'!C56+'28._Int össz_önk'!C35</f>
        <v>0</v>
      </c>
      <c r="D57" s="419">
        <f>'27._önkorm_önként'!D56+'28._Int össz_önk'!D35</f>
        <v>0</v>
      </c>
      <c r="E57" s="721">
        <f>'27._önkorm_önként'!E56+'28._Int össz_önk'!E35</f>
        <v>0</v>
      </c>
      <c r="F57" s="721">
        <f>'27._önkorm_önként'!F56+'28._Int össz_önk'!F35</f>
        <v>0</v>
      </c>
      <c r="G57" s="721">
        <f>'27._önkorm_önként'!G56+'28._Int össz_önk'!G35</f>
        <v>0</v>
      </c>
      <c r="H57" s="421">
        <f t="shared" si="2"/>
        <v>0</v>
      </c>
      <c r="I57" s="828">
        <f>'27._önkorm_önként'!I56+'28._Int össz_önk'!I35</f>
        <v>0</v>
      </c>
      <c r="J57" s="421">
        <f>'27._önkorm_önként'!J56+'28._Int össz_önk'!J35</f>
        <v>0</v>
      </c>
      <c r="K57" s="421">
        <f>'27._önkorm_önként'!K56+'28._Int össz_önk'!K35</f>
        <v>0</v>
      </c>
      <c r="L57" s="421">
        <f>'27._önkorm_önként'!L56+'28._Int össz_önk'!L35</f>
        <v>0</v>
      </c>
    </row>
    <row r="58" spans="1:12" s="56" customFormat="1" ht="12.2" customHeight="1" x14ac:dyDescent="0.2">
      <c r="A58" s="1218" t="s">
        <v>201</v>
      </c>
      <c r="B58" s="879" t="s">
        <v>207</v>
      </c>
      <c r="C58" s="502">
        <f>'27._önkorm_önként'!C57</f>
        <v>0</v>
      </c>
      <c r="D58" s="419">
        <f>'27._önkorm_önként'!D57</f>
        <v>0</v>
      </c>
      <c r="E58" s="721">
        <f>'27._önkorm_önként'!E57</f>
        <v>0</v>
      </c>
      <c r="F58" s="721">
        <f>'27._önkorm_önként'!F57</f>
        <v>0</v>
      </c>
      <c r="G58" s="721">
        <f>'27._önkorm_önként'!G57</f>
        <v>0</v>
      </c>
      <c r="H58" s="421">
        <f t="shared" si="2"/>
        <v>0</v>
      </c>
      <c r="I58" s="828">
        <f>'27._önkorm_önként'!I57</f>
        <v>0</v>
      </c>
      <c r="J58" s="421">
        <f>'27._önkorm_önként'!J57</f>
        <v>0</v>
      </c>
      <c r="K58" s="421">
        <f>'27._önkorm_önként'!K57</f>
        <v>0</v>
      </c>
      <c r="L58" s="421">
        <f>'27._önkorm_önként'!L57</f>
        <v>0</v>
      </c>
    </row>
    <row r="59" spans="1:12" s="56" customFormat="1" ht="12.2" customHeight="1" thickBot="1" x14ac:dyDescent="0.25">
      <c r="A59" s="1220" t="s">
        <v>202</v>
      </c>
      <c r="B59" s="634" t="s">
        <v>209</v>
      </c>
      <c r="C59" s="1244">
        <f>'27._önkorm_önként'!C58</f>
        <v>0</v>
      </c>
      <c r="D59" s="823">
        <f>'27._önkorm_önként'!D58</f>
        <v>0</v>
      </c>
      <c r="E59" s="719">
        <f>'27._önkorm_önként'!E58</f>
        <v>0</v>
      </c>
      <c r="F59" s="719">
        <f>'27._önkorm_önként'!F58</f>
        <v>0</v>
      </c>
      <c r="G59" s="719">
        <f>'27._önkorm_önként'!G58</f>
        <v>0</v>
      </c>
      <c r="H59" s="674">
        <f t="shared" si="2"/>
        <v>0</v>
      </c>
      <c r="I59" s="829">
        <f>'27._önkorm_önként'!I58</f>
        <v>0</v>
      </c>
      <c r="J59" s="674">
        <f>'27._önkorm_önként'!J58</f>
        <v>0</v>
      </c>
      <c r="K59" s="674">
        <f>'27._önkorm_önként'!K58</f>
        <v>0</v>
      </c>
      <c r="L59" s="674">
        <f>'27._önkorm_önként'!L58</f>
        <v>0</v>
      </c>
    </row>
    <row r="60" spans="1:12" s="56" customFormat="1" ht="12.2" customHeight="1" thickBot="1" x14ac:dyDescent="0.25">
      <c r="A60" s="14" t="s">
        <v>17</v>
      </c>
      <c r="B60" s="74" t="s">
        <v>627</v>
      </c>
      <c r="C60" s="117">
        <f>SUM(C61:C62)</f>
        <v>5018250</v>
      </c>
      <c r="D60" s="275">
        <f t="shared" ref="D60:K60" si="19">SUM(D61:D62)</f>
        <v>5018250</v>
      </c>
      <c r="E60" s="714">
        <f t="shared" si="19"/>
        <v>576263</v>
      </c>
      <c r="F60" s="714">
        <f t="shared" si="19"/>
        <v>5018250</v>
      </c>
      <c r="G60" s="714">
        <f t="shared" si="19"/>
        <v>5018250</v>
      </c>
      <c r="H60" s="28">
        <f t="shared" si="2"/>
        <v>-4441987</v>
      </c>
      <c r="I60" s="783">
        <f t="shared" si="19"/>
        <v>0</v>
      </c>
      <c r="J60" s="28">
        <f t="shared" si="19"/>
        <v>0</v>
      </c>
      <c r="K60" s="28">
        <f t="shared" si="19"/>
        <v>0</v>
      </c>
      <c r="L60" s="28">
        <f t="shared" ref="L60" si="20">SUM(L61:L62)</f>
        <v>0</v>
      </c>
    </row>
    <row r="61" spans="1:12" s="56" customFormat="1" ht="12.2" customHeight="1" x14ac:dyDescent="0.2">
      <c r="A61" s="1218" t="s">
        <v>104</v>
      </c>
      <c r="B61" s="879" t="s">
        <v>210</v>
      </c>
      <c r="C61" s="501">
        <f>'27._önkorm_önként'!C60</f>
        <v>0</v>
      </c>
      <c r="D61" s="418">
        <f>'27._önkorm_önként'!D60</f>
        <v>0</v>
      </c>
      <c r="E61" s="716">
        <f>'27._önkorm_önként'!E60</f>
        <v>0</v>
      </c>
      <c r="F61" s="716">
        <f>'27._önkorm_önként'!F60</f>
        <v>0</v>
      </c>
      <c r="G61" s="716">
        <f>'27._önkorm_önként'!G60</f>
        <v>0</v>
      </c>
      <c r="H61" s="420">
        <f t="shared" si="2"/>
        <v>0</v>
      </c>
      <c r="I61" s="782">
        <f>'27._önkorm_önként'!I60</f>
        <v>0</v>
      </c>
      <c r="J61" s="420">
        <f>'27._önkorm_önként'!J60</f>
        <v>0</v>
      </c>
      <c r="K61" s="420">
        <f>'27._önkorm_önként'!K60</f>
        <v>0</v>
      </c>
      <c r="L61" s="420">
        <f>'27._önkorm_önként'!L60</f>
        <v>0</v>
      </c>
    </row>
    <row r="62" spans="1:12" s="56" customFormat="1" ht="12.2" customHeight="1" x14ac:dyDescent="0.2">
      <c r="A62" s="1218" t="s">
        <v>105</v>
      </c>
      <c r="B62" s="879" t="s">
        <v>211</v>
      </c>
      <c r="C62" s="501">
        <f>'27._önkorm_önként'!C61+'28._Int össz_önk'!C36</f>
        <v>5018250</v>
      </c>
      <c r="D62" s="418">
        <f>'27._önkorm_önként'!D61+'28._Int össz_önk'!D36</f>
        <v>5018250</v>
      </c>
      <c r="E62" s="716">
        <f>'27._önkorm_önként'!E61+'28._Int össz_önk'!E36</f>
        <v>576263</v>
      </c>
      <c r="F62" s="716">
        <f>'27._önkorm_önként'!F61+'28._Int össz_önk'!F36</f>
        <v>5018250</v>
      </c>
      <c r="G62" s="716">
        <f>'27._önkorm_önként'!G61+'28._Int össz_önk'!G36</f>
        <v>5018250</v>
      </c>
      <c r="H62" s="420">
        <f t="shared" si="2"/>
        <v>-4441987</v>
      </c>
      <c r="I62" s="782">
        <f>'27._önkorm_önként'!I61+'28._Int össz_önk'!I36</f>
        <v>0</v>
      </c>
      <c r="J62" s="420">
        <f>'27._önkorm_önként'!J61+'28._Int össz_önk'!J36</f>
        <v>0</v>
      </c>
      <c r="K62" s="420">
        <f>'27._önkorm_önként'!K61+'28._Int össz_önk'!K36</f>
        <v>0</v>
      </c>
      <c r="L62" s="420">
        <f>'27._önkorm_önként'!L61+'28._Int össz_önk'!L36</f>
        <v>0</v>
      </c>
    </row>
    <row r="63" spans="1:12" s="56" customFormat="1" ht="12.2" customHeight="1" thickBot="1" x14ac:dyDescent="0.25">
      <c r="A63" s="1220" t="s">
        <v>610</v>
      </c>
      <c r="B63" s="634" t="s">
        <v>642</v>
      </c>
      <c r="C63" s="652">
        <f>'27._önkorm_önként'!C62+'28._Int össz_önk'!C37</f>
        <v>5018250</v>
      </c>
      <c r="D63" s="780">
        <f>'27._önkorm_önként'!D62+'28._Int össz_önk'!D37</f>
        <v>5018250</v>
      </c>
      <c r="E63" s="717">
        <f>'27._önkorm_önként'!E62+'28._Int össz_önk'!E37</f>
        <v>576263</v>
      </c>
      <c r="F63" s="717">
        <f>'27._önkorm_önként'!F62+'28._Int össz_önk'!F37</f>
        <v>0</v>
      </c>
      <c r="G63" s="717">
        <f>'27._önkorm_önként'!G62+'28._Int össz_önk'!G37</f>
        <v>0</v>
      </c>
      <c r="H63" s="673">
        <f t="shared" si="2"/>
        <v>-4441987</v>
      </c>
      <c r="I63" s="784">
        <f>'27._önkorm_önként'!I62+'28._Int össz_önk'!I37</f>
        <v>0</v>
      </c>
      <c r="J63" s="673">
        <f>'27._önkorm_önként'!J62+'28._Int össz_önk'!J37</f>
        <v>0</v>
      </c>
      <c r="K63" s="673">
        <f>'27._önkorm_önként'!K62+'28._Int össz_önk'!K37</f>
        <v>0</v>
      </c>
      <c r="L63" s="673">
        <f>'27._önkorm_önként'!L62+'28._Int össz_önk'!L37</f>
        <v>0</v>
      </c>
    </row>
    <row r="64" spans="1:12" s="56" customFormat="1" ht="12.2" customHeight="1" thickBot="1" x14ac:dyDescent="0.25">
      <c r="A64" s="14" t="s">
        <v>18</v>
      </c>
      <c r="B64" s="441" t="s">
        <v>380</v>
      </c>
      <c r="C64" s="117">
        <f>SUM(C65:C66)</f>
        <v>131957503</v>
      </c>
      <c r="D64" s="275">
        <f t="shared" ref="D64:K64" si="21">SUM(D65:D66)</f>
        <v>131957503</v>
      </c>
      <c r="E64" s="714">
        <f t="shared" si="21"/>
        <v>136399490</v>
      </c>
      <c r="F64" s="714">
        <f t="shared" si="21"/>
        <v>0</v>
      </c>
      <c r="G64" s="714">
        <f t="shared" si="21"/>
        <v>0</v>
      </c>
      <c r="H64" s="28">
        <f t="shared" si="2"/>
        <v>4441987</v>
      </c>
      <c r="I64" s="783">
        <f t="shared" si="21"/>
        <v>0</v>
      </c>
      <c r="J64" s="28">
        <f t="shared" si="21"/>
        <v>0</v>
      </c>
      <c r="K64" s="28">
        <f t="shared" si="21"/>
        <v>0</v>
      </c>
      <c r="L64" s="28">
        <f t="shared" ref="L64" si="22">SUM(L65:L66)</f>
        <v>0</v>
      </c>
    </row>
    <row r="65" spans="1:12" s="56" customFormat="1" ht="12.2" customHeight="1" x14ac:dyDescent="0.2">
      <c r="A65" s="12" t="s">
        <v>107</v>
      </c>
      <c r="B65" s="879" t="s">
        <v>212</v>
      </c>
      <c r="C65" s="502">
        <f>'27._önkorm_önként'!C64+'28._Int össz_önk'!C39</f>
        <v>0</v>
      </c>
      <c r="D65" s="419">
        <f>'27._önkorm_önként'!D64+'28._Int össz_önk'!D39</f>
        <v>0</v>
      </c>
      <c r="E65" s="721">
        <f>'27._önkorm_önként'!E64+'28._Int össz_önk'!E39</f>
        <v>0</v>
      </c>
      <c r="F65" s="721">
        <f>'27._önkorm_önként'!F64+'28._Int össz_önk'!F39</f>
        <v>0</v>
      </c>
      <c r="G65" s="721">
        <f>'27._önkorm_önként'!G64+'28._Int össz_önk'!G39</f>
        <v>0</v>
      </c>
      <c r="H65" s="421">
        <f t="shared" si="2"/>
        <v>0</v>
      </c>
      <c r="I65" s="828">
        <f>'27._önkorm_önként'!I64+'28._Int össz_önk'!I39</f>
        <v>0</v>
      </c>
      <c r="J65" s="421">
        <f>'27._önkorm_önként'!J64+'28._Int össz_önk'!J39</f>
        <v>0</v>
      </c>
      <c r="K65" s="421">
        <f>'27._önkorm_önként'!K64+'28._Int össz_önk'!K39</f>
        <v>0</v>
      </c>
      <c r="L65" s="421">
        <f>'27._önkorm_önként'!L64+'28._Int össz_önk'!L39</f>
        <v>0</v>
      </c>
    </row>
    <row r="66" spans="1:12" s="56" customFormat="1" ht="12.2" customHeight="1" x14ac:dyDescent="0.2">
      <c r="A66" s="1218" t="s">
        <v>108</v>
      </c>
      <c r="B66" s="879" t="s">
        <v>213</v>
      </c>
      <c r="C66" s="502">
        <f>'27._önkorm_önként'!C65+'28._Int össz_önk'!C40</f>
        <v>131957503</v>
      </c>
      <c r="D66" s="419">
        <f>'27._önkorm_önként'!D65+'28._Int össz_önk'!D40</f>
        <v>131957503</v>
      </c>
      <c r="E66" s="721">
        <f>'27._önkorm_önként'!E65+'28._Int össz_önk'!E40</f>
        <v>136399490</v>
      </c>
      <c r="F66" s="721">
        <f>'27._önkorm_önként'!F65+'28._Int össz_önk'!F40</f>
        <v>0</v>
      </c>
      <c r="G66" s="721">
        <f>'27._önkorm_önként'!G65+'28._Int össz_önk'!G40</f>
        <v>0</v>
      </c>
      <c r="H66" s="421">
        <f t="shared" si="2"/>
        <v>4441987</v>
      </c>
      <c r="I66" s="828">
        <f>'27._önkorm_önként'!I65+'28._Int össz_önk'!I40</f>
        <v>0</v>
      </c>
      <c r="J66" s="421">
        <f>'27._önkorm_önként'!J65+'28._Int össz_önk'!J40</f>
        <v>0</v>
      </c>
      <c r="K66" s="421">
        <f>'27._önkorm_önként'!K65+'28._Int össz_önk'!K40</f>
        <v>0</v>
      </c>
      <c r="L66" s="421">
        <f>'27._önkorm_önként'!L65+'28._Int össz_önk'!L40</f>
        <v>0</v>
      </c>
    </row>
    <row r="67" spans="1:12" s="56" customFormat="1" ht="12.2" customHeight="1" thickBot="1" x14ac:dyDescent="0.25">
      <c r="A67" s="251" t="s">
        <v>323</v>
      </c>
      <c r="B67" s="880" t="s">
        <v>368</v>
      </c>
      <c r="C67" s="502">
        <f>'27._önkorm_önként'!C66+'28._Int össz_önk'!C41</f>
        <v>131957503</v>
      </c>
      <c r="D67" s="419">
        <f>'27._önkorm_önként'!D66+'28._Int össz_önk'!D41</f>
        <v>131957503</v>
      </c>
      <c r="E67" s="721">
        <f>'27._önkorm_önként'!E66+'28._Int össz_önk'!E41</f>
        <v>136399490</v>
      </c>
      <c r="F67" s="721">
        <f>'27._önkorm_önként'!F66+'28._Int össz_önk'!F41</f>
        <v>0</v>
      </c>
      <c r="G67" s="721">
        <f>'27._önkorm_önként'!G66+'28._Int össz_önk'!G41</f>
        <v>0</v>
      </c>
      <c r="H67" s="421">
        <f t="shared" si="2"/>
        <v>4441987</v>
      </c>
      <c r="I67" s="828">
        <f>'27._önkorm_önként'!I66+'28._Int össz_önk'!I41</f>
        <v>0</v>
      </c>
      <c r="J67" s="421">
        <f>'27._önkorm_önként'!J66+'28._Int össz_önk'!J41</f>
        <v>0</v>
      </c>
      <c r="K67" s="421">
        <f>'27._önkorm_önként'!K66+'28._Int össz_önk'!K41</f>
        <v>0</v>
      </c>
      <c r="L67" s="421">
        <f>'27._önkorm_önként'!L66+'28._Int össz_önk'!L41</f>
        <v>0</v>
      </c>
    </row>
    <row r="68" spans="1:12" s="56" customFormat="1" ht="12.2" customHeight="1" thickBot="1" x14ac:dyDescent="0.25">
      <c r="A68" s="442" t="s">
        <v>19</v>
      </c>
      <c r="B68" s="881" t="s">
        <v>628</v>
      </c>
      <c r="C68" s="1238">
        <f>+C12+C26+C32+C42+C54+C60+C64</f>
        <v>3613238671</v>
      </c>
      <c r="D68" s="276">
        <f t="shared" ref="D68:K68" si="23">+D12+D26+D32+D42+D54+D60+D64</f>
        <v>3405541163</v>
      </c>
      <c r="E68" s="680">
        <f t="shared" si="23"/>
        <v>3798453019</v>
      </c>
      <c r="F68" s="680">
        <f t="shared" si="23"/>
        <v>5018250</v>
      </c>
      <c r="G68" s="680">
        <f t="shared" si="23"/>
        <v>5018250</v>
      </c>
      <c r="H68" s="76">
        <f t="shared" si="2"/>
        <v>392911856</v>
      </c>
      <c r="I68" s="793">
        <f t="shared" si="23"/>
        <v>0</v>
      </c>
      <c r="J68" s="76">
        <f t="shared" si="23"/>
        <v>0</v>
      </c>
      <c r="K68" s="76">
        <f t="shared" si="23"/>
        <v>0</v>
      </c>
      <c r="L68" s="76">
        <f t="shared" ref="L68" si="24">+L12+L20+L26+L32+L42+L54+L60+L64</f>
        <v>0</v>
      </c>
    </row>
    <row r="69" spans="1:12" s="56" customFormat="1" ht="12.2" customHeight="1" thickBot="1" x14ac:dyDescent="0.25">
      <c r="A69" s="65" t="s">
        <v>20</v>
      </c>
      <c r="B69" s="441" t="s">
        <v>629</v>
      </c>
      <c r="C69" s="117">
        <f>SUM(C70:C72)</f>
        <v>0</v>
      </c>
      <c r="D69" s="275">
        <f t="shared" ref="D69:K69" si="25">SUM(D70:D72)</f>
        <v>0</v>
      </c>
      <c r="E69" s="714">
        <f t="shared" si="25"/>
        <v>0</v>
      </c>
      <c r="F69" s="714">
        <f t="shared" si="25"/>
        <v>0</v>
      </c>
      <c r="G69" s="714">
        <f t="shared" si="25"/>
        <v>0</v>
      </c>
      <c r="H69" s="28">
        <f t="shared" si="2"/>
        <v>0</v>
      </c>
      <c r="I69" s="783">
        <f t="shared" si="25"/>
        <v>0</v>
      </c>
      <c r="J69" s="28">
        <f t="shared" si="25"/>
        <v>0</v>
      </c>
      <c r="K69" s="28">
        <f t="shared" si="25"/>
        <v>0</v>
      </c>
      <c r="L69" s="28">
        <f t="shared" ref="L69" si="26">SUM(L70:L72)</f>
        <v>0</v>
      </c>
    </row>
    <row r="70" spans="1:12" s="56" customFormat="1" ht="12.2" customHeight="1" x14ac:dyDescent="0.2">
      <c r="A70" s="12" t="s">
        <v>171</v>
      </c>
      <c r="B70" s="878" t="s">
        <v>215</v>
      </c>
      <c r="C70" s="502">
        <f>'27._önkorm_önként'!C69</f>
        <v>0</v>
      </c>
      <c r="D70" s="419">
        <f>'27._önkorm_önként'!D69</f>
        <v>0</v>
      </c>
      <c r="E70" s="721">
        <f>'27._önkorm_önként'!E69</f>
        <v>0</v>
      </c>
      <c r="F70" s="721">
        <f>'27._önkorm_önként'!F69</f>
        <v>0</v>
      </c>
      <c r="G70" s="721">
        <f>'27._önkorm_önként'!G69</f>
        <v>0</v>
      </c>
      <c r="H70" s="421">
        <f t="shared" si="2"/>
        <v>0</v>
      </c>
      <c r="I70" s="828">
        <f>'27._önkorm_önként'!I69</f>
        <v>0</v>
      </c>
      <c r="J70" s="421">
        <f>'27._önkorm_önként'!J69</f>
        <v>0</v>
      </c>
      <c r="K70" s="421">
        <f>'27._önkorm_önként'!K69</f>
        <v>0</v>
      </c>
      <c r="L70" s="421">
        <f>'27._önkorm_önként'!L69</f>
        <v>0</v>
      </c>
    </row>
    <row r="71" spans="1:12" s="56" customFormat="1" ht="12.2" customHeight="1" x14ac:dyDescent="0.2">
      <c r="A71" s="1218" t="s">
        <v>172</v>
      </c>
      <c r="B71" s="879" t="s">
        <v>324</v>
      </c>
      <c r="C71" s="502">
        <f>'27._önkorm_önként'!C70</f>
        <v>0</v>
      </c>
      <c r="D71" s="419">
        <f>'27._önkorm_önként'!D70</f>
        <v>0</v>
      </c>
      <c r="E71" s="721">
        <f>'27._önkorm_önként'!E70</f>
        <v>0</v>
      </c>
      <c r="F71" s="721">
        <f>'27._önkorm_önként'!F70</f>
        <v>0</v>
      </c>
      <c r="G71" s="721">
        <f>'27._önkorm_önként'!G70</f>
        <v>0</v>
      </c>
      <c r="H71" s="421">
        <f t="shared" si="2"/>
        <v>0</v>
      </c>
      <c r="I71" s="828">
        <f>'27._önkorm_önként'!I70</f>
        <v>0</v>
      </c>
      <c r="J71" s="421">
        <f>'27._önkorm_önként'!J70</f>
        <v>0</v>
      </c>
      <c r="K71" s="421">
        <f>'27._önkorm_önként'!K70</f>
        <v>0</v>
      </c>
      <c r="L71" s="421">
        <f>'27._önkorm_önként'!L70</f>
        <v>0</v>
      </c>
    </row>
    <row r="72" spans="1:12" s="56" customFormat="1" ht="12.2" customHeight="1" thickBot="1" x14ac:dyDescent="0.25">
      <c r="A72" s="1220" t="s">
        <v>173</v>
      </c>
      <c r="B72" s="879" t="s">
        <v>513</v>
      </c>
      <c r="C72" s="502">
        <f>'27._önkorm_önként'!C71</f>
        <v>0</v>
      </c>
      <c r="D72" s="419">
        <f>'27._önkorm_önként'!D71</f>
        <v>0</v>
      </c>
      <c r="E72" s="721">
        <f>'27._önkorm_önként'!E71</f>
        <v>0</v>
      </c>
      <c r="F72" s="721">
        <f>'27._önkorm_önként'!F71</f>
        <v>0</v>
      </c>
      <c r="G72" s="721">
        <f>'27._önkorm_önként'!G71</f>
        <v>0</v>
      </c>
      <c r="H72" s="421">
        <f t="shared" si="2"/>
        <v>0</v>
      </c>
      <c r="I72" s="828">
        <f>'27._önkorm_önként'!I71</f>
        <v>0</v>
      </c>
      <c r="J72" s="421">
        <f>'27._önkorm_önként'!J71</f>
        <v>0</v>
      </c>
      <c r="K72" s="421">
        <f>'27._önkorm_önként'!K71</f>
        <v>0</v>
      </c>
      <c r="L72" s="421">
        <f>'27._önkorm_önként'!L71</f>
        <v>0</v>
      </c>
    </row>
    <row r="73" spans="1:12" s="56" customFormat="1" ht="12.2" customHeight="1" thickBot="1" x14ac:dyDescent="0.25">
      <c r="A73" s="65" t="s">
        <v>21</v>
      </c>
      <c r="B73" s="441" t="s">
        <v>611</v>
      </c>
      <c r="C73" s="117">
        <f>SUM(C74:C76)</f>
        <v>0</v>
      </c>
      <c r="D73" s="275">
        <f t="shared" ref="D73:K73" si="27">SUM(D74:D76)</f>
        <v>0</v>
      </c>
      <c r="E73" s="714">
        <f t="shared" si="27"/>
        <v>0</v>
      </c>
      <c r="F73" s="714">
        <f t="shared" si="27"/>
        <v>0</v>
      </c>
      <c r="G73" s="714">
        <f t="shared" si="27"/>
        <v>0</v>
      </c>
      <c r="H73" s="28">
        <f t="shared" si="2"/>
        <v>0</v>
      </c>
      <c r="I73" s="783">
        <f t="shared" si="27"/>
        <v>0</v>
      </c>
      <c r="J73" s="28">
        <f t="shared" si="27"/>
        <v>0</v>
      </c>
      <c r="K73" s="28">
        <f t="shared" si="27"/>
        <v>0</v>
      </c>
      <c r="L73" s="28">
        <f t="shared" ref="L73" si="28">SUM(L74:L76)</f>
        <v>0</v>
      </c>
    </row>
    <row r="74" spans="1:12" s="56" customFormat="1" ht="12.2" customHeight="1" x14ac:dyDescent="0.2">
      <c r="A74" s="12" t="s">
        <v>214</v>
      </c>
      <c r="B74" s="878" t="s">
        <v>218</v>
      </c>
      <c r="C74" s="502">
        <f>'27._önkorm_önként'!C73</f>
        <v>0</v>
      </c>
      <c r="D74" s="419">
        <f>'27._önkorm_önként'!D73</f>
        <v>0</v>
      </c>
      <c r="E74" s="721">
        <f>'27._önkorm_önként'!E73</f>
        <v>0</v>
      </c>
      <c r="F74" s="721">
        <f>'27._önkorm_önként'!F73</f>
        <v>0</v>
      </c>
      <c r="G74" s="721">
        <f>'27._önkorm_önként'!G73</f>
        <v>0</v>
      </c>
      <c r="H74" s="421">
        <f t="shared" si="2"/>
        <v>0</v>
      </c>
      <c r="I74" s="828">
        <f>'27._önkorm_önként'!I73</f>
        <v>0</v>
      </c>
      <c r="J74" s="421">
        <f>'27._önkorm_önként'!J73</f>
        <v>0</v>
      </c>
      <c r="K74" s="421">
        <f>'27._önkorm_önként'!K73</f>
        <v>0</v>
      </c>
      <c r="L74" s="421">
        <f>'27._önkorm_önként'!L73</f>
        <v>0</v>
      </c>
    </row>
    <row r="75" spans="1:12" s="56" customFormat="1" ht="12.2" customHeight="1" x14ac:dyDescent="0.2">
      <c r="A75" s="12" t="s">
        <v>640</v>
      </c>
      <c r="B75" s="878" t="s">
        <v>390</v>
      </c>
      <c r="C75" s="502">
        <f>'27._önkorm_önként'!C74</f>
        <v>0</v>
      </c>
      <c r="D75" s="419">
        <f>'27._önkorm_önként'!D74</f>
        <v>0</v>
      </c>
      <c r="E75" s="721">
        <f>'27._önkorm_önként'!E74</f>
        <v>0</v>
      </c>
      <c r="F75" s="721">
        <f>'27._önkorm_önként'!F74</f>
        <v>0</v>
      </c>
      <c r="G75" s="721">
        <f>'27._önkorm_önként'!G74</f>
        <v>0</v>
      </c>
      <c r="H75" s="421">
        <f t="shared" si="2"/>
        <v>0</v>
      </c>
      <c r="I75" s="828">
        <f>'27._önkorm_önként'!I74</f>
        <v>0</v>
      </c>
      <c r="J75" s="421">
        <f>'27._önkorm_önként'!J74</f>
        <v>0</v>
      </c>
      <c r="K75" s="421">
        <f>'27._önkorm_önként'!K74</f>
        <v>0</v>
      </c>
      <c r="L75" s="421">
        <f>'27._önkorm_önként'!L74</f>
        <v>0</v>
      </c>
    </row>
    <row r="76" spans="1:12" s="56" customFormat="1" ht="12.2" customHeight="1" thickBot="1" x14ac:dyDescent="0.25">
      <c r="A76" s="1218" t="s">
        <v>216</v>
      </c>
      <c r="B76" s="879" t="s">
        <v>535</v>
      </c>
      <c r="C76" s="502">
        <f>'27._önkorm_önként'!C75</f>
        <v>0</v>
      </c>
      <c r="D76" s="419">
        <f>'27._önkorm_önként'!D75</f>
        <v>0</v>
      </c>
      <c r="E76" s="721">
        <f>'27._önkorm_önként'!E75</f>
        <v>0</v>
      </c>
      <c r="F76" s="721">
        <f>'27._önkorm_önként'!F75</f>
        <v>0</v>
      </c>
      <c r="G76" s="721">
        <f>'27._önkorm_önként'!G75</f>
        <v>0</v>
      </c>
      <c r="H76" s="421">
        <f t="shared" si="2"/>
        <v>0</v>
      </c>
      <c r="I76" s="828">
        <f>'27._önkorm_önként'!I75</f>
        <v>0</v>
      </c>
      <c r="J76" s="421">
        <f>'27._önkorm_önként'!J75</f>
        <v>0</v>
      </c>
      <c r="K76" s="421">
        <f>'27._önkorm_önként'!K75</f>
        <v>0</v>
      </c>
      <c r="L76" s="421">
        <f>'27._önkorm_önként'!L75</f>
        <v>0</v>
      </c>
    </row>
    <row r="77" spans="1:12" s="56" customFormat="1" ht="12.2" customHeight="1" thickBot="1" x14ac:dyDescent="0.25">
      <c r="A77" s="65" t="s">
        <v>22</v>
      </c>
      <c r="B77" s="441" t="s">
        <v>612</v>
      </c>
      <c r="C77" s="117">
        <f>SUM(C78:C79)</f>
        <v>3550090</v>
      </c>
      <c r="D77" s="275">
        <f t="shared" ref="D77:K77" si="29">SUM(D78:D79)</f>
        <v>233526890</v>
      </c>
      <c r="E77" s="714">
        <f t="shared" si="29"/>
        <v>233526890</v>
      </c>
      <c r="F77" s="714">
        <f t="shared" si="29"/>
        <v>0</v>
      </c>
      <c r="G77" s="714">
        <f t="shared" si="29"/>
        <v>0</v>
      </c>
      <c r="H77" s="28">
        <f t="shared" ref="H77:H84" si="30">+E77-D77</f>
        <v>0</v>
      </c>
      <c r="I77" s="783">
        <f t="shared" si="29"/>
        <v>0</v>
      </c>
      <c r="J77" s="28">
        <f t="shared" si="29"/>
        <v>0</v>
      </c>
      <c r="K77" s="28">
        <f t="shared" si="29"/>
        <v>0</v>
      </c>
      <c r="L77" s="28">
        <f t="shared" ref="L77" si="31">SUM(L78:L79)</f>
        <v>0</v>
      </c>
    </row>
    <row r="78" spans="1:12" s="56" customFormat="1" ht="12.2" customHeight="1" x14ac:dyDescent="0.2">
      <c r="A78" s="12" t="s">
        <v>217</v>
      </c>
      <c r="B78" s="61" t="s">
        <v>369</v>
      </c>
      <c r="C78" s="502">
        <f>'27._önkorm_önként'!C77+'28._Int össz_önk'!C44</f>
        <v>3550090</v>
      </c>
      <c r="D78" s="419">
        <f>'27._önkorm_önként'!D77+'28._Int össz_önk'!D44</f>
        <v>233229456</v>
      </c>
      <c r="E78" s="721">
        <f>'27._önkorm_önként'!E77+'28._Int össz_önk'!E44</f>
        <v>233229456</v>
      </c>
      <c r="F78" s="721">
        <f>'27._önkorm_önként'!F77+'28._Int össz_önk'!F44</f>
        <v>0</v>
      </c>
      <c r="G78" s="721">
        <f>'27._önkorm_önként'!G77+'28._Int össz_önk'!G44</f>
        <v>0</v>
      </c>
      <c r="H78" s="421">
        <f t="shared" si="30"/>
        <v>0</v>
      </c>
      <c r="I78" s="828">
        <f>'27._önkorm_önként'!I77+'28._Int össz_önk'!I44</f>
        <v>0</v>
      </c>
      <c r="J78" s="421">
        <f>'27._önkorm_önként'!J77+'28._Int össz_önk'!J44</f>
        <v>0</v>
      </c>
      <c r="K78" s="421">
        <f>'27._önkorm_önként'!K77+'28._Int össz_önk'!K44</f>
        <v>0</v>
      </c>
      <c r="L78" s="421">
        <f>'27._önkorm_önként'!L77+'28._Int össz_önk'!L44</f>
        <v>0</v>
      </c>
    </row>
    <row r="79" spans="1:12" s="56" customFormat="1" ht="12.2" customHeight="1" thickBot="1" x14ac:dyDescent="0.25">
      <c r="A79" s="1220" t="s">
        <v>219</v>
      </c>
      <c r="B79" s="61" t="s">
        <v>370</v>
      </c>
      <c r="C79" s="502">
        <f>'27._önkorm_önként'!C78+'28._Int össz_önk'!C45</f>
        <v>0</v>
      </c>
      <c r="D79" s="419">
        <f>'27._önkorm_önként'!D78+'28._Int össz_önk'!D45</f>
        <v>297434</v>
      </c>
      <c r="E79" s="721">
        <f>'27._önkorm_önként'!E78+'28._Int össz_önk'!E45</f>
        <v>297434</v>
      </c>
      <c r="F79" s="721">
        <f>'27._önkorm_önként'!F78+'28._Int össz_önk'!F45</f>
        <v>0</v>
      </c>
      <c r="G79" s="721">
        <f>'27._önkorm_önként'!G78+'28._Int össz_önk'!G45</f>
        <v>0</v>
      </c>
      <c r="H79" s="421">
        <f t="shared" si="30"/>
        <v>0</v>
      </c>
      <c r="I79" s="828">
        <f>'27._önkorm_önként'!I78+'28._Int össz_önk'!I45</f>
        <v>0</v>
      </c>
      <c r="J79" s="421">
        <f>'27._önkorm_önként'!J78+'28._Int össz_önk'!J45</f>
        <v>0</v>
      </c>
      <c r="K79" s="421">
        <f>'27._önkorm_önként'!K78+'28._Int össz_önk'!K45</f>
        <v>0</v>
      </c>
      <c r="L79" s="421">
        <f>'27._önkorm_önként'!L78+'28._Int össz_önk'!L45</f>
        <v>0</v>
      </c>
    </row>
    <row r="80" spans="1:12" s="26" customFormat="1" ht="12.2" customHeight="1" thickBot="1" x14ac:dyDescent="0.25">
      <c r="A80" s="65" t="s">
        <v>23</v>
      </c>
      <c r="B80" s="441" t="s">
        <v>613</v>
      </c>
      <c r="C80" s="117">
        <f>SUM(C81:C83)</f>
        <v>0</v>
      </c>
      <c r="D80" s="275">
        <f t="shared" ref="D80:K80" si="32">SUM(D81:D83)</f>
        <v>0</v>
      </c>
      <c r="E80" s="714">
        <f t="shared" si="32"/>
        <v>0</v>
      </c>
      <c r="F80" s="714">
        <f t="shared" si="32"/>
        <v>0</v>
      </c>
      <c r="G80" s="714">
        <f t="shared" si="32"/>
        <v>0</v>
      </c>
      <c r="H80" s="28">
        <f t="shared" si="30"/>
        <v>0</v>
      </c>
      <c r="I80" s="783">
        <f t="shared" si="32"/>
        <v>0</v>
      </c>
      <c r="J80" s="28">
        <f t="shared" si="32"/>
        <v>0</v>
      </c>
      <c r="K80" s="28">
        <f t="shared" si="32"/>
        <v>0</v>
      </c>
      <c r="L80" s="28">
        <f t="shared" ref="L80" si="33">SUM(L81:L83)</f>
        <v>0</v>
      </c>
    </row>
    <row r="81" spans="1:12" s="56" customFormat="1" ht="12.2" customHeight="1" x14ac:dyDescent="0.2">
      <c r="A81" s="12" t="s">
        <v>220</v>
      </c>
      <c r="B81" s="878" t="s">
        <v>303</v>
      </c>
      <c r="C81" s="502">
        <f>'27._önkorm_önként'!C80</f>
        <v>0</v>
      </c>
      <c r="D81" s="419">
        <f>'27._önkorm_önként'!D80</f>
        <v>0</v>
      </c>
      <c r="E81" s="721">
        <f>'27._önkorm_önként'!E80</f>
        <v>0</v>
      </c>
      <c r="F81" s="721">
        <f>'27._önkorm_önként'!F80</f>
        <v>0</v>
      </c>
      <c r="G81" s="721">
        <f>'27._önkorm_önként'!G80</f>
        <v>0</v>
      </c>
      <c r="H81" s="421">
        <f t="shared" si="30"/>
        <v>0</v>
      </c>
      <c r="I81" s="828">
        <f>'27._önkorm_önként'!I80</f>
        <v>0</v>
      </c>
      <c r="J81" s="421">
        <f>'27._önkorm_önként'!J80</f>
        <v>0</v>
      </c>
      <c r="K81" s="421">
        <f>'27._önkorm_önként'!K80</f>
        <v>0</v>
      </c>
      <c r="L81" s="421">
        <f>'27._önkorm_önként'!L80</f>
        <v>0</v>
      </c>
    </row>
    <row r="82" spans="1:12" s="56" customFormat="1" ht="12.2" customHeight="1" x14ac:dyDescent="0.2">
      <c r="A82" s="1218" t="s">
        <v>221</v>
      </c>
      <c r="B82" s="879" t="s">
        <v>304</v>
      </c>
      <c r="C82" s="502">
        <f>'27._önkorm_önként'!C81</f>
        <v>0</v>
      </c>
      <c r="D82" s="419">
        <f>'27._önkorm_önként'!D81</f>
        <v>0</v>
      </c>
      <c r="E82" s="721">
        <f>'27._önkorm_önként'!E81</f>
        <v>0</v>
      </c>
      <c r="F82" s="721">
        <f>'27._önkorm_önként'!F81</f>
        <v>0</v>
      </c>
      <c r="G82" s="721">
        <f>'27._önkorm_önként'!G81</f>
        <v>0</v>
      </c>
      <c r="H82" s="421">
        <f t="shared" si="30"/>
        <v>0</v>
      </c>
      <c r="I82" s="828">
        <f>'27._önkorm_önként'!I81</f>
        <v>0</v>
      </c>
      <c r="J82" s="421">
        <f>'27._önkorm_önként'!J81</f>
        <v>0</v>
      </c>
      <c r="K82" s="421">
        <f>'27._önkorm_önként'!K81</f>
        <v>0</v>
      </c>
      <c r="L82" s="421">
        <f>'27._önkorm_önként'!L81</f>
        <v>0</v>
      </c>
    </row>
    <row r="83" spans="1:12" s="56" customFormat="1" ht="12.2" customHeight="1" thickBot="1" x14ac:dyDescent="0.25">
      <c r="A83" s="1220" t="s">
        <v>325</v>
      </c>
      <c r="B83" s="634" t="s">
        <v>378</v>
      </c>
      <c r="C83" s="502">
        <f>'27._önkorm_önként'!C82</f>
        <v>0</v>
      </c>
      <c r="D83" s="419">
        <f>'27._önkorm_önként'!D82</f>
        <v>0</v>
      </c>
      <c r="E83" s="721">
        <f>'27._önkorm_önként'!E82</f>
        <v>0</v>
      </c>
      <c r="F83" s="721">
        <f>'27._önkorm_önként'!F82</f>
        <v>0</v>
      </c>
      <c r="G83" s="721">
        <f>'27._önkorm_önként'!G82</f>
        <v>0</v>
      </c>
      <c r="H83" s="421">
        <f t="shared" si="30"/>
        <v>0</v>
      </c>
      <c r="I83" s="828">
        <f>'27._önkorm_önként'!I82</f>
        <v>0</v>
      </c>
      <c r="J83" s="421">
        <f>'27._önkorm_önként'!J82</f>
        <v>0</v>
      </c>
      <c r="K83" s="421">
        <f>'27._önkorm_önként'!K82</f>
        <v>0</v>
      </c>
      <c r="L83" s="421">
        <f>'27._önkorm_önként'!L82</f>
        <v>0</v>
      </c>
    </row>
    <row r="84" spans="1:12" s="26" customFormat="1" ht="12.2" customHeight="1" thickBot="1" x14ac:dyDescent="0.25">
      <c r="A84" s="65" t="s">
        <v>24</v>
      </c>
      <c r="B84" s="441" t="s">
        <v>614</v>
      </c>
      <c r="C84" s="1238">
        <f>+C69+C73+C77+C80</f>
        <v>3550090</v>
      </c>
      <c r="D84" s="276">
        <f t="shared" ref="D84:K84" si="34">+D69+D73+D77+D80</f>
        <v>233526890</v>
      </c>
      <c r="E84" s="680">
        <f t="shared" si="34"/>
        <v>233526890</v>
      </c>
      <c r="F84" s="680">
        <f t="shared" si="34"/>
        <v>0</v>
      </c>
      <c r="G84" s="680">
        <f t="shared" si="34"/>
        <v>0</v>
      </c>
      <c r="H84" s="76">
        <f t="shared" si="30"/>
        <v>0</v>
      </c>
      <c r="I84" s="793">
        <f t="shared" si="34"/>
        <v>0</v>
      </c>
      <c r="J84" s="76">
        <f t="shared" si="34"/>
        <v>0</v>
      </c>
      <c r="K84" s="76">
        <f t="shared" si="34"/>
        <v>0</v>
      </c>
      <c r="L84" s="76">
        <f t="shared" ref="L84" si="35">+L69+L73+L77+L80</f>
        <v>0</v>
      </c>
    </row>
    <row r="85" spans="1:12" s="711" customFormat="1" ht="12.2" customHeight="1" thickBot="1" x14ac:dyDescent="0.25">
      <c r="A85" s="82" t="s">
        <v>25</v>
      </c>
      <c r="B85" s="709" t="s">
        <v>635</v>
      </c>
      <c r="C85" s="1238">
        <f>+C68+C84</f>
        <v>3616788761</v>
      </c>
      <c r="D85" s="276">
        <f t="shared" ref="D85:K85" si="36">+D68+D84</f>
        <v>3639068053</v>
      </c>
      <c r="E85" s="680">
        <f t="shared" si="36"/>
        <v>4031979909</v>
      </c>
      <c r="F85" s="680">
        <f t="shared" si="36"/>
        <v>5018250</v>
      </c>
      <c r="G85" s="680">
        <f t="shared" si="36"/>
        <v>5018250</v>
      </c>
      <c r="H85" s="76">
        <f>+E85-D85</f>
        <v>392911856</v>
      </c>
      <c r="I85" s="793">
        <f t="shared" si="36"/>
        <v>0</v>
      </c>
      <c r="J85" s="76">
        <f t="shared" si="36"/>
        <v>0</v>
      </c>
      <c r="K85" s="76">
        <f t="shared" si="36"/>
        <v>0</v>
      </c>
      <c r="L85" s="76">
        <f t="shared" ref="L85" si="37">+L68+L84</f>
        <v>0</v>
      </c>
    </row>
    <row r="86" spans="1:12" s="56" customFormat="1" ht="15" customHeight="1" x14ac:dyDescent="0.2">
      <c r="A86" s="66"/>
      <c r="B86" s="67"/>
      <c r="C86" s="68">
        <f>+C85-'26._önként_össz_kiad'!C55</f>
        <v>0</v>
      </c>
      <c r="D86" s="68"/>
      <c r="E86" s="68"/>
      <c r="F86" s="68"/>
      <c r="G86" s="68"/>
      <c r="H86" s="68"/>
      <c r="I86" s="68"/>
      <c r="J86" s="68"/>
      <c r="K86" s="68"/>
      <c r="L86" s="68"/>
    </row>
  </sheetData>
  <sheetProtection formatCells="0"/>
  <mergeCells count="6">
    <mergeCell ref="A7:H7"/>
    <mergeCell ref="A9:H9"/>
    <mergeCell ref="A1:H1"/>
    <mergeCell ref="A2:H2"/>
    <mergeCell ref="A5:H5"/>
    <mergeCell ref="A6:H6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4" orientation="portrait" r:id="rId1"/>
  <headerFooter alignWithMargins="0"/>
  <rowBreaks count="1" manualBreakCount="1">
    <brk id="6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view="pageBreakPreview" topLeftCell="A10" zoomScale="106" zoomScaleNormal="115" zoomScaleSheetLayoutView="106" workbookViewId="0">
      <selection activeCell="B10" sqref="B10"/>
    </sheetView>
  </sheetViews>
  <sheetFormatPr defaultColWidth="9.33203125" defaultRowHeight="12.75" x14ac:dyDescent="0.2"/>
  <cols>
    <col min="1" max="1" width="6.83203125" style="503" customWidth="1"/>
    <col min="2" max="2" width="51.33203125" style="19" customWidth="1"/>
    <col min="3" max="4" width="15.83203125" style="18" customWidth="1"/>
    <col min="5" max="5" width="16.83203125" style="18" customWidth="1"/>
    <col min="6" max="6" width="16.6640625" style="18" hidden="1" customWidth="1"/>
    <col min="7" max="7" width="18.33203125" style="18" hidden="1" customWidth="1"/>
    <col min="8" max="8" width="16" style="18" customWidth="1"/>
    <col min="9" max="11" width="18.33203125" style="18" hidden="1" customWidth="1"/>
    <col min="12" max="12" width="6" style="159" hidden="1" customWidth="1"/>
    <col min="13" max="13" width="54.33203125" style="18" customWidth="1"/>
    <col min="14" max="14" width="15.83203125" style="18" customWidth="1"/>
    <col min="15" max="15" width="16.5" style="18" customWidth="1"/>
    <col min="16" max="16" width="17.83203125" style="18" customWidth="1"/>
    <col min="17" max="17" width="16.83203125" style="18" hidden="1" customWidth="1"/>
    <col min="18" max="18" width="18.33203125" style="18" hidden="1" customWidth="1"/>
    <col min="19" max="19" width="16" style="18" customWidth="1"/>
    <col min="20" max="22" width="18.33203125" style="18" hidden="1" customWidth="1"/>
    <col min="23" max="23" width="8.1640625" style="159" hidden="1" customWidth="1"/>
    <col min="24" max="24" width="3.5" style="159" customWidth="1"/>
    <col min="25" max="26" width="3.83203125" style="18" customWidth="1"/>
    <col min="27" max="16384" width="9.33203125" style="18"/>
  </cols>
  <sheetData>
    <row r="1" spans="1:28" ht="35.1" customHeight="1" x14ac:dyDescent="0.2">
      <c r="A1" s="1722" t="s">
        <v>245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770"/>
      <c r="T1" s="89"/>
      <c r="U1" s="89"/>
      <c r="V1" s="89"/>
      <c r="W1" s="157"/>
      <c r="X1" s="157"/>
      <c r="Y1" s="1721" t="s">
        <v>744</v>
      </c>
      <c r="Z1" s="1721" t="s">
        <v>820</v>
      </c>
    </row>
    <row r="2" spans="1:28" ht="15" customHeight="1" x14ac:dyDescent="0.2">
      <c r="B2" s="88"/>
      <c r="C2" s="89"/>
      <c r="D2" s="89"/>
      <c r="E2" s="89"/>
      <c r="F2" s="89"/>
      <c r="G2" s="89"/>
      <c r="H2" s="89"/>
      <c r="I2" s="89"/>
      <c r="J2" s="89"/>
      <c r="K2" s="89"/>
      <c r="L2" s="157"/>
      <c r="M2" s="89"/>
      <c r="N2" s="89"/>
      <c r="O2" s="89"/>
      <c r="P2" s="89"/>
      <c r="Q2" s="89"/>
      <c r="R2" s="89"/>
      <c r="S2" s="89"/>
      <c r="T2" s="89"/>
      <c r="U2" s="89"/>
      <c r="V2" s="89"/>
      <c r="W2" s="157"/>
      <c r="X2" s="157"/>
      <c r="Y2" s="1721"/>
      <c r="Z2" s="1721"/>
    </row>
    <row r="3" spans="1:28" ht="15" customHeight="1" thickBot="1" x14ac:dyDescent="0.25">
      <c r="A3" s="1717" t="s">
        <v>362</v>
      </c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1717"/>
      <c r="P3" s="1717"/>
      <c r="Q3" s="1717"/>
      <c r="R3" s="1717"/>
      <c r="S3" s="1717"/>
      <c r="T3" s="1717"/>
      <c r="U3" s="1717"/>
      <c r="V3" s="1717"/>
      <c r="W3" s="1717"/>
      <c r="X3" s="1210"/>
      <c r="Y3" s="1721"/>
      <c r="Z3" s="1721"/>
    </row>
    <row r="4" spans="1:28" s="1372" customFormat="1" ht="21.2" customHeight="1" thickBot="1" x14ac:dyDescent="0.25">
      <c r="A4" s="1723" t="s">
        <v>120</v>
      </c>
      <c r="B4" s="1718" t="s">
        <v>37</v>
      </c>
      <c r="C4" s="1719"/>
      <c r="D4" s="1719"/>
      <c r="E4" s="1719"/>
      <c r="F4" s="1719"/>
      <c r="G4" s="1719"/>
      <c r="H4" s="1719"/>
      <c r="I4" s="1719"/>
      <c r="J4" s="1719"/>
      <c r="K4" s="1719"/>
      <c r="L4" s="1720"/>
      <c r="M4" s="1718" t="s">
        <v>38</v>
      </c>
      <c r="N4" s="1719"/>
      <c r="O4" s="1719"/>
      <c r="P4" s="1719"/>
      <c r="Q4" s="1719"/>
      <c r="R4" s="1719"/>
      <c r="S4" s="1720"/>
      <c r="T4" s="808"/>
      <c r="U4" s="808"/>
      <c r="V4" s="808"/>
      <c r="W4" s="809"/>
      <c r="X4" s="1211"/>
      <c r="Y4" s="1721"/>
      <c r="Z4" s="1721"/>
    </row>
    <row r="5" spans="1:28" s="95" customFormat="1" ht="53.45" customHeight="1" thickBot="1" x14ac:dyDescent="0.25">
      <c r="A5" s="1724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…./2023. (IX…..)  rendelet szerint</v>
      </c>
      <c r="F5" s="21" t="str">
        <f>'1. mell.bevétel_össz'!F8</f>
        <v>Módosított előirányzat a .../2023. (XII…...)  rendelet szerint</v>
      </c>
      <c r="G5" s="21" t="str">
        <f>'1. mell.bevétel_össz'!G8</f>
        <v>Módosított előirányzat a …../2023. (II…..)  rendelet szerint</v>
      </c>
      <c r="H5" s="34" t="str">
        <f>'1. mell.bevétel_össz'!H8</f>
        <v>Változás a 14/2023. (VI.29.) rendelethez képest</v>
      </c>
      <c r="I5" s="245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58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245" t="str">
        <f>'1. mell.bevétel_össz'!D8</f>
        <v>Módosított előirányzat a 14/2023.  (VI.29.)  rendelet szerint</v>
      </c>
      <c r="P5" s="21" t="str">
        <f>'1. mell.bevétel_össz'!E8</f>
        <v>Módosított előirányzat a …./2023. (IX…..)  rendelet szerint</v>
      </c>
      <c r="Q5" s="21" t="str">
        <f>'1. mell.bevétel_össz'!F8</f>
        <v>Módosított előirányzat a .../2023. (XII…...)  rendelet szerint</v>
      </c>
      <c r="R5" s="34" t="str">
        <f>'1. mell.bevétel_össz'!G8</f>
        <v>Módosított előirányzat a …../2023. (II…..)  rendelet szerint</v>
      </c>
      <c r="S5" s="1424" t="str">
        <f>'1. mell.bevétel_össz'!H8</f>
        <v>Változás a 14/2023. (VI.29.) rendelethez képest</v>
      </c>
      <c r="T5" s="245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58" t="str">
        <f>'1. mell.bevétel_össz'!L8</f>
        <v>Teljesítés %-a</v>
      </c>
      <c r="X5" s="1212"/>
      <c r="Y5" s="1721"/>
      <c r="Z5" s="1721"/>
    </row>
    <row r="6" spans="1:28" s="1374" customFormat="1" ht="17.100000000000001" customHeight="1" thickBot="1" x14ac:dyDescent="0.25">
      <c r="A6" s="1425" t="s">
        <v>297</v>
      </c>
      <c r="B6" s="796" t="s">
        <v>298</v>
      </c>
      <c r="C6" s="797" t="s">
        <v>299</v>
      </c>
      <c r="D6" s="797" t="s">
        <v>300</v>
      </c>
      <c r="E6" s="797" t="s">
        <v>301</v>
      </c>
      <c r="F6" s="797" t="s">
        <v>300</v>
      </c>
      <c r="G6" s="797" t="s">
        <v>301</v>
      </c>
      <c r="H6" s="1433" t="s">
        <v>388</v>
      </c>
      <c r="I6" s="1434" t="s">
        <v>299</v>
      </c>
      <c r="J6" s="1435" t="s">
        <v>299</v>
      </c>
      <c r="K6" s="1435" t="s">
        <v>299</v>
      </c>
      <c r="L6" s="1436" t="s">
        <v>299</v>
      </c>
      <c r="M6" s="1434" t="s">
        <v>424</v>
      </c>
      <c r="N6" s="1437" t="s">
        <v>745</v>
      </c>
      <c r="O6" s="1438" t="s">
        <v>383</v>
      </c>
      <c r="P6" s="1435" t="s">
        <v>389</v>
      </c>
      <c r="Q6" s="1435" t="s">
        <v>383</v>
      </c>
      <c r="R6" s="1435" t="s">
        <v>389</v>
      </c>
      <c r="S6" s="1439" t="s">
        <v>823</v>
      </c>
      <c r="T6" s="1438" t="s">
        <v>383</v>
      </c>
      <c r="U6" s="1435" t="s">
        <v>301</v>
      </c>
      <c r="V6" s="1435" t="s">
        <v>301</v>
      </c>
      <c r="W6" s="1436" t="s">
        <v>301</v>
      </c>
      <c r="X6" s="1440"/>
      <c r="Y6" s="1721"/>
      <c r="Z6" s="1721"/>
    </row>
    <row r="7" spans="1:28" s="1372" customFormat="1" ht="17.100000000000001" customHeight="1" x14ac:dyDescent="0.2">
      <c r="A7" s="504" t="s">
        <v>12</v>
      </c>
      <c r="B7" s="1441" t="s">
        <v>246</v>
      </c>
      <c r="C7" s="1442">
        <f>'1. mell.bevétel_össz'!C10</f>
        <v>2496155970</v>
      </c>
      <c r="D7" s="1442">
        <f>'1. mell.bevétel_össz'!D10</f>
        <v>2718887746</v>
      </c>
      <c r="E7" s="1442">
        <f>'1. mell.bevétel_össz'!E10</f>
        <v>2779489080</v>
      </c>
      <c r="F7" s="1442">
        <f>'1. mell.bevétel_össz'!F10</f>
        <v>0</v>
      </c>
      <c r="G7" s="1442">
        <f>'1. mell.bevétel_össz'!G10</f>
        <v>0</v>
      </c>
      <c r="H7" s="1443">
        <f>+E7-D7</f>
        <v>60601334</v>
      </c>
      <c r="I7" s="1444">
        <f>'1. mell.bevétel_össz'!I10</f>
        <v>0</v>
      </c>
      <c r="J7" s="1442">
        <f>'1. mell.bevétel_össz'!J10</f>
        <v>0</v>
      </c>
      <c r="K7" s="1442">
        <f>'1. mell.bevétel_össz'!K10</f>
        <v>0</v>
      </c>
      <c r="L7" s="1445">
        <f t="shared" ref="L7:L23" si="0">I7/D7*100</f>
        <v>0</v>
      </c>
      <c r="M7" s="1446" t="s">
        <v>7</v>
      </c>
      <c r="N7" s="1447">
        <f>'1.mell.kiadás_össz'!C11</f>
        <v>3204199451</v>
      </c>
      <c r="O7" s="1444">
        <f>'1.mell.kiadás_össz'!D11</f>
        <v>3242475650</v>
      </c>
      <c r="P7" s="1442">
        <f>'1.mell.kiadás_össz'!E11</f>
        <v>3765359520</v>
      </c>
      <c r="Q7" s="1442">
        <f>'1.mell.kiadás_össz'!F11</f>
        <v>0</v>
      </c>
      <c r="R7" s="1443">
        <f>'1.mell.kiadás_össz'!G11</f>
        <v>0</v>
      </c>
      <c r="S7" s="1448">
        <f>+P7-O7</f>
        <v>522883870</v>
      </c>
      <c r="T7" s="1444">
        <f>'1.mell.kiadás_össz'!I11</f>
        <v>0</v>
      </c>
      <c r="U7" s="1442">
        <f>'1.mell.kiadás_össz'!J11</f>
        <v>0</v>
      </c>
      <c r="V7" s="1442">
        <f>'1.mell.kiadás_össz'!K11</f>
        <v>0</v>
      </c>
      <c r="W7" s="1445">
        <f t="shared" ref="W7:W23" si="1">T7/O7*100</f>
        <v>0</v>
      </c>
      <c r="X7" s="1449"/>
      <c r="Y7" s="1721"/>
      <c r="Z7" s="1721"/>
    </row>
    <row r="8" spans="1:28" s="1372" customFormat="1" ht="15.95" customHeight="1" x14ac:dyDescent="0.2">
      <c r="A8" s="505" t="s">
        <v>13</v>
      </c>
      <c r="B8" s="1450" t="s">
        <v>631</v>
      </c>
      <c r="C8" s="1451">
        <f>'1. mell.bevétel_össz'!C18</f>
        <v>1301228875</v>
      </c>
      <c r="D8" s="1451">
        <f>'1. mell.bevétel_össz'!D18</f>
        <v>1506861414</v>
      </c>
      <c r="E8" s="1451">
        <f>'1. mell.bevétel_össz'!E18</f>
        <v>1563907396</v>
      </c>
      <c r="F8" s="1451">
        <f>'1. mell.bevétel_össz'!F18</f>
        <v>0</v>
      </c>
      <c r="G8" s="1451">
        <f>'1. mell.bevétel_össz'!G18</f>
        <v>0</v>
      </c>
      <c r="H8" s="1452">
        <f t="shared" ref="H8:H30" si="2">+E8-D8</f>
        <v>57045982</v>
      </c>
      <c r="I8" s="1453">
        <f>'1. mell.bevétel_össz'!I18</f>
        <v>0</v>
      </c>
      <c r="J8" s="1451">
        <f>'1. mell.bevétel_össz'!J18</f>
        <v>0</v>
      </c>
      <c r="K8" s="1451">
        <f>'1. mell.bevétel_össz'!K18</f>
        <v>0</v>
      </c>
      <c r="L8" s="1454">
        <f t="shared" si="0"/>
        <v>0</v>
      </c>
      <c r="M8" s="1441" t="s">
        <v>87</v>
      </c>
      <c r="N8" s="1442">
        <f>'1.mell.kiadás_össz'!C13</f>
        <v>481020970</v>
      </c>
      <c r="O8" s="1444">
        <f>'1.mell.kiadás_össz'!D13</f>
        <v>490904741</v>
      </c>
      <c r="P8" s="1442">
        <f>'1.mell.kiadás_össz'!E13</f>
        <v>574762939</v>
      </c>
      <c r="Q8" s="1442">
        <f>'1.mell.kiadás_össz'!F13</f>
        <v>0</v>
      </c>
      <c r="R8" s="1443">
        <f>'1.mell.kiadás_össz'!G13</f>
        <v>0</v>
      </c>
      <c r="S8" s="1448">
        <f t="shared" ref="S8:S32" si="3">+P8-O8</f>
        <v>83858198</v>
      </c>
      <c r="T8" s="1444">
        <f>'1.mell.kiadás_össz'!I13</f>
        <v>0</v>
      </c>
      <c r="U8" s="1442">
        <f>'1.mell.kiadás_össz'!J13</f>
        <v>0</v>
      </c>
      <c r="V8" s="1442">
        <f>'1.mell.kiadás_össz'!K13</f>
        <v>0</v>
      </c>
      <c r="W8" s="1445">
        <f t="shared" si="1"/>
        <v>0</v>
      </c>
      <c r="X8" s="1449"/>
      <c r="Y8" s="1721"/>
      <c r="Z8" s="1721"/>
    </row>
    <row r="9" spans="1:28" s="1372" customFormat="1" ht="17.100000000000001" customHeight="1" x14ac:dyDescent="0.2">
      <c r="A9" s="506" t="s">
        <v>94</v>
      </c>
      <c r="B9" s="1450" t="s">
        <v>338</v>
      </c>
      <c r="C9" s="1451">
        <f>'1. mell.bevétel_össz'!C23</f>
        <v>0</v>
      </c>
      <c r="D9" s="1451">
        <f>'1. mell.bevétel_össz'!D23</f>
        <v>16489854</v>
      </c>
      <c r="E9" s="1451">
        <f>'1. mell.bevétel_össz'!E23</f>
        <v>16489854</v>
      </c>
      <c r="F9" s="1451">
        <f>'1. mell.bevétel_össz'!F23</f>
        <v>0</v>
      </c>
      <c r="G9" s="1451">
        <f>'1. mell.bevétel_össz'!G23</f>
        <v>0</v>
      </c>
      <c r="H9" s="1452">
        <f t="shared" si="2"/>
        <v>0</v>
      </c>
      <c r="I9" s="1453">
        <f>'1. mell.bevétel_össz'!I23</f>
        <v>0</v>
      </c>
      <c r="J9" s="1451">
        <f>'1. mell.bevétel_össz'!J23</f>
        <v>0</v>
      </c>
      <c r="K9" s="1451">
        <f>'1. mell.bevétel_össz'!K23</f>
        <v>0</v>
      </c>
      <c r="L9" s="1454">
        <f t="shared" si="0"/>
        <v>0</v>
      </c>
      <c r="M9" s="1441" t="s">
        <v>121</v>
      </c>
      <c r="N9" s="1442">
        <f>'1.mell.kiadás_össz'!C14</f>
        <v>2153299538</v>
      </c>
      <c r="O9" s="1444">
        <f>'1.mell.kiadás_össz'!D14</f>
        <v>2295578790</v>
      </c>
      <c r="P9" s="1442">
        <f>'1.mell.kiadás_össz'!E14</f>
        <v>2410480447</v>
      </c>
      <c r="Q9" s="1442">
        <f>'1.mell.kiadás_össz'!F14</f>
        <v>0</v>
      </c>
      <c r="R9" s="1443">
        <f>'1.mell.kiadás_össz'!G14</f>
        <v>0</v>
      </c>
      <c r="S9" s="1448">
        <f t="shared" si="3"/>
        <v>114901657</v>
      </c>
      <c r="T9" s="1444">
        <f>'1.mell.kiadás_össz'!I14</f>
        <v>0</v>
      </c>
      <c r="U9" s="1442">
        <f>'1.mell.kiadás_össz'!J14</f>
        <v>0</v>
      </c>
      <c r="V9" s="1442">
        <f>'1.mell.kiadás_össz'!K14</f>
        <v>0</v>
      </c>
      <c r="W9" s="1445">
        <f t="shared" si="1"/>
        <v>0</v>
      </c>
      <c r="X9" s="1449"/>
      <c r="Y9" s="1721"/>
      <c r="Z9" s="1721"/>
    </row>
    <row r="10" spans="1:28" s="1372" customFormat="1" ht="17.100000000000001" customHeight="1" x14ac:dyDescent="0.2">
      <c r="A10" s="506" t="s">
        <v>14</v>
      </c>
      <c r="B10" s="1441" t="s">
        <v>83</v>
      </c>
      <c r="C10" s="1451">
        <f>'1. mell.bevétel_össz'!C30</f>
        <v>3877000000</v>
      </c>
      <c r="D10" s="1451">
        <f>'1. mell.bevétel_össz'!D30</f>
        <v>3877000000</v>
      </c>
      <c r="E10" s="1451">
        <f>'1. mell.bevétel_össz'!E30</f>
        <v>5377000000</v>
      </c>
      <c r="F10" s="1451">
        <f>'1. mell.bevétel_össz'!F30</f>
        <v>0</v>
      </c>
      <c r="G10" s="1451">
        <f>'1. mell.bevétel_össz'!G30</f>
        <v>0</v>
      </c>
      <c r="H10" s="1452">
        <f t="shared" si="2"/>
        <v>1500000000</v>
      </c>
      <c r="I10" s="1453">
        <f>'1. mell.bevétel_össz'!I30</f>
        <v>0</v>
      </c>
      <c r="J10" s="1451">
        <f>'1. mell.bevétel_össz'!J30</f>
        <v>0</v>
      </c>
      <c r="K10" s="1451">
        <f>'1. mell.bevétel_össz'!K30</f>
        <v>0</v>
      </c>
      <c r="L10" s="1454">
        <f t="shared" si="0"/>
        <v>0</v>
      </c>
      <c r="M10" s="1441" t="s">
        <v>80</v>
      </c>
      <c r="N10" s="1442">
        <f>'1.mell.kiadás_össz'!C15</f>
        <v>270328000</v>
      </c>
      <c r="O10" s="1444">
        <f>'1.mell.kiadás_össz'!D15</f>
        <v>270328000</v>
      </c>
      <c r="P10" s="1442">
        <f>'1.mell.kiadás_össz'!E15</f>
        <v>270328000</v>
      </c>
      <c r="Q10" s="1442">
        <f>'1.mell.kiadás_össz'!F15</f>
        <v>0</v>
      </c>
      <c r="R10" s="1443">
        <f>'1.mell.kiadás_össz'!G15</f>
        <v>0</v>
      </c>
      <c r="S10" s="1448">
        <f t="shared" si="3"/>
        <v>0</v>
      </c>
      <c r="T10" s="1444">
        <f>'1.mell.kiadás_össz'!I15</f>
        <v>0</v>
      </c>
      <c r="U10" s="1442">
        <f>'1.mell.kiadás_össz'!J15</f>
        <v>0</v>
      </c>
      <c r="V10" s="1442">
        <f>'1.mell.kiadás_össz'!K15</f>
        <v>0</v>
      </c>
      <c r="W10" s="1445">
        <f t="shared" si="1"/>
        <v>0</v>
      </c>
      <c r="X10" s="1449"/>
      <c r="Y10" s="1721"/>
      <c r="Z10" s="1721"/>
    </row>
    <row r="11" spans="1:28" s="1372" customFormat="1" ht="17.100000000000001" customHeight="1" x14ac:dyDescent="0.2">
      <c r="A11" s="506" t="s">
        <v>15</v>
      </c>
      <c r="B11" s="1441" t="s">
        <v>170</v>
      </c>
      <c r="C11" s="1451">
        <f>'1. mell.bevétel_össz'!C58</f>
        <v>5518250</v>
      </c>
      <c r="D11" s="1451">
        <f>'1. mell.bevétel_össz'!D58</f>
        <v>5568250</v>
      </c>
      <c r="E11" s="1451">
        <f>'1. mell.bevétel_össz'!E58</f>
        <v>4126263</v>
      </c>
      <c r="F11" s="1451">
        <f>'1. mell.bevétel_össz'!F58</f>
        <v>0</v>
      </c>
      <c r="G11" s="1451">
        <f>'1. mell.bevétel_össz'!G58</f>
        <v>0</v>
      </c>
      <c r="H11" s="1452">
        <f t="shared" si="2"/>
        <v>-1441987</v>
      </c>
      <c r="I11" s="1453">
        <f>'1. mell.bevétel_össz'!I58</f>
        <v>0</v>
      </c>
      <c r="J11" s="1451">
        <f>'1. mell.bevétel_össz'!J58</f>
        <v>0</v>
      </c>
      <c r="K11" s="1451">
        <f>'1. mell.bevétel_össz'!K58</f>
        <v>0</v>
      </c>
      <c r="L11" s="1454">
        <f t="shared" si="0"/>
        <v>0</v>
      </c>
      <c r="M11" s="1441" t="s">
        <v>88</v>
      </c>
      <c r="N11" s="1442">
        <f>'1.mell.kiadás_össz'!C16</f>
        <v>5244021243</v>
      </c>
      <c r="O11" s="1444">
        <f>'1.mell.kiadás_össz'!D16</f>
        <v>5263916592</v>
      </c>
      <c r="P11" s="1442">
        <f>'1.mell.kiadás_össz'!E16</f>
        <v>6257616495</v>
      </c>
      <c r="Q11" s="1442">
        <f>'1.mell.kiadás_össz'!F16</f>
        <v>0</v>
      </c>
      <c r="R11" s="1443">
        <f>'1.mell.kiadás_össz'!G16</f>
        <v>0</v>
      </c>
      <c r="S11" s="1448">
        <f t="shared" si="3"/>
        <v>993699903</v>
      </c>
      <c r="T11" s="1444" t="e">
        <f>'1.mell.kiadás_össz'!I16</f>
        <v>#REF!</v>
      </c>
      <c r="U11" s="1442" t="e">
        <f>'1.mell.kiadás_össz'!J16</f>
        <v>#REF!</v>
      </c>
      <c r="V11" s="1442" t="e">
        <f>'1.mell.kiadás_össz'!K16</f>
        <v>#REF!</v>
      </c>
      <c r="W11" s="1445" t="e">
        <f t="shared" si="1"/>
        <v>#REF!</v>
      </c>
      <c r="X11" s="1449"/>
      <c r="Y11" s="1721"/>
      <c r="Z11" s="1721"/>
    </row>
    <row r="12" spans="1:28" s="1372" customFormat="1" ht="17.100000000000001" customHeight="1" x14ac:dyDescent="0.2">
      <c r="A12" s="506" t="s">
        <v>100</v>
      </c>
      <c r="B12" s="1450" t="s">
        <v>338</v>
      </c>
      <c r="C12" s="1451">
        <f>'1. mell.bevétel_össz'!C61</f>
        <v>5018250</v>
      </c>
      <c r="D12" s="1451">
        <f>'1. mell.bevétel_össz'!D61</f>
        <v>5018250</v>
      </c>
      <c r="E12" s="1451">
        <f>'1. mell.bevétel_össz'!E61</f>
        <v>576263</v>
      </c>
      <c r="F12" s="1451">
        <f>'1. mell.bevétel_össz'!F61</f>
        <v>0</v>
      </c>
      <c r="G12" s="1451">
        <f>'1. mell.bevétel_össz'!G61</f>
        <v>0</v>
      </c>
      <c r="H12" s="1452">
        <f t="shared" si="2"/>
        <v>-4441987</v>
      </c>
      <c r="I12" s="1453">
        <f>'1. mell.bevétel_össz'!I61</f>
        <v>0</v>
      </c>
      <c r="J12" s="1451">
        <f>'1. mell.bevétel_össz'!J61</f>
        <v>0</v>
      </c>
      <c r="K12" s="1451">
        <f>'1. mell.bevétel_össz'!K61</f>
        <v>0</v>
      </c>
      <c r="L12" s="1454">
        <f t="shared" si="0"/>
        <v>0</v>
      </c>
      <c r="M12" s="1441"/>
      <c r="N12" s="1442"/>
      <c r="O12" s="1444"/>
      <c r="P12" s="1442"/>
      <c r="Q12" s="1442"/>
      <c r="R12" s="1443"/>
      <c r="S12" s="1448">
        <f t="shared" si="3"/>
        <v>0</v>
      </c>
      <c r="T12" s="1453"/>
      <c r="U12" s="1455"/>
      <c r="V12" s="1455"/>
      <c r="W12" s="1456"/>
      <c r="X12" s="1449"/>
      <c r="Y12" s="1721"/>
      <c r="Z12" s="1721"/>
    </row>
    <row r="13" spans="1:28" s="1372" customFormat="1" ht="17.100000000000001" customHeight="1" x14ac:dyDescent="0.2">
      <c r="A13" s="506" t="s">
        <v>16</v>
      </c>
      <c r="B13" s="1441" t="s">
        <v>157</v>
      </c>
      <c r="C13" s="1451">
        <f>'1. mell.bevétel_össz'!C40</f>
        <v>717532540</v>
      </c>
      <c r="D13" s="1451">
        <f>'1. mell.bevétel_össz'!D40</f>
        <v>731466540</v>
      </c>
      <c r="E13" s="1451">
        <f>'1. mell.bevétel_össz'!E40</f>
        <v>983931540</v>
      </c>
      <c r="F13" s="1451">
        <f>'1. mell.bevétel_össz'!F40</f>
        <v>0</v>
      </c>
      <c r="G13" s="1451">
        <f>'1. mell.bevétel_össz'!G40</f>
        <v>0</v>
      </c>
      <c r="H13" s="1452">
        <f t="shared" si="2"/>
        <v>252465000</v>
      </c>
      <c r="I13" s="1453">
        <f>'1. mell.bevétel_össz'!I40</f>
        <v>0</v>
      </c>
      <c r="J13" s="1451">
        <f>'1. mell.bevétel_össz'!J40</f>
        <v>0</v>
      </c>
      <c r="K13" s="1451">
        <f>'1. mell.bevétel_össz'!K40</f>
        <v>0</v>
      </c>
      <c r="L13" s="1454">
        <f t="shared" si="0"/>
        <v>0</v>
      </c>
      <c r="M13" s="1441"/>
      <c r="N13" s="1442"/>
      <c r="O13" s="1444"/>
      <c r="P13" s="1442"/>
      <c r="Q13" s="1442"/>
      <c r="R13" s="1443"/>
      <c r="S13" s="1448">
        <f t="shared" si="3"/>
        <v>0</v>
      </c>
      <c r="T13" s="1453"/>
      <c r="U13" s="1455"/>
      <c r="V13" s="1455"/>
      <c r="W13" s="1456" t="e">
        <f t="shared" si="1"/>
        <v>#DIV/0!</v>
      </c>
      <c r="X13" s="1449"/>
      <c r="Y13" s="1721"/>
      <c r="Z13" s="1721"/>
    </row>
    <row r="14" spans="1:28" s="1372" customFormat="1" ht="17.100000000000001" customHeight="1" x14ac:dyDescent="0.2">
      <c r="A14" s="506" t="s">
        <v>17</v>
      </c>
      <c r="B14" s="1441"/>
      <c r="C14" s="1451"/>
      <c r="D14" s="1451"/>
      <c r="E14" s="1451"/>
      <c r="F14" s="1451"/>
      <c r="G14" s="1451"/>
      <c r="H14" s="1452">
        <f t="shared" si="2"/>
        <v>0</v>
      </c>
      <c r="I14" s="1453"/>
      <c r="J14" s="1451"/>
      <c r="K14" s="1451"/>
      <c r="L14" s="1454" t="e">
        <f t="shared" si="0"/>
        <v>#DIV/0!</v>
      </c>
      <c r="M14" s="1441"/>
      <c r="N14" s="1442"/>
      <c r="O14" s="1444"/>
      <c r="P14" s="1442"/>
      <c r="Q14" s="1442"/>
      <c r="R14" s="1443"/>
      <c r="S14" s="1448">
        <f t="shared" si="3"/>
        <v>0</v>
      </c>
      <c r="T14" s="1453"/>
      <c r="U14" s="1455"/>
      <c r="V14" s="1455"/>
      <c r="W14" s="1456" t="e">
        <f t="shared" si="1"/>
        <v>#DIV/0!</v>
      </c>
      <c r="X14" s="1449"/>
      <c r="Y14" s="1721"/>
      <c r="Z14" s="1721"/>
    </row>
    <row r="15" spans="1:28" s="1372" customFormat="1" ht="17.100000000000001" customHeight="1" x14ac:dyDescent="0.2">
      <c r="A15" s="506" t="s">
        <v>18</v>
      </c>
      <c r="B15" s="1450"/>
      <c r="C15" s="1451"/>
      <c r="D15" s="1451"/>
      <c r="E15" s="1451"/>
      <c r="F15" s="1451"/>
      <c r="G15" s="1451"/>
      <c r="H15" s="1452">
        <f t="shared" si="2"/>
        <v>0</v>
      </c>
      <c r="I15" s="1453"/>
      <c r="J15" s="1451"/>
      <c r="K15" s="1451"/>
      <c r="L15" s="1454" t="e">
        <f t="shared" si="0"/>
        <v>#DIV/0!</v>
      </c>
      <c r="M15" s="1441"/>
      <c r="N15" s="1442"/>
      <c r="O15" s="1444"/>
      <c r="P15" s="1442"/>
      <c r="Q15" s="1442"/>
      <c r="R15" s="1443"/>
      <c r="S15" s="1448">
        <f t="shared" si="3"/>
        <v>0</v>
      </c>
      <c r="T15" s="1453"/>
      <c r="U15" s="1455"/>
      <c r="V15" s="1455"/>
      <c r="W15" s="1456" t="e">
        <f t="shared" si="1"/>
        <v>#DIV/0!</v>
      </c>
      <c r="X15" s="1449"/>
      <c r="Y15" s="1721"/>
      <c r="Z15" s="1721"/>
      <c r="AB15" s="1457"/>
    </row>
    <row r="16" spans="1:28" s="1372" customFormat="1" ht="17.100000000000001" customHeight="1" x14ac:dyDescent="0.2">
      <c r="A16" s="506" t="s">
        <v>19</v>
      </c>
      <c r="B16" s="1450"/>
      <c r="C16" s="1451"/>
      <c r="D16" s="1451"/>
      <c r="E16" s="1451"/>
      <c r="F16" s="1451"/>
      <c r="G16" s="1451"/>
      <c r="H16" s="1452">
        <f t="shared" si="2"/>
        <v>0</v>
      </c>
      <c r="I16" s="1453"/>
      <c r="J16" s="1451"/>
      <c r="K16" s="1451"/>
      <c r="L16" s="1454" t="e">
        <f t="shared" si="0"/>
        <v>#DIV/0!</v>
      </c>
      <c r="M16" s="1441"/>
      <c r="N16" s="1442"/>
      <c r="O16" s="1444"/>
      <c r="P16" s="1442"/>
      <c r="Q16" s="1442"/>
      <c r="R16" s="1443"/>
      <c r="S16" s="1448">
        <f t="shared" si="3"/>
        <v>0</v>
      </c>
      <c r="T16" s="1453"/>
      <c r="U16" s="1455"/>
      <c r="V16" s="1455"/>
      <c r="W16" s="1456" t="e">
        <f t="shared" si="1"/>
        <v>#DIV/0!</v>
      </c>
      <c r="X16" s="1449"/>
      <c r="Y16" s="1721"/>
      <c r="Z16" s="1721"/>
    </row>
    <row r="17" spans="1:28" s="1372" customFormat="1" ht="17.100000000000001" customHeight="1" x14ac:dyDescent="0.2">
      <c r="A17" s="506" t="s">
        <v>20</v>
      </c>
      <c r="B17" s="1450"/>
      <c r="C17" s="1451"/>
      <c r="D17" s="1451"/>
      <c r="E17" s="1451"/>
      <c r="F17" s="1451"/>
      <c r="G17" s="1451"/>
      <c r="H17" s="1452">
        <f t="shared" si="2"/>
        <v>0</v>
      </c>
      <c r="I17" s="1453"/>
      <c r="J17" s="1451"/>
      <c r="K17" s="1451"/>
      <c r="L17" s="1454" t="e">
        <f t="shared" si="0"/>
        <v>#DIV/0!</v>
      </c>
      <c r="M17" s="1441"/>
      <c r="N17" s="1442"/>
      <c r="O17" s="1444"/>
      <c r="P17" s="1442"/>
      <c r="Q17" s="1442"/>
      <c r="R17" s="1443"/>
      <c r="S17" s="1448">
        <f t="shared" si="3"/>
        <v>0</v>
      </c>
      <c r="T17" s="1453"/>
      <c r="U17" s="1455"/>
      <c r="V17" s="1455"/>
      <c r="W17" s="1456" t="e">
        <f t="shared" si="1"/>
        <v>#DIV/0!</v>
      </c>
      <c r="X17" s="1449"/>
      <c r="Y17" s="1721"/>
      <c r="Z17" s="1721"/>
    </row>
    <row r="18" spans="1:28" s="1372" customFormat="1" ht="17.100000000000001" customHeight="1" thickBot="1" x14ac:dyDescent="0.25">
      <c r="A18" s="505" t="s">
        <v>21</v>
      </c>
      <c r="B18" s="1458"/>
      <c r="C18" s="1459"/>
      <c r="D18" s="1459"/>
      <c r="E18" s="1459"/>
      <c r="F18" s="1459"/>
      <c r="G18" s="1459"/>
      <c r="H18" s="1460">
        <f t="shared" si="2"/>
        <v>0</v>
      </c>
      <c r="I18" s="1461"/>
      <c r="J18" s="1459"/>
      <c r="K18" s="1459"/>
      <c r="L18" s="1462" t="e">
        <f t="shared" si="0"/>
        <v>#DIV/0!</v>
      </c>
      <c r="M18" s="1463"/>
      <c r="N18" s="1459"/>
      <c r="O18" s="1461"/>
      <c r="P18" s="1459"/>
      <c r="Q18" s="1459"/>
      <c r="R18" s="1460"/>
      <c r="S18" s="1464">
        <f t="shared" si="3"/>
        <v>0</v>
      </c>
      <c r="T18" s="1461"/>
      <c r="U18" s="1465"/>
      <c r="V18" s="1465"/>
      <c r="W18" s="1466" t="e">
        <f t="shared" si="1"/>
        <v>#DIV/0!</v>
      </c>
      <c r="X18" s="1449"/>
      <c r="Y18" s="1721"/>
      <c r="Z18" s="1721"/>
    </row>
    <row r="19" spans="1:28" s="1372" customFormat="1" ht="17.100000000000001" customHeight="1" thickBot="1" x14ac:dyDescent="0.25">
      <c r="A19" s="507" t="s">
        <v>22</v>
      </c>
      <c r="B19" s="1364" t="s">
        <v>327</v>
      </c>
      <c r="C19" s="1365">
        <f>+C7+C10+C11+C13+C14+C15+C16+C17+C18</f>
        <v>7096206760</v>
      </c>
      <c r="D19" s="1365">
        <f t="shared" ref="D19:K19" si="4">+D7+D10+D11+D13+D14+D15+D16+D17+D18</f>
        <v>7332922536</v>
      </c>
      <c r="E19" s="1365">
        <f t="shared" si="4"/>
        <v>9144546883</v>
      </c>
      <c r="F19" s="1365">
        <f t="shared" si="4"/>
        <v>0</v>
      </c>
      <c r="G19" s="1365">
        <f t="shared" si="4"/>
        <v>0</v>
      </c>
      <c r="H19" s="1368">
        <f t="shared" si="2"/>
        <v>1811624347</v>
      </c>
      <c r="I19" s="1366">
        <f t="shared" si="4"/>
        <v>0</v>
      </c>
      <c r="J19" s="1365">
        <f t="shared" si="4"/>
        <v>0</v>
      </c>
      <c r="K19" s="1365">
        <f t="shared" si="4"/>
        <v>0</v>
      </c>
      <c r="L19" s="1370">
        <f t="shared" si="0"/>
        <v>0</v>
      </c>
      <c r="M19" s="1364" t="s">
        <v>328</v>
      </c>
      <c r="N19" s="1365">
        <f>SUM(N7:N18)</f>
        <v>11352869202</v>
      </c>
      <c r="O19" s="1366">
        <f t="shared" ref="O19:V19" si="5">SUM(O7:O18)</f>
        <v>11563203773</v>
      </c>
      <c r="P19" s="1365">
        <f t="shared" si="5"/>
        <v>13278547401</v>
      </c>
      <c r="Q19" s="1365">
        <f t="shared" si="5"/>
        <v>0</v>
      </c>
      <c r="R19" s="1368">
        <f t="shared" si="5"/>
        <v>0</v>
      </c>
      <c r="S19" s="1369">
        <f t="shared" si="3"/>
        <v>1715343628</v>
      </c>
      <c r="T19" s="1366" t="e">
        <f t="shared" si="5"/>
        <v>#REF!</v>
      </c>
      <c r="U19" s="1365" t="e">
        <f t="shared" si="5"/>
        <v>#REF!</v>
      </c>
      <c r="V19" s="1365" t="e">
        <f t="shared" si="5"/>
        <v>#REF!</v>
      </c>
      <c r="W19" s="1370" t="e">
        <f t="shared" si="1"/>
        <v>#REF!</v>
      </c>
      <c r="X19" s="1376"/>
      <c r="Y19" s="1721"/>
      <c r="Z19" s="1721"/>
    </row>
    <row r="20" spans="1:28" s="1372" customFormat="1" ht="17.100000000000001" customHeight="1" x14ac:dyDescent="0.2">
      <c r="A20" s="508" t="s">
        <v>23</v>
      </c>
      <c r="B20" s="1467" t="s">
        <v>326</v>
      </c>
      <c r="C20" s="1468">
        <f>SUM(C21:C25)</f>
        <v>5220710570</v>
      </c>
      <c r="D20" s="1468">
        <f t="shared" ref="D20:K20" si="6">SUM(D21:D25)</f>
        <v>5998357269</v>
      </c>
      <c r="E20" s="1468">
        <f t="shared" si="6"/>
        <v>5998357269</v>
      </c>
      <c r="F20" s="1468">
        <f t="shared" si="6"/>
        <v>0</v>
      </c>
      <c r="G20" s="1468">
        <f t="shared" si="6"/>
        <v>0</v>
      </c>
      <c r="H20" s="1469">
        <f t="shared" si="2"/>
        <v>0</v>
      </c>
      <c r="I20" s="1470">
        <f t="shared" si="6"/>
        <v>0</v>
      </c>
      <c r="J20" s="1471">
        <f t="shared" si="6"/>
        <v>0</v>
      </c>
      <c r="K20" s="1471">
        <f t="shared" si="6"/>
        <v>0</v>
      </c>
      <c r="L20" s="1472">
        <f t="shared" si="0"/>
        <v>0</v>
      </c>
      <c r="M20" s="1473" t="s">
        <v>354</v>
      </c>
      <c r="N20" s="1474">
        <f>SUM(N21:N23)</f>
        <v>0</v>
      </c>
      <c r="O20" s="1475">
        <f t="shared" ref="O20:V20" si="7">SUM(O21:O23)</f>
        <v>468945500</v>
      </c>
      <c r="P20" s="1474">
        <f t="shared" si="7"/>
        <v>468945500</v>
      </c>
      <c r="Q20" s="1474">
        <f t="shared" si="7"/>
        <v>0</v>
      </c>
      <c r="R20" s="1476">
        <f t="shared" si="7"/>
        <v>0</v>
      </c>
      <c r="S20" s="1477">
        <f t="shared" si="3"/>
        <v>0</v>
      </c>
      <c r="T20" s="1478">
        <f t="shared" si="7"/>
        <v>0</v>
      </c>
      <c r="U20" s="1479">
        <f t="shared" si="7"/>
        <v>0</v>
      </c>
      <c r="V20" s="1479">
        <f t="shared" si="7"/>
        <v>0</v>
      </c>
      <c r="W20" s="1480">
        <f t="shared" si="1"/>
        <v>0</v>
      </c>
      <c r="X20" s="1481"/>
      <c r="Y20" s="1721"/>
      <c r="Z20" s="1721"/>
    </row>
    <row r="21" spans="1:28" s="1372" customFormat="1" ht="17.100000000000001" customHeight="1" x14ac:dyDescent="0.2">
      <c r="A21" s="509" t="s">
        <v>220</v>
      </c>
      <c r="B21" s="1482" t="s">
        <v>356</v>
      </c>
      <c r="C21" s="1483">
        <f>'1. mell.bevétel_össz'!C76</f>
        <v>7081570</v>
      </c>
      <c r="D21" s="1484">
        <f>'1. mell.bevétel_össz'!D76</f>
        <v>315782769</v>
      </c>
      <c r="E21" s="1484">
        <f>'1. mell.bevétel_össz'!E76</f>
        <v>315782769</v>
      </c>
      <c r="F21" s="1484">
        <f>'1. mell.bevétel_össz'!F76</f>
        <v>0</v>
      </c>
      <c r="G21" s="1484">
        <f>'1. mell.bevétel_össz'!G76</f>
        <v>0</v>
      </c>
      <c r="H21" s="1485">
        <f t="shared" si="2"/>
        <v>0</v>
      </c>
      <c r="I21" s="1486">
        <f>'1. mell.bevétel_össz'!I76</f>
        <v>0</v>
      </c>
      <c r="J21" s="1484">
        <f>'1. mell.bevétel_össz'!J76</f>
        <v>0</v>
      </c>
      <c r="K21" s="1484">
        <f>'1. mell.bevétel_össz'!K76</f>
        <v>0</v>
      </c>
      <c r="L21" s="1487">
        <f t="shared" si="0"/>
        <v>0</v>
      </c>
      <c r="M21" s="1488" t="s">
        <v>359</v>
      </c>
      <c r="N21" s="1484">
        <f>'1.mell.kiadás_össz'!C44</f>
        <v>0</v>
      </c>
      <c r="O21" s="1486">
        <f>'1.mell.kiadás_össz'!D44</f>
        <v>468945500</v>
      </c>
      <c r="P21" s="1484">
        <f>'1.mell.kiadás_össz'!E44</f>
        <v>468945500</v>
      </c>
      <c r="Q21" s="1484">
        <f>'1.mell.kiadás_össz'!F44</f>
        <v>0</v>
      </c>
      <c r="R21" s="1485">
        <f>'1.mell.kiadás_össz'!G44</f>
        <v>0</v>
      </c>
      <c r="S21" s="1489">
        <f t="shared" si="3"/>
        <v>0</v>
      </c>
      <c r="T21" s="1486">
        <f>'1.mell.kiadás_össz'!I44</f>
        <v>0</v>
      </c>
      <c r="U21" s="1490">
        <f>'1.mell.kiadás_össz'!J44</f>
        <v>0</v>
      </c>
      <c r="V21" s="1490">
        <f>'1.mell.kiadás_össz'!K44</f>
        <v>0</v>
      </c>
      <c r="W21" s="1491">
        <f t="shared" si="1"/>
        <v>0</v>
      </c>
      <c r="X21" s="1492"/>
      <c r="Y21" s="1721"/>
      <c r="Z21" s="1721"/>
    </row>
    <row r="22" spans="1:28" s="1372" customFormat="1" ht="17.100000000000001" customHeight="1" x14ac:dyDescent="0.2">
      <c r="A22" s="506" t="s">
        <v>221</v>
      </c>
      <c r="B22" s="1482" t="s">
        <v>357</v>
      </c>
      <c r="C22" s="1483">
        <f>'1. mell.bevétel_össz'!C81</f>
        <v>4200000000</v>
      </c>
      <c r="D22" s="1484">
        <f>'1. mell.bevétel_össz'!D81</f>
        <v>4200000000</v>
      </c>
      <c r="E22" s="1484">
        <f>'1. mell.bevétel_össz'!E81</f>
        <v>4200000000</v>
      </c>
      <c r="F22" s="1484">
        <f>'1. mell.bevétel_össz'!F81</f>
        <v>0</v>
      </c>
      <c r="G22" s="1484">
        <f>'1. mell.bevétel_össz'!G81</f>
        <v>0</v>
      </c>
      <c r="H22" s="1485">
        <f t="shared" si="2"/>
        <v>0</v>
      </c>
      <c r="I22" s="1486">
        <f>'1. mell.bevétel_össz'!I81</f>
        <v>0</v>
      </c>
      <c r="J22" s="1484">
        <f>'1. mell.bevétel_össz'!J81</f>
        <v>0</v>
      </c>
      <c r="K22" s="1484">
        <f>'1. mell.bevétel_össz'!K81</f>
        <v>0</v>
      </c>
      <c r="L22" s="1487">
        <f t="shared" si="0"/>
        <v>0</v>
      </c>
      <c r="M22" s="1488" t="s">
        <v>579</v>
      </c>
      <c r="N22" s="1484">
        <f>'1.mell.kiadás_össz'!C45</f>
        <v>0</v>
      </c>
      <c r="O22" s="1486">
        <f>'1.mell.kiadás_össz'!D45</f>
        <v>0</v>
      </c>
      <c r="P22" s="1484">
        <f>'1.mell.kiadás_össz'!E45</f>
        <v>0</v>
      </c>
      <c r="Q22" s="1484">
        <f>'1.mell.kiadás_össz'!F45</f>
        <v>0</v>
      </c>
      <c r="R22" s="1485">
        <f>'1.mell.kiadás_össz'!G45</f>
        <v>0</v>
      </c>
      <c r="S22" s="1489">
        <f t="shared" si="3"/>
        <v>0</v>
      </c>
      <c r="T22" s="1486">
        <f>'1.mell.kiadás_össz'!I45</f>
        <v>0</v>
      </c>
      <c r="U22" s="1490">
        <f>'1.mell.kiadás_össz'!J45</f>
        <v>0</v>
      </c>
      <c r="V22" s="1490">
        <f>'1.mell.kiadás_össz'!K45</f>
        <v>0</v>
      </c>
      <c r="W22" s="1491" t="e">
        <f t="shared" si="1"/>
        <v>#DIV/0!</v>
      </c>
      <c r="X22" s="1492"/>
      <c r="Y22" s="1721"/>
      <c r="Z22" s="1721"/>
    </row>
    <row r="23" spans="1:28" s="1372" customFormat="1" ht="24" x14ac:dyDescent="0.2">
      <c r="A23" s="506" t="s">
        <v>325</v>
      </c>
      <c r="B23" s="1482" t="s">
        <v>530</v>
      </c>
      <c r="C23" s="1483">
        <f>'1. mell.bevétel_össz'!C72</f>
        <v>1013629000</v>
      </c>
      <c r="D23" s="1484">
        <f>'1. mell.bevétel_össz'!D72</f>
        <v>1482574500</v>
      </c>
      <c r="E23" s="1484">
        <f>'1. mell.bevétel_össz'!E72</f>
        <v>1482574500</v>
      </c>
      <c r="F23" s="1484">
        <f>'1. mell.bevétel_össz'!F72</f>
        <v>0</v>
      </c>
      <c r="G23" s="1484">
        <f>'1. mell.bevétel_össz'!G72</f>
        <v>0</v>
      </c>
      <c r="H23" s="1485">
        <f t="shared" si="2"/>
        <v>0</v>
      </c>
      <c r="I23" s="1486">
        <f>'1. mell.bevétel_össz'!I72</f>
        <v>0</v>
      </c>
      <c r="J23" s="1484">
        <f>'1. mell.bevétel_össz'!J72</f>
        <v>0</v>
      </c>
      <c r="K23" s="1484">
        <f>'1. mell.bevétel_össz'!K72</f>
        <v>0</v>
      </c>
      <c r="L23" s="1487">
        <f t="shared" si="0"/>
        <v>0</v>
      </c>
      <c r="M23" s="1493" t="s">
        <v>580</v>
      </c>
      <c r="N23" s="1484">
        <f>'1.mell.kiadás_össz'!C46</f>
        <v>0</v>
      </c>
      <c r="O23" s="1486">
        <f>'1.mell.kiadás_össz'!D46</f>
        <v>0</v>
      </c>
      <c r="P23" s="1484">
        <f>'1.mell.kiadás_össz'!E46</f>
        <v>0</v>
      </c>
      <c r="Q23" s="1484">
        <f>'1.mell.kiadás_össz'!F46</f>
        <v>0</v>
      </c>
      <c r="R23" s="1485">
        <f>'1.mell.kiadás_össz'!G46</f>
        <v>0</v>
      </c>
      <c r="S23" s="1489">
        <f t="shared" si="3"/>
        <v>0</v>
      </c>
      <c r="T23" s="1494">
        <f>'1.mell.kiadás_össz'!I46</f>
        <v>0</v>
      </c>
      <c r="U23" s="1495">
        <f>'1.mell.kiadás_össz'!J46</f>
        <v>0</v>
      </c>
      <c r="V23" s="1495">
        <f>'1.mell.kiadás_össz'!K46</f>
        <v>0</v>
      </c>
      <c r="W23" s="1496" t="e">
        <f t="shared" si="1"/>
        <v>#DIV/0!</v>
      </c>
      <c r="X23" s="1481"/>
      <c r="Y23" s="1721"/>
      <c r="Z23" s="1721"/>
      <c r="AB23" s="1372" t="s">
        <v>385</v>
      </c>
    </row>
    <row r="24" spans="1:28" s="1372" customFormat="1" ht="15.75" customHeight="1" x14ac:dyDescent="0.2">
      <c r="A24" s="510" t="s">
        <v>556</v>
      </c>
      <c r="B24" s="1493" t="s">
        <v>390</v>
      </c>
      <c r="C24" s="1497">
        <f>'1. mell.bevétel_össz'!C73</f>
        <v>0</v>
      </c>
      <c r="D24" s="1484">
        <f>'1. mell.bevétel_össz'!D73</f>
        <v>0</v>
      </c>
      <c r="E24" s="1484">
        <f>'1. mell.bevétel_össz'!E73</f>
        <v>0</v>
      </c>
      <c r="F24" s="1484">
        <f>'1. mell.bevétel_össz'!F73</f>
        <v>0</v>
      </c>
      <c r="G24" s="1484">
        <f>'1. mell.bevétel_össz'!G73</f>
        <v>0</v>
      </c>
      <c r="H24" s="1485">
        <f t="shared" si="2"/>
        <v>0</v>
      </c>
      <c r="I24" s="1486">
        <f>'1. mell.bevétel_össz'!I73</f>
        <v>0</v>
      </c>
      <c r="J24" s="1484">
        <f>'1. mell.bevétel_össz'!J73</f>
        <v>0</v>
      </c>
      <c r="K24" s="1484">
        <f>'1. mell.bevétel_össz'!K73</f>
        <v>0</v>
      </c>
      <c r="L24" s="1487"/>
      <c r="M24" s="1498" t="s">
        <v>355</v>
      </c>
      <c r="N24" s="1484">
        <f>+N25+N26+N27</f>
        <v>52821826</v>
      </c>
      <c r="O24" s="1486">
        <f t="shared" ref="O24:V24" si="8">+O25+O26+O27</f>
        <v>1515389518</v>
      </c>
      <c r="P24" s="1484">
        <f t="shared" si="8"/>
        <v>2314346206</v>
      </c>
      <c r="Q24" s="1484">
        <f t="shared" si="8"/>
        <v>0</v>
      </c>
      <c r="R24" s="1485">
        <f t="shared" si="8"/>
        <v>0</v>
      </c>
      <c r="S24" s="1489">
        <f t="shared" si="3"/>
        <v>798956688</v>
      </c>
      <c r="T24" s="1494">
        <f t="shared" si="8"/>
        <v>0</v>
      </c>
      <c r="U24" s="1499">
        <f t="shared" si="8"/>
        <v>0</v>
      </c>
      <c r="V24" s="1499">
        <f t="shared" si="8"/>
        <v>0</v>
      </c>
      <c r="W24" s="1500"/>
      <c r="X24" s="1481"/>
      <c r="Y24" s="1721"/>
      <c r="Z24" s="1721"/>
    </row>
    <row r="25" spans="1:28" s="1372" customFormat="1" ht="24" x14ac:dyDescent="0.2">
      <c r="A25" s="510" t="s">
        <v>557</v>
      </c>
      <c r="B25" s="1482" t="s">
        <v>535</v>
      </c>
      <c r="C25" s="1483">
        <f>'1. mell.bevétel_össz'!C74</f>
        <v>0</v>
      </c>
      <c r="D25" s="1484">
        <f>'1. mell.bevétel_össz'!D74</f>
        <v>0</v>
      </c>
      <c r="E25" s="1483">
        <f>'1. mell.bevétel_össz'!E74</f>
        <v>0</v>
      </c>
      <c r="F25" s="1483">
        <f>'1. mell.bevétel_össz'!F74</f>
        <v>0</v>
      </c>
      <c r="G25" s="1483">
        <f>'1. mell.bevétel_össz'!G74</f>
        <v>0</v>
      </c>
      <c r="H25" s="1485">
        <f t="shared" si="2"/>
        <v>0</v>
      </c>
      <c r="I25" s="1501">
        <f>'1. mell.bevétel_össz'!I74</f>
        <v>0</v>
      </c>
      <c r="J25" s="1483">
        <f>'1. mell.bevétel_össz'!J74</f>
        <v>0</v>
      </c>
      <c r="K25" s="1483">
        <f>'1. mell.bevétel_össz'!K74</f>
        <v>0</v>
      </c>
      <c r="L25" s="1487" t="e">
        <f t="shared" ref="L25:L32" si="9">I25/D25*100</f>
        <v>#DIV/0!</v>
      </c>
      <c r="M25" s="1488" t="s">
        <v>360</v>
      </c>
      <c r="N25" s="1484">
        <f>'1.mell.kiadás_össz'!C50</f>
        <v>0</v>
      </c>
      <c r="O25" s="1486">
        <f>'1.mell.kiadás_össz'!D50</f>
        <v>0</v>
      </c>
      <c r="P25" s="1484">
        <f>'1.mell.kiadás_össz'!E50</f>
        <v>0</v>
      </c>
      <c r="Q25" s="1484">
        <f>'1.mell.kiadás_össz'!F50</f>
        <v>0</v>
      </c>
      <c r="R25" s="1485">
        <f>'1.mell.kiadás_össz'!G50</f>
        <v>0</v>
      </c>
      <c r="S25" s="1489">
        <f t="shared" si="3"/>
        <v>0</v>
      </c>
      <c r="T25" s="1486">
        <f>'1.mell.kiadás_össz'!I50</f>
        <v>0</v>
      </c>
      <c r="U25" s="1490">
        <f>'1.mell.kiadás_össz'!J50</f>
        <v>0</v>
      </c>
      <c r="V25" s="1490">
        <f>'1.mell.kiadás_össz'!K50</f>
        <v>0</v>
      </c>
      <c r="W25" s="1491" t="e">
        <f t="shared" ref="W25:W32" si="10">T25/O25*100</f>
        <v>#DIV/0!</v>
      </c>
      <c r="X25" s="1492"/>
      <c r="Y25" s="1721"/>
      <c r="Z25" s="1721"/>
    </row>
    <row r="26" spans="1:28" s="1372" customFormat="1" ht="12" x14ac:dyDescent="0.2">
      <c r="A26" s="509" t="s">
        <v>24</v>
      </c>
      <c r="B26" s="1498" t="s">
        <v>331</v>
      </c>
      <c r="C26" s="1483">
        <f>SUM(C27:C28)</f>
        <v>0</v>
      </c>
      <c r="D26" s="1483">
        <f t="shared" ref="D26:K26" si="11">SUM(D27:D28)</f>
        <v>1462567692</v>
      </c>
      <c r="E26" s="1483">
        <f t="shared" si="11"/>
        <v>2261524380</v>
      </c>
      <c r="F26" s="1483">
        <f t="shared" si="11"/>
        <v>0</v>
      </c>
      <c r="G26" s="1483">
        <f t="shared" si="11"/>
        <v>0</v>
      </c>
      <c r="H26" s="1485">
        <f t="shared" si="2"/>
        <v>798956688</v>
      </c>
      <c r="I26" s="1501">
        <f t="shared" si="11"/>
        <v>0</v>
      </c>
      <c r="J26" s="1483">
        <f t="shared" si="11"/>
        <v>0</v>
      </c>
      <c r="K26" s="1483">
        <f t="shared" si="11"/>
        <v>0</v>
      </c>
      <c r="L26" s="1502">
        <f t="shared" si="9"/>
        <v>0</v>
      </c>
      <c r="M26" s="1503" t="s">
        <v>252</v>
      </c>
      <c r="N26" s="1484">
        <f>'1.mell.kiadás_össz'!C51</f>
        <v>0</v>
      </c>
      <c r="O26" s="1486">
        <f>'1.mell.kiadás_össz'!D51</f>
        <v>0</v>
      </c>
      <c r="P26" s="1484">
        <f>'1.mell.kiadás_össz'!E51</f>
        <v>0</v>
      </c>
      <c r="Q26" s="1484">
        <f>'1.mell.kiadás_össz'!F51</f>
        <v>0</v>
      </c>
      <c r="R26" s="1485">
        <f>'1.mell.kiadás_össz'!G51</f>
        <v>0</v>
      </c>
      <c r="S26" s="1489">
        <f t="shared" si="3"/>
        <v>0</v>
      </c>
      <c r="T26" s="1486">
        <f>'1.mell.kiadás_össz'!I51</f>
        <v>0</v>
      </c>
      <c r="U26" s="1490">
        <f>'1.mell.kiadás_össz'!J51</f>
        <v>0</v>
      </c>
      <c r="V26" s="1490">
        <f>'1.mell.kiadás_össz'!K51</f>
        <v>0</v>
      </c>
      <c r="W26" s="1491" t="e">
        <f t="shared" si="10"/>
        <v>#DIV/0!</v>
      </c>
      <c r="X26" s="1492"/>
      <c r="Y26" s="1721"/>
      <c r="Z26" s="1721"/>
    </row>
    <row r="27" spans="1:28" s="1372" customFormat="1" ht="16.5" customHeight="1" x14ac:dyDescent="0.2">
      <c r="A27" s="506" t="s">
        <v>222</v>
      </c>
      <c r="B27" s="1504" t="s">
        <v>358</v>
      </c>
      <c r="C27" s="1505">
        <f>'1. mell.bevétel_össz'!C69</f>
        <v>0</v>
      </c>
      <c r="D27" s="1474">
        <f>'1. mell.bevétel_össz'!D69</f>
        <v>0</v>
      </c>
      <c r="E27" s="1474">
        <f>'1. mell.bevétel_össz'!E69</f>
        <v>0</v>
      </c>
      <c r="F27" s="1474">
        <f>'1. mell.bevétel_össz'!F69</f>
        <v>0</v>
      </c>
      <c r="G27" s="1474">
        <f>'1. mell.bevétel_össz'!G69</f>
        <v>0</v>
      </c>
      <c r="H27" s="1476">
        <f t="shared" si="2"/>
        <v>0</v>
      </c>
      <c r="I27" s="1475">
        <f>'1. mell.bevétel_össz'!I69</f>
        <v>0</v>
      </c>
      <c r="J27" s="1474">
        <f>'1. mell.bevétel_össz'!J69</f>
        <v>0</v>
      </c>
      <c r="K27" s="1474">
        <f>'1. mell.bevétel_össz'!K69</f>
        <v>0</v>
      </c>
      <c r="L27" s="1506" t="e">
        <f t="shared" si="9"/>
        <v>#DIV/0!</v>
      </c>
      <c r="M27" s="1488" t="s">
        <v>352</v>
      </c>
      <c r="N27" s="1484">
        <f>'1.mell.kiadás_össz'!C52</f>
        <v>52821826</v>
      </c>
      <c r="O27" s="1486">
        <f>'1.mell.kiadás_össz'!D52</f>
        <v>1515389518</v>
      </c>
      <c r="P27" s="1484">
        <f>'1.mell.kiadás_össz'!E52</f>
        <v>2314346206</v>
      </c>
      <c r="Q27" s="1484">
        <f>'1.mell.kiadás_össz'!F52</f>
        <v>0</v>
      </c>
      <c r="R27" s="1485">
        <f>'1.mell.kiadás_össz'!G52</f>
        <v>0</v>
      </c>
      <c r="S27" s="1489">
        <f t="shared" si="3"/>
        <v>798956688</v>
      </c>
      <c r="T27" s="1486">
        <f>'1.mell.kiadás_össz'!I52</f>
        <v>0</v>
      </c>
      <c r="U27" s="1490">
        <f>'1.mell.kiadás_össz'!J52</f>
        <v>0</v>
      </c>
      <c r="V27" s="1490">
        <f>'1.mell.kiadás_össz'!K52</f>
        <v>0</v>
      </c>
      <c r="W27" s="1491">
        <f t="shared" si="10"/>
        <v>0</v>
      </c>
      <c r="X27" s="1492"/>
      <c r="Y27" s="1721"/>
      <c r="Z27" s="1721"/>
    </row>
    <row r="28" spans="1:28" s="1372" customFormat="1" ht="16.5" customHeight="1" thickBot="1" x14ac:dyDescent="0.25">
      <c r="A28" s="511" t="s">
        <v>223</v>
      </c>
      <c r="B28" s="1482" t="s">
        <v>510</v>
      </c>
      <c r="C28" s="1507">
        <f>'1. mell.bevétel_össz'!C79+'1. mell.bevétel_össz'!C80</f>
        <v>0</v>
      </c>
      <c r="D28" s="1484">
        <f>'1. mell.bevétel_össz'!D79+'1. mell.bevétel_össz'!D80</f>
        <v>1462567692</v>
      </c>
      <c r="E28" s="1484">
        <f>'1. mell.bevétel_össz'!E79+'1. mell.bevétel_össz'!E80</f>
        <v>2261524380</v>
      </c>
      <c r="F28" s="1484">
        <f>'1. mell.bevétel_össz'!F79+'1. mell.bevétel_össz'!F80</f>
        <v>0</v>
      </c>
      <c r="G28" s="1484">
        <f>'1. mell.bevétel_össz'!G79+'1. mell.bevétel_össz'!G80</f>
        <v>0</v>
      </c>
      <c r="H28" s="1485">
        <f t="shared" si="2"/>
        <v>798956688</v>
      </c>
      <c r="I28" s="1486">
        <f>'1. mell.bevétel_össz'!I79+'1. mell.bevétel_össz'!I80</f>
        <v>0</v>
      </c>
      <c r="J28" s="1484">
        <f>'1. mell.bevétel_össz'!J79+'1. mell.bevétel_össz'!J80</f>
        <v>0</v>
      </c>
      <c r="K28" s="1484">
        <f>'1. mell.bevétel_össz'!K79+'1. mell.bevétel_össz'!K80</f>
        <v>0</v>
      </c>
      <c r="L28" s="1487">
        <f t="shared" si="9"/>
        <v>0</v>
      </c>
      <c r="M28" s="1508"/>
      <c r="N28" s="1484"/>
      <c r="O28" s="1486"/>
      <c r="P28" s="1484"/>
      <c r="Q28" s="1484"/>
      <c r="R28" s="1485"/>
      <c r="S28" s="1489">
        <f t="shared" si="3"/>
        <v>0</v>
      </c>
      <c r="T28" s="1486"/>
      <c r="U28" s="1490"/>
      <c r="V28" s="1490"/>
      <c r="W28" s="1491" t="e">
        <f t="shared" si="10"/>
        <v>#DIV/0!</v>
      </c>
      <c r="X28" s="1492"/>
      <c r="Y28" s="1721"/>
      <c r="Z28" s="1721"/>
    </row>
    <row r="29" spans="1:28" s="1372" customFormat="1" ht="16.5" customHeight="1" thickBot="1" x14ac:dyDescent="0.25">
      <c r="A29" s="507" t="s">
        <v>25</v>
      </c>
      <c r="B29" s="1364" t="s">
        <v>330</v>
      </c>
      <c r="C29" s="1365">
        <f>+C20+C26</f>
        <v>5220710570</v>
      </c>
      <c r="D29" s="1365">
        <f t="shared" ref="D29:G29" si="12">+D20+D26</f>
        <v>7460924961</v>
      </c>
      <c r="E29" s="1365">
        <f t="shared" si="12"/>
        <v>8259881649</v>
      </c>
      <c r="F29" s="1365">
        <f t="shared" si="12"/>
        <v>0</v>
      </c>
      <c r="G29" s="1365">
        <f t="shared" si="12"/>
        <v>0</v>
      </c>
      <c r="H29" s="1368">
        <f t="shared" si="2"/>
        <v>798956688</v>
      </c>
      <c r="I29" s="1366">
        <f t="shared" ref="I29:K29" si="13">+I20+I26</f>
        <v>0</v>
      </c>
      <c r="J29" s="1365">
        <f t="shared" si="13"/>
        <v>0</v>
      </c>
      <c r="K29" s="1365">
        <f t="shared" si="13"/>
        <v>0</v>
      </c>
      <c r="L29" s="1370">
        <f t="shared" si="9"/>
        <v>0</v>
      </c>
      <c r="M29" s="1364" t="s">
        <v>329</v>
      </c>
      <c r="N29" s="1365">
        <f>N20+N24</f>
        <v>52821826</v>
      </c>
      <c r="O29" s="1366">
        <f t="shared" ref="O29:R29" si="14">O20+O24</f>
        <v>1984335018</v>
      </c>
      <c r="P29" s="1365">
        <f t="shared" si="14"/>
        <v>2783291706</v>
      </c>
      <c r="Q29" s="1365">
        <f t="shared" si="14"/>
        <v>0</v>
      </c>
      <c r="R29" s="1368">
        <f t="shared" si="14"/>
        <v>0</v>
      </c>
      <c r="S29" s="1369">
        <f t="shared" si="3"/>
        <v>798956688</v>
      </c>
      <c r="T29" s="1366">
        <f t="shared" ref="T29:V29" si="15">T20+T24</f>
        <v>0</v>
      </c>
      <c r="U29" s="1365">
        <f t="shared" si="15"/>
        <v>0</v>
      </c>
      <c r="V29" s="1365">
        <f t="shared" si="15"/>
        <v>0</v>
      </c>
      <c r="W29" s="1370">
        <f t="shared" si="10"/>
        <v>0</v>
      </c>
      <c r="X29" s="1376"/>
      <c r="Y29" s="1721"/>
      <c r="Z29" s="1721"/>
    </row>
    <row r="30" spans="1:28" s="1372" customFormat="1" ht="16.5" customHeight="1" thickBot="1" x14ac:dyDescent="0.25">
      <c r="A30" s="507" t="s">
        <v>26</v>
      </c>
      <c r="B30" s="1364" t="s">
        <v>687</v>
      </c>
      <c r="C30" s="1375">
        <f>+C19+C29</f>
        <v>12316917330</v>
      </c>
      <c r="D30" s="1365">
        <f t="shared" ref="D30:G30" si="16">+D19+D29</f>
        <v>14793847497</v>
      </c>
      <c r="E30" s="1365">
        <f t="shared" si="16"/>
        <v>17404428532</v>
      </c>
      <c r="F30" s="1365">
        <f t="shared" si="16"/>
        <v>0</v>
      </c>
      <c r="G30" s="1365">
        <f t="shared" si="16"/>
        <v>0</v>
      </c>
      <c r="H30" s="1368">
        <f t="shared" si="2"/>
        <v>2610581035</v>
      </c>
      <c r="I30" s="1366">
        <f t="shared" ref="I30:K30" si="17">+I19+I29</f>
        <v>0</v>
      </c>
      <c r="J30" s="1365">
        <f t="shared" si="17"/>
        <v>0</v>
      </c>
      <c r="K30" s="1365">
        <f t="shared" si="17"/>
        <v>0</v>
      </c>
      <c r="L30" s="1370">
        <f t="shared" si="9"/>
        <v>0</v>
      </c>
      <c r="M30" s="1364" t="s">
        <v>688</v>
      </c>
      <c r="N30" s="1365">
        <f>+N19+N29</f>
        <v>11405691028</v>
      </c>
      <c r="O30" s="1366">
        <f t="shared" ref="O30:R30" si="18">+O19+O29</f>
        <v>13547538791</v>
      </c>
      <c r="P30" s="1365">
        <f t="shared" si="18"/>
        <v>16061839107</v>
      </c>
      <c r="Q30" s="1365">
        <f t="shared" si="18"/>
        <v>0</v>
      </c>
      <c r="R30" s="1368">
        <f t="shared" si="18"/>
        <v>0</v>
      </c>
      <c r="S30" s="1369">
        <f t="shared" si="3"/>
        <v>2514300316</v>
      </c>
      <c r="T30" s="1366" t="e">
        <f t="shared" ref="T30:V30" si="19">+T19+T29</f>
        <v>#REF!</v>
      </c>
      <c r="U30" s="1365" t="e">
        <f t="shared" si="19"/>
        <v>#REF!</v>
      </c>
      <c r="V30" s="1365" t="e">
        <f t="shared" si="19"/>
        <v>#REF!</v>
      </c>
      <c r="W30" s="1370" t="e">
        <f t="shared" si="10"/>
        <v>#REF!</v>
      </c>
      <c r="X30" s="1376"/>
      <c r="Y30" s="1721"/>
      <c r="Z30" s="1721"/>
    </row>
    <row r="31" spans="1:28" s="1372" customFormat="1" ht="16.5" customHeight="1" thickBot="1" x14ac:dyDescent="0.25">
      <c r="A31" s="507" t="s">
        <v>27</v>
      </c>
      <c r="B31" s="1373" t="s">
        <v>76</v>
      </c>
      <c r="C31" s="1377">
        <f>IF(C19-N19&lt;0,N19-C19,"-")</f>
        <v>4256662442</v>
      </c>
      <c r="D31" s="1378">
        <f t="shared" ref="D31:G31" si="20">IF(D19-O19&lt;0,O19-D19,"-")</f>
        <v>4230281237</v>
      </c>
      <c r="E31" s="1378">
        <f t="shared" si="20"/>
        <v>4134000518</v>
      </c>
      <c r="F31" s="1378" t="str">
        <f t="shared" si="20"/>
        <v>-</v>
      </c>
      <c r="G31" s="1378" t="str">
        <f t="shared" si="20"/>
        <v>-</v>
      </c>
      <c r="H31" s="1379">
        <f>+E31-D31</f>
        <v>-96280719</v>
      </c>
      <c r="I31" s="1380" t="e">
        <f t="shared" ref="I31:K31" si="21">IF(I19-T19&lt;0,T19-I19,"-")</f>
        <v>#REF!</v>
      </c>
      <c r="J31" s="1378" t="e">
        <f>IF(J19-U19&lt;0,U19-J19,"-")</f>
        <v>#REF!</v>
      </c>
      <c r="K31" s="1378" t="e">
        <f t="shared" si="21"/>
        <v>#REF!</v>
      </c>
      <c r="L31" s="1381" t="e">
        <f t="shared" si="9"/>
        <v>#REF!</v>
      </c>
      <c r="M31" s="1373" t="s">
        <v>77</v>
      </c>
      <c r="N31" s="1378" t="str">
        <f>IF(C19-N19&gt;0,C19-N19,"-")</f>
        <v>-</v>
      </c>
      <c r="O31" s="1380" t="str">
        <f t="shared" ref="O31:R31" si="22">IF(D19-O19&gt;0,D19-O19,"-")</f>
        <v>-</v>
      </c>
      <c r="P31" s="1378" t="str">
        <f t="shared" si="22"/>
        <v>-</v>
      </c>
      <c r="Q31" s="1378" t="str">
        <f t="shared" si="22"/>
        <v>-</v>
      </c>
      <c r="R31" s="1379" t="str">
        <f t="shared" si="22"/>
        <v>-</v>
      </c>
      <c r="S31" s="1382"/>
      <c r="T31" s="1380" t="e">
        <f t="shared" ref="T31:V31" si="23">IF(I19-T19&gt;0,I19-T19,"-")</f>
        <v>#REF!</v>
      </c>
      <c r="U31" s="1378" t="e">
        <f t="shared" si="23"/>
        <v>#REF!</v>
      </c>
      <c r="V31" s="1378" t="e">
        <f t="shared" si="23"/>
        <v>#REF!</v>
      </c>
      <c r="W31" s="1381" t="e">
        <f t="shared" si="10"/>
        <v>#REF!</v>
      </c>
      <c r="X31" s="1383"/>
      <c r="Y31" s="1721"/>
      <c r="Z31" s="1721"/>
    </row>
    <row r="32" spans="1:28" s="1372" customFormat="1" ht="16.5" customHeight="1" thickBot="1" x14ac:dyDescent="0.25">
      <c r="A32" s="507" t="s">
        <v>28</v>
      </c>
      <c r="B32" s="1373" t="s">
        <v>507</v>
      </c>
      <c r="C32" s="1377" t="str">
        <f>IF(C19+C20+C26-N30&lt;0,N30-(C19+C20+C26),"-")</f>
        <v>-</v>
      </c>
      <c r="D32" s="1378" t="str">
        <f t="shared" ref="D32:G32" si="24">IF(D19+D20+D26-O30&lt;0,O30-(D19+D20+D26),"-")</f>
        <v>-</v>
      </c>
      <c r="E32" s="1378" t="str">
        <f t="shared" si="24"/>
        <v>-</v>
      </c>
      <c r="F32" s="1378" t="str">
        <f t="shared" si="24"/>
        <v>-</v>
      </c>
      <c r="G32" s="1378" t="str">
        <f t="shared" si="24"/>
        <v>-</v>
      </c>
      <c r="H32" s="1379"/>
      <c r="I32" s="1380" t="e">
        <f t="shared" ref="I32:K32" si="25">IF(I19+I20+I26-T30&lt;0,T30-(I19+I20+I26),"-")</f>
        <v>#REF!</v>
      </c>
      <c r="J32" s="1378" t="e">
        <f t="shared" si="25"/>
        <v>#REF!</v>
      </c>
      <c r="K32" s="1378" t="e">
        <f t="shared" si="25"/>
        <v>#REF!</v>
      </c>
      <c r="L32" s="1381" t="e">
        <f t="shared" si="9"/>
        <v>#REF!</v>
      </c>
      <c r="M32" s="1373" t="s">
        <v>508</v>
      </c>
      <c r="N32" s="1378">
        <f>IF(C19+C20+C26-N30&gt;0,C19+C20+C26-N30,"-")</f>
        <v>911226302</v>
      </c>
      <c r="O32" s="1380">
        <f t="shared" ref="O32:R32" si="26">IF(D19+D20+D26-O30&gt;0,D19+D20+D26-O30,"-")</f>
        <v>1246308706</v>
      </c>
      <c r="P32" s="1378">
        <f t="shared" si="26"/>
        <v>1342589425</v>
      </c>
      <c r="Q32" s="1378" t="str">
        <f t="shared" si="26"/>
        <v>-</v>
      </c>
      <c r="R32" s="1379" t="str">
        <f t="shared" si="26"/>
        <v>-</v>
      </c>
      <c r="S32" s="1382">
        <f t="shared" si="3"/>
        <v>96280719</v>
      </c>
      <c r="T32" s="1380" t="e">
        <f t="shared" ref="T32:V32" si="27">IF(I19+I20+I26-T30&gt;0,I19+I20+I26-T30,"-")</f>
        <v>#REF!</v>
      </c>
      <c r="U32" s="1378" t="e">
        <f t="shared" si="27"/>
        <v>#REF!</v>
      </c>
      <c r="V32" s="1378" t="e">
        <f t="shared" si="27"/>
        <v>#REF!</v>
      </c>
      <c r="W32" s="1381" t="e">
        <f t="shared" si="10"/>
        <v>#REF!</v>
      </c>
      <c r="X32" s="1383"/>
      <c r="Y32" s="1721"/>
      <c r="Z32" s="1721"/>
    </row>
    <row r="33" spans="1:26" s="1372" customFormat="1" ht="12" x14ac:dyDescent="0.2">
      <c r="A33" s="503"/>
      <c r="B33" s="1716"/>
      <c r="C33" s="1716"/>
      <c r="D33" s="1716"/>
      <c r="E33" s="1716"/>
      <c r="F33" s="1716"/>
      <c r="G33" s="1716"/>
      <c r="H33" s="1716"/>
      <c r="I33" s="1716"/>
      <c r="J33" s="1716"/>
      <c r="K33" s="1716"/>
      <c r="L33" s="1716"/>
      <c r="M33" s="1716"/>
      <c r="S33" s="1384" t="s">
        <v>742</v>
      </c>
      <c r="W33" s="1385"/>
      <c r="X33" s="1385"/>
      <c r="Y33" s="1386"/>
      <c r="Z33" s="1386"/>
    </row>
    <row r="34" spans="1:26" x14ac:dyDescent="0.2">
      <c r="Y34" s="231"/>
      <c r="Z34" s="231"/>
    </row>
    <row r="35" spans="1:26" x14ac:dyDescent="0.2">
      <c r="Y35" s="231"/>
      <c r="Z35" s="231"/>
    </row>
    <row r="36" spans="1:26" x14ac:dyDescent="0.2">
      <c r="Y36" s="231"/>
      <c r="Z36" s="231"/>
    </row>
    <row r="37" spans="1:26" x14ac:dyDescent="0.2">
      <c r="Y37" s="231"/>
      <c r="Z37" s="231"/>
    </row>
    <row r="38" spans="1:26" x14ac:dyDescent="0.2">
      <c r="Y38" s="231"/>
      <c r="Z38" s="231"/>
    </row>
    <row r="39" spans="1:26" x14ac:dyDescent="0.2">
      <c r="Y39" s="231"/>
      <c r="Z39" s="231"/>
    </row>
  </sheetData>
  <mergeCells count="8">
    <mergeCell ref="B33:M33"/>
    <mergeCell ref="A3:W3"/>
    <mergeCell ref="B4:L4"/>
    <mergeCell ref="Z1:Z32"/>
    <mergeCell ref="A1:R1"/>
    <mergeCell ref="A4:A5"/>
    <mergeCell ref="Y1:Y32"/>
    <mergeCell ref="M4:S4"/>
  </mergeCells>
  <phoneticPr fontId="45" type="noConversion"/>
  <printOptions horizontalCentered="1"/>
  <pageMargins left="0.39370078740157483" right="0" top="0.59055118110236227" bottom="0.59055118110236227" header="0.47244094488188981" footer="0.27559055118110237"/>
  <pageSetup paperSize="9" scale="60" orientation="landscape" r:id="rId1"/>
  <headerFooter alignWithMargins="0">
    <oddHeader xml:space="preserve">&amp;R&amp;"Times New Roman CE,Félkövér dőlt"&amp;11 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9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9.6640625" style="1199" customWidth="1"/>
    <col min="2" max="2" width="59.83203125" style="84" customWidth="1"/>
    <col min="3" max="4" width="15.6640625" style="85" customWidth="1"/>
    <col min="5" max="5" width="15.5" style="85" customWidth="1"/>
    <col min="6" max="7" width="16.6640625" style="85" hidden="1" customWidth="1"/>
    <col min="8" max="8" width="14.83203125" style="85" customWidth="1"/>
    <col min="9" max="12" width="14.83203125" style="85" hidden="1" customWidth="1"/>
    <col min="13" max="14" width="9.33203125" style="25"/>
    <col min="15" max="15" width="10.1640625" style="25" bestFit="1" customWidth="1"/>
    <col min="16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6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6" x14ac:dyDescent="0.2">
      <c r="A2" s="1709" t="s">
        <v>731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6" s="24" customFormat="1" ht="18" customHeight="1" x14ac:dyDescent="0.2">
      <c r="A3" s="248"/>
      <c r="B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6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</row>
    <row r="5" spans="1:16" s="40" customFormat="1" ht="21.2" customHeight="1" x14ac:dyDescent="0.2">
      <c r="A5" s="1708" t="str">
        <f>'26._önként_össz_bev'!A6:C6</f>
        <v>2023. ÉVI KÖLTSÉGVETÉS</v>
      </c>
      <c r="B5" s="1708"/>
      <c r="C5" s="1708"/>
      <c r="D5" s="1708"/>
      <c r="E5" s="1708"/>
      <c r="F5" s="1708"/>
      <c r="G5" s="1708"/>
      <c r="H5" s="1708"/>
    </row>
    <row r="6" spans="1:16" s="40" customFormat="1" ht="21.2" customHeight="1" x14ac:dyDescent="0.2">
      <c r="A6" s="1708" t="s">
        <v>400</v>
      </c>
      <c r="B6" s="1708"/>
      <c r="C6" s="1708"/>
      <c r="D6" s="1708"/>
      <c r="E6" s="1708"/>
      <c r="F6" s="1708"/>
      <c r="G6" s="1708"/>
      <c r="H6" s="1708"/>
    </row>
    <row r="7" spans="1:16" s="40" customFormat="1" ht="15.75" x14ac:dyDescent="0.2">
      <c r="A7" s="1194"/>
      <c r="B7" s="1194"/>
      <c r="C7" s="1194"/>
      <c r="D7" s="1194"/>
      <c r="E7" s="1194"/>
      <c r="F7" s="1194"/>
      <c r="G7" s="1194"/>
      <c r="H7" s="1194"/>
      <c r="I7" s="1194"/>
      <c r="J7" s="1194"/>
      <c r="K7" s="1194"/>
      <c r="L7" s="1194"/>
    </row>
    <row r="8" spans="1:16" ht="14.25" thickBot="1" x14ac:dyDescent="0.3">
      <c r="A8" s="1742" t="s">
        <v>362</v>
      </c>
      <c r="B8" s="1742"/>
      <c r="C8" s="1742"/>
      <c r="D8" s="1742"/>
      <c r="E8" s="1742"/>
      <c r="F8" s="1742"/>
      <c r="G8" s="1742"/>
      <c r="H8" s="1742"/>
      <c r="I8" s="25"/>
      <c r="J8" s="25"/>
      <c r="K8" s="25"/>
      <c r="L8" s="25"/>
    </row>
    <row r="9" spans="1:16" s="48" customFormat="1" ht="54" customHeight="1" thickBot="1" x14ac:dyDescent="0.25">
      <c r="A9" s="45" t="s">
        <v>129</v>
      </c>
      <c r="B9" s="797" t="s">
        <v>34</v>
      </c>
      <c r="C9" s="99" t="str">
        <f>'26._önként_össz_bev'!C10</f>
        <v>2023. évi eredeti előirányzat
2/2023. (II.14.)</v>
      </c>
      <c r="D9" s="269" t="str">
        <f>'26._önként_össz_bev'!D10</f>
        <v>Módosított előirányzat a 14/2023.  (VI.29.)  rendelet szerint</v>
      </c>
      <c r="E9" s="99" t="str">
        <f>'26._önként_össz_bev'!E10</f>
        <v>Módosított előirányzat a …./2023. (IX…..)  rendelet szerint</v>
      </c>
      <c r="F9" s="99" t="str">
        <f>'26._önként_össz_bev'!F10</f>
        <v>Módosított előirányzat a .../2023. (XII…...)  rendelet szerint</v>
      </c>
      <c r="G9" s="99" t="str">
        <f>'26._önként_össz_bev'!G10</f>
        <v>Módosított előirányzat a …../2023. (II…..)  rendelet szerint</v>
      </c>
      <c r="H9" s="116" t="str">
        <f>'26._önként_össz_bev'!H10</f>
        <v>Változás a 14/2023. (VI.29.) rendelethez képest</v>
      </c>
      <c r="I9" s="269" t="str">
        <f>'26._önként_össz_bev'!I10</f>
        <v>2023. évi teljesítés              2023.06.30-ig</v>
      </c>
      <c r="J9" s="99" t="str">
        <f>'26._önként_össz_bev'!J10</f>
        <v>2023. évi teljesítés              2023.09.30-ig</v>
      </c>
      <c r="K9" s="99" t="str">
        <f>'26._önként_össz_bev'!K10</f>
        <v>2023. évi teljesítés              2023.12.31-ig</v>
      </c>
      <c r="L9" s="99" t="str">
        <f>'26._önként_össz_bev'!L10</f>
        <v>Teljesítés %-a</v>
      </c>
    </row>
    <row r="10" spans="1:16" s="48" customFormat="1" ht="14.25" customHeight="1" thickBot="1" x14ac:dyDescent="0.25">
      <c r="A10" s="45" t="s">
        <v>297</v>
      </c>
      <c r="B10" s="46" t="s">
        <v>298</v>
      </c>
      <c r="C10" s="46" t="s">
        <v>299</v>
      </c>
      <c r="D10" s="270" t="s">
        <v>300</v>
      </c>
      <c r="E10" s="713" t="s">
        <v>301</v>
      </c>
      <c r="F10" s="713"/>
      <c r="G10" s="713"/>
      <c r="H10" s="47" t="s">
        <v>388</v>
      </c>
      <c r="I10" s="267"/>
      <c r="J10" s="47"/>
      <c r="K10" s="47"/>
      <c r="L10" s="47"/>
    </row>
    <row r="11" spans="1:16" s="33" customFormat="1" ht="12.2" customHeight="1" thickBot="1" x14ac:dyDescent="0.25">
      <c r="A11" s="78" t="s">
        <v>12</v>
      </c>
      <c r="B11" s="1010" t="s">
        <v>547</v>
      </c>
      <c r="C11" s="1236">
        <f>C12+C14+C15+C16+C17</f>
        <v>3032821611</v>
      </c>
      <c r="D11" s="271">
        <f>D12+D14+D15+D16+D17</f>
        <v>3022600903</v>
      </c>
      <c r="E11" s="722">
        <f>E12+E14+E15+E16+E17</f>
        <v>3346794877</v>
      </c>
      <c r="F11" s="722">
        <f t="shared" ref="F11:K11" si="0">F12+F14+F15+F16+F17</f>
        <v>0</v>
      </c>
      <c r="G11" s="722">
        <f t="shared" si="0"/>
        <v>0</v>
      </c>
      <c r="H11" s="79">
        <f>+E11-D11</f>
        <v>324193974</v>
      </c>
      <c r="I11" s="832">
        <f t="shared" si="0"/>
        <v>0</v>
      </c>
      <c r="J11" s="79">
        <f t="shared" si="0"/>
        <v>0</v>
      </c>
      <c r="K11" s="79">
        <f t="shared" si="0"/>
        <v>0</v>
      </c>
      <c r="L11" s="79">
        <f t="shared" ref="L11" si="1">L12+L14+L15+L16+L17+L24</f>
        <v>0</v>
      </c>
    </row>
    <row r="12" spans="1:16" ht="12.2" customHeight="1" x14ac:dyDescent="0.2">
      <c r="A12" s="101" t="s">
        <v>91</v>
      </c>
      <c r="B12" s="52" t="s">
        <v>68</v>
      </c>
      <c r="C12" s="121">
        <f>'27._önkorm_önként'!C89+'28._Int össz_önk'!C53</f>
        <v>1407420116</v>
      </c>
      <c r="D12" s="272">
        <f>'27._önkorm_önként'!D89+'28._Int össz_önk'!D53</f>
        <v>1416520116</v>
      </c>
      <c r="E12" s="723">
        <f>'27._önkorm_önként'!E89+'28._Int össz_önk'!E53</f>
        <v>1546075718</v>
      </c>
      <c r="F12" s="723">
        <f>'27._önkorm_önként'!F89+'28._Int össz_önk'!F53</f>
        <v>0</v>
      </c>
      <c r="G12" s="723">
        <f>'27._önkorm_önként'!G89+'28._Int össz_önk'!G53</f>
        <v>0</v>
      </c>
      <c r="H12" s="80">
        <f t="shared" ref="H12:H57" si="2">+E12-D12</f>
        <v>129555602</v>
      </c>
      <c r="I12" s="833">
        <f>'27._önkorm_önként'!I89+'28._Int össz_önk'!I53</f>
        <v>0</v>
      </c>
      <c r="J12" s="80">
        <f>'27._önkorm_önként'!J89+'28._Int össz_önk'!J53</f>
        <v>0</v>
      </c>
      <c r="K12" s="80">
        <f>'27._önkorm_önként'!K89+'28._Int össz_önk'!K53</f>
        <v>0</v>
      </c>
      <c r="L12" s="80">
        <f>'27._önkorm_önként'!L89+'28._Int össz_önk'!L53</f>
        <v>0</v>
      </c>
    </row>
    <row r="13" spans="1:16" ht="12.2" customHeight="1" x14ac:dyDescent="0.2">
      <c r="A13" s="1218" t="s">
        <v>305</v>
      </c>
      <c r="B13" s="428" t="s">
        <v>270</v>
      </c>
      <c r="C13" s="118">
        <f>'27._önkorm_önként'!C90+'28._Int össz_önk'!C54</f>
        <v>0</v>
      </c>
      <c r="D13" s="273">
        <f>'27._önkorm_önként'!D90+'28._Int össz_önk'!D54</f>
        <v>0</v>
      </c>
      <c r="E13" s="715">
        <f>'27._önkorm_önként'!E90+'28._Int össz_önk'!E54</f>
        <v>56111296</v>
      </c>
      <c r="F13" s="715">
        <f>'27._önkorm_önként'!F90+'28._Int össz_önk'!F54</f>
        <v>0</v>
      </c>
      <c r="G13" s="715">
        <f>'27._önkorm_önként'!G90+'28._Int össz_önk'!G54</f>
        <v>0</v>
      </c>
      <c r="H13" s="16">
        <f t="shared" si="2"/>
        <v>56111296</v>
      </c>
      <c r="I13" s="781">
        <f>'27._önkorm_önként'!I90+'28._Int össz_önk'!I54</f>
        <v>0</v>
      </c>
      <c r="J13" s="16">
        <f>'27._önkorm_önként'!J90+'28._Int össz_önk'!J54</f>
        <v>0</v>
      </c>
      <c r="K13" s="16">
        <f>'27._önkorm_önként'!K90+'28._Int össz_önk'!K54</f>
        <v>0</v>
      </c>
      <c r="L13" s="16">
        <f>'27._önkorm_önként'!L90+'28._Int össz_önk'!L54</f>
        <v>0</v>
      </c>
    </row>
    <row r="14" spans="1:16" ht="12.2" customHeight="1" x14ac:dyDescent="0.2">
      <c r="A14" s="1218" t="s">
        <v>92</v>
      </c>
      <c r="B14" s="423" t="s">
        <v>87</v>
      </c>
      <c r="C14" s="501">
        <f>'27._önkorm_önként'!C91+'28._Int össz_önk'!C55</f>
        <v>190963328</v>
      </c>
      <c r="D14" s="418">
        <f>'27._önkorm_önként'!D91+'28._Int össz_önk'!D55</f>
        <v>193511328</v>
      </c>
      <c r="E14" s="716">
        <f>'27._önkorm_önként'!E91+'28._Int össz_önk'!E55</f>
        <v>218444439</v>
      </c>
      <c r="F14" s="716">
        <f>'27._önkorm_önként'!F91+'28._Int össz_önk'!F55</f>
        <v>0</v>
      </c>
      <c r="G14" s="716">
        <f>'27._önkorm_önként'!G91+'28._Int össz_önk'!G55</f>
        <v>0</v>
      </c>
      <c r="H14" s="420">
        <f t="shared" si="2"/>
        <v>24933111</v>
      </c>
      <c r="I14" s="782">
        <f>'27._önkorm_önként'!I91+'28._Int össz_önk'!I55</f>
        <v>0</v>
      </c>
      <c r="J14" s="420">
        <f>'27._önkorm_önként'!J91+'28._Int össz_önk'!J55</f>
        <v>0</v>
      </c>
      <c r="K14" s="420">
        <f>'27._önkorm_önként'!K91+'28._Int össz_önk'!K55</f>
        <v>0</v>
      </c>
      <c r="L14" s="420">
        <f>'27._önkorm_önként'!L91+'28._Int össz_önk'!L55</f>
        <v>0</v>
      </c>
    </row>
    <row r="15" spans="1:16" ht="12.2" customHeight="1" x14ac:dyDescent="0.2">
      <c r="A15" s="1218" t="s">
        <v>93</v>
      </c>
      <c r="B15" s="423" t="s">
        <v>69</v>
      </c>
      <c r="C15" s="652">
        <f>'27._önkorm_önként'!C92+'28._Int össz_önk'!C56</f>
        <v>715606789</v>
      </c>
      <c r="D15" s="780">
        <f>'27._önkorm_önként'!D92+'28._Int össz_önk'!D56</f>
        <v>716706789</v>
      </c>
      <c r="E15" s="717">
        <f>'27._önkorm_önként'!E92+'28._Int össz_önk'!E56</f>
        <v>778157200</v>
      </c>
      <c r="F15" s="717">
        <f>'27._önkorm_önként'!F92+'28._Int össz_önk'!F56</f>
        <v>0</v>
      </c>
      <c r="G15" s="717">
        <f>'27._önkorm_önként'!G92+'28._Int össz_önk'!G56</f>
        <v>0</v>
      </c>
      <c r="H15" s="673">
        <f t="shared" si="2"/>
        <v>61450411</v>
      </c>
      <c r="I15" s="784">
        <f>'27._önkorm_önként'!I92+'28._Int össz_önk'!I56</f>
        <v>0</v>
      </c>
      <c r="J15" s="673">
        <f>'27._önkorm_önként'!J92+'28._Int össz_önk'!J56</f>
        <v>0</v>
      </c>
      <c r="K15" s="673">
        <f>'27._önkorm_önként'!K92+'28._Int össz_önk'!K56</f>
        <v>0</v>
      </c>
      <c r="L15" s="673">
        <f>'27._önkorm_önként'!L92+'28._Int össz_önk'!L56</f>
        <v>0</v>
      </c>
      <c r="P15" s="25" t="s">
        <v>385</v>
      </c>
    </row>
    <row r="16" spans="1:16" ht="12.2" customHeight="1" x14ac:dyDescent="0.2">
      <c r="A16" s="1218" t="s">
        <v>90</v>
      </c>
      <c r="B16" s="423" t="s">
        <v>80</v>
      </c>
      <c r="C16" s="652">
        <f>'27._önkorm_önként'!C93+'28._Int össz_önk'!C57</f>
        <v>170066480</v>
      </c>
      <c r="D16" s="780">
        <f>'27._önkorm_önként'!D93+'28._Int össz_önk'!D57</f>
        <v>170066480</v>
      </c>
      <c r="E16" s="717">
        <f>'27._önkorm_önként'!E93+'28._Int össz_önk'!E57</f>
        <v>170066480</v>
      </c>
      <c r="F16" s="717">
        <f>'27._önkorm_önként'!F93+'28._Int össz_önk'!F57</f>
        <v>0</v>
      </c>
      <c r="G16" s="717">
        <f>'27._önkorm_önként'!G93+'28._Int össz_önk'!G57</f>
        <v>0</v>
      </c>
      <c r="H16" s="673">
        <f t="shared" si="2"/>
        <v>0</v>
      </c>
      <c r="I16" s="784">
        <f>'27._önkorm_önként'!I93+'28._Int össz_önk'!I57</f>
        <v>0</v>
      </c>
      <c r="J16" s="673">
        <f>'27._önkorm_önként'!J93+'28._Int össz_önk'!J57</f>
        <v>0</v>
      </c>
      <c r="K16" s="673">
        <f>'27._önkorm_önként'!K93+'28._Int össz_önk'!K57</f>
        <v>0</v>
      </c>
      <c r="L16" s="673">
        <f>'27._önkorm_önként'!L93+'28._Int össz_önk'!L57</f>
        <v>0</v>
      </c>
    </row>
    <row r="17" spans="1:14" ht="12.2" customHeight="1" x14ac:dyDescent="0.2">
      <c r="A17" s="1218" t="s">
        <v>147</v>
      </c>
      <c r="B17" s="54" t="s">
        <v>88</v>
      </c>
      <c r="C17" s="652">
        <f>SUM(C18:C24)</f>
        <v>548764898</v>
      </c>
      <c r="D17" s="780">
        <f>SUM(D18:D24)</f>
        <v>525796190</v>
      </c>
      <c r="E17" s="717">
        <f>SUM(E18:E24)</f>
        <v>634051040</v>
      </c>
      <c r="F17" s="717">
        <f t="shared" ref="F17:K17" si="3">SUM(F18:F24)</f>
        <v>0</v>
      </c>
      <c r="G17" s="717">
        <f t="shared" si="3"/>
        <v>0</v>
      </c>
      <c r="H17" s="673">
        <f>+E17-D17</f>
        <v>108254850</v>
      </c>
      <c r="I17" s="784">
        <f t="shared" si="3"/>
        <v>0</v>
      </c>
      <c r="J17" s="673">
        <f t="shared" si="3"/>
        <v>0</v>
      </c>
      <c r="K17" s="673">
        <f t="shared" si="3"/>
        <v>0</v>
      </c>
      <c r="L17" s="673">
        <f t="shared" ref="L17" si="4">SUM(L18:L23)</f>
        <v>0</v>
      </c>
    </row>
    <row r="18" spans="1:14" ht="12.2" customHeight="1" x14ac:dyDescent="0.2">
      <c r="A18" s="1218" t="s">
        <v>306</v>
      </c>
      <c r="B18" s="855" t="s">
        <v>554</v>
      </c>
      <c r="C18" s="652">
        <f>'27._önkorm_önként'!C95</f>
        <v>0</v>
      </c>
      <c r="D18" s="780">
        <f>'27._önkorm_önként'!D95</f>
        <v>0</v>
      </c>
      <c r="E18" s="717">
        <f>'27._önkorm_önként'!E95</f>
        <v>0</v>
      </c>
      <c r="F18" s="717">
        <f>'27._önkorm_önként'!F95</f>
        <v>0</v>
      </c>
      <c r="G18" s="717">
        <f>'27._önkorm_önként'!G95</f>
        <v>0</v>
      </c>
      <c r="H18" s="673">
        <f t="shared" si="2"/>
        <v>0</v>
      </c>
      <c r="I18" s="784">
        <f>'27._önkorm_önként'!I95</f>
        <v>0</v>
      </c>
      <c r="J18" s="673">
        <f>'27._önkorm_önként'!J95</f>
        <v>0</v>
      </c>
      <c r="K18" s="673">
        <f>'27._önkorm_önként'!K95</f>
        <v>0</v>
      </c>
      <c r="L18" s="673">
        <f>'27._önkorm_önként'!L95</f>
        <v>0</v>
      </c>
    </row>
    <row r="19" spans="1:14" ht="12.2" customHeight="1" x14ac:dyDescent="0.2">
      <c r="A19" s="1218" t="s">
        <v>307</v>
      </c>
      <c r="B19" s="1011" t="s">
        <v>647</v>
      </c>
      <c r="C19" s="652">
        <f>'27._önkorm_önként'!C97</f>
        <v>0</v>
      </c>
      <c r="D19" s="780">
        <f>'27._önkorm_önként'!D97</f>
        <v>0</v>
      </c>
      <c r="E19" s="717">
        <f>'27._önkorm_önként'!E97</f>
        <v>0</v>
      </c>
      <c r="F19" s="717">
        <f>'27._önkorm_önként'!F97</f>
        <v>0</v>
      </c>
      <c r="G19" s="717">
        <f>'27._önkorm_önként'!G97</f>
        <v>0</v>
      </c>
      <c r="H19" s="673">
        <f t="shared" si="2"/>
        <v>0</v>
      </c>
      <c r="I19" s="784">
        <f>'27._önkorm_önként'!I97</f>
        <v>0</v>
      </c>
      <c r="J19" s="673">
        <f>'27._önkorm_önként'!J97</f>
        <v>0</v>
      </c>
      <c r="K19" s="673">
        <f>'27._önkorm_önként'!K97</f>
        <v>0</v>
      </c>
      <c r="L19" s="673">
        <f>'27._önkorm_önként'!L97</f>
        <v>0</v>
      </c>
    </row>
    <row r="20" spans="1:14" ht="12.2" customHeight="1" x14ac:dyDescent="0.2">
      <c r="A20" s="1218" t="s">
        <v>308</v>
      </c>
      <c r="B20" s="1011" t="s">
        <v>646</v>
      </c>
      <c r="C20" s="652"/>
      <c r="D20" s="780"/>
      <c r="E20" s="717"/>
      <c r="F20" s="717"/>
      <c r="G20" s="717"/>
      <c r="H20" s="673">
        <f t="shared" si="2"/>
        <v>0</v>
      </c>
      <c r="I20" s="784"/>
      <c r="J20" s="673"/>
      <c r="K20" s="673"/>
      <c r="L20" s="673"/>
    </row>
    <row r="21" spans="1:14" ht="12.2" customHeight="1" x14ac:dyDescent="0.2">
      <c r="A21" s="1218" t="s">
        <v>309</v>
      </c>
      <c r="B21" s="1011" t="s">
        <v>645</v>
      </c>
      <c r="C21" s="652">
        <f>'27._önkorm_önként'!C98</f>
        <v>30030000</v>
      </c>
      <c r="D21" s="780">
        <f>'27._önkorm_önként'!D98</f>
        <v>53382</v>
      </c>
      <c r="E21" s="717">
        <f>'27._önkorm_önként'!E98</f>
        <v>67253382</v>
      </c>
      <c r="F21" s="717">
        <f>'27._önkorm_önként'!F98</f>
        <v>0</v>
      </c>
      <c r="G21" s="717">
        <f>'27._önkorm_önként'!G98</f>
        <v>0</v>
      </c>
      <c r="H21" s="673">
        <f>+E21-D21</f>
        <v>67200000</v>
      </c>
      <c r="I21" s="784">
        <f>'27._önkorm_önként'!I98</f>
        <v>0</v>
      </c>
      <c r="J21" s="673">
        <f>'27._önkorm_önként'!J98</f>
        <v>0</v>
      </c>
      <c r="K21" s="673">
        <f>'27._önkorm_önként'!K98</f>
        <v>0</v>
      </c>
      <c r="L21" s="673">
        <f>'27._önkorm_önként'!L98</f>
        <v>0</v>
      </c>
      <c r="N21" s="25" t="s">
        <v>385</v>
      </c>
    </row>
    <row r="22" spans="1:14" ht="12.2" customHeight="1" x14ac:dyDescent="0.2">
      <c r="A22" s="1218" t="s">
        <v>310</v>
      </c>
      <c r="B22" s="1011" t="s">
        <v>650</v>
      </c>
      <c r="C22" s="652">
        <f>'27._önkorm_önként'!C99</f>
        <v>0</v>
      </c>
      <c r="D22" s="780">
        <f>'27._önkorm_önként'!D99</f>
        <v>0</v>
      </c>
      <c r="E22" s="717">
        <f>'27._önkorm_önként'!E99</f>
        <v>0</v>
      </c>
      <c r="F22" s="717">
        <f>'27._önkorm_önként'!F99</f>
        <v>0</v>
      </c>
      <c r="G22" s="717">
        <f>'27._önkorm_önként'!G99</f>
        <v>0</v>
      </c>
      <c r="H22" s="673">
        <f t="shared" si="2"/>
        <v>0</v>
      </c>
      <c r="I22" s="784">
        <f>'27._önkorm_önként'!I99</f>
        <v>0</v>
      </c>
      <c r="J22" s="673">
        <f>'27._önkorm_önként'!J99</f>
        <v>0</v>
      </c>
      <c r="K22" s="673">
        <f>'27._önkorm_önként'!K99</f>
        <v>0</v>
      </c>
      <c r="L22" s="673">
        <f>'27._önkorm_önként'!L99</f>
        <v>0</v>
      </c>
    </row>
    <row r="23" spans="1:14" ht="12.2" customHeight="1" x14ac:dyDescent="0.2">
      <c r="A23" s="1218" t="s">
        <v>361</v>
      </c>
      <c r="B23" s="1011" t="s">
        <v>644</v>
      </c>
      <c r="C23" s="652">
        <f>'27._önkorm_önként'!C100+'28._Int össz_önk'!C60</f>
        <v>518734898</v>
      </c>
      <c r="D23" s="780">
        <f>'27._önkorm_önként'!D100+'28._Int össz_önk'!D60</f>
        <v>525742808</v>
      </c>
      <c r="E23" s="717">
        <f>'27._önkorm_önként'!E100+'28._Int össz_önk'!E60</f>
        <v>566797658</v>
      </c>
      <c r="F23" s="717">
        <f>'27._önkorm_önként'!F100+'28._Int össz_önk'!F60</f>
        <v>0</v>
      </c>
      <c r="G23" s="717">
        <f>'27._önkorm_önként'!G100+'28._Int össz_önk'!G60</f>
        <v>0</v>
      </c>
      <c r="H23" s="673">
        <f t="shared" si="2"/>
        <v>41054850</v>
      </c>
      <c r="I23" s="784">
        <f>'27._önkorm_önként'!I100+'28._Int össz_önk'!I60</f>
        <v>0</v>
      </c>
      <c r="J23" s="673">
        <f>'27._önkorm_önként'!J100+'28._Int össz_önk'!J60</f>
        <v>0</v>
      </c>
      <c r="K23" s="673">
        <f>'27._önkorm_önként'!K100+'28._Int össz_önk'!K60</f>
        <v>0</v>
      </c>
      <c r="L23" s="673">
        <f>'27._önkorm_önként'!L100+'28._Int össz_önk'!L60</f>
        <v>0</v>
      </c>
    </row>
    <row r="24" spans="1:14" ht="12.2" customHeight="1" x14ac:dyDescent="0.2">
      <c r="A24" s="1218" t="s">
        <v>615</v>
      </c>
      <c r="B24" s="1012" t="s">
        <v>649</v>
      </c>
      <c r="C24" s="1237">
        <f>+C25+C26</f>
        <v>0</v>
      </c>
      <c r="D24" s="824">
        <f t="shared" ref="D24:K24" si="5">+D25+D26</f>
        <v>0</v>
      </c>
      <c r="E24" s="724">
        <f t="shared" si="5"/>
        <v>0</v>
      </c>
      <c r="F24" s="724">
        <f t="shared" si="5"/>
        <v>0</v>
      </c>
      <c r="G24" s="724">
        <f t="shared" si="5"/>
        <v>0</v>
      </c>
      <c r="H24" s="675">
        <f t="shared" si="2"/>
        <v>0</v>
      </c>
      <c r="I24" s="1021">
        <f t="shared" si="5"/>
        <v>0</v>
      </c>
      <c r="J24" s="675">
        <f t="shared" si="5"/>
        <v>0</v>
      </c>
      <c r="K24" s="675">
        <f t="shared" si="5"/>
        <v>0</v>
      </c>
      <c r="L24" s="675">
        <f t="shared" ref="L24" si="6">+L25+L26</f>
        <v>0</v>
      </c>
    </row>
    <row r="25" spans="1:14" ht="12.75" customHeight="1" x14ac:dyDescent="0.2">
      <c r="A25" s="12" t="s">
        <v>616</v>
      </c>
      <c r="B25" s="1013" t="s">
        <v>617</v>
      </c>
      <c r="C25" s="118">
        <f>'27._önkorm_önként'!C102</f>
        <v>0</v>
      </c>
      <c r="D25" s="273">
        <f>'27._önkorm_önként'!D102</f>
        <v>0</v>
      </c>
      <c r="E25" s="715">
        <f>'27._önkorm_önként'!E102</f>
        <v>0</v>
      </c>
      <c r="F25" s="715">
        <f>'27._önkorm_önként'!F102</f>
        <v>0</v>
      </c>
      <c r="G25" s="715">
        <f>'27._önkorm_önként'!G102</f>
        <v>0</v>
      </c>
      <c r="H25" s="16">
        <f t="shared" si="2"/>
        <v>0</v>
      </c>
      <c r="I25" s="781">
        <f>'27._önkorm_önként'!I102</f>
        <v>0</v>
      </c>
      <c r="J25" s="16">
        <f>'27._önkorm_önként'!J102</f>
        <v>0</v>
      </c>
      <c r="K25" s="16">
        <f>'27._önkorm_önként'!K102</f>
        <v>0</v>
      </c>
      <c r="L25" s="16">
        <f>'27._önkorm_önként'!L102</f>
        <v>0</v>
      </c>
    </row>
    <row r="26" spans="1:14" ht="12.75" customHeight="1" x14ac:dyDescent="0.2">
      <c r="A26" s="1220" t="s">
        <v>618</v>
      </c>
      <c r="B26" s="1014" t="s">
        <v>619</v>
      </c>
      <c r="C26" s="501">
        <f>SUM(C27:C28)</f>
        <v>0</v>
      </c>
      <c r="D26" s="418">
        <f t="shared" ref="D26:K26" si="7">SUM(D27:D28)</f>
        <v>0</v>
      </c>
      <c r="E26" s="716">
        <f t="shared" si="7"/>
        <v>0</v>
      </c>
      <c r="F26" s="716">
        <f t="shared" si="7"/>
        <v>0</v>
      </c>
      <c r="G26" s="716">
        <f t="shared" si="7"/>
        <v>0</v>
      </c>
      <c r="H26" s="420">
        <f t="shared" si="2"/>
        <v>0</v>
      </c>
      <c r="I26" s="782">
        <f t="shared" si="7"/>
        <v>0</v>
      </c>
      <c r="J26" s="420">
        <f t="shared" si="7"/>
        <v>0</v>
      </c>
      <c r="K26" s="420">
        <f t="shared" si="7"/>
        <v>0</v>
      </c>
      <c r="L26" s="420">
        <f t="shared" ref="L26" si="8">SUM(L27:L28)</f>
        <v>0</v>
      </c>
    </row>
    <row r="27" spans="1:14" ht="12.75" customHeight="1" x14ac:dyDescent="0.2">
      <c r="A27" s="1220" t="s">
        <v>620</v>
      </c>
      <c r="B27" s="1015" t="s">
        <v>648</v>
      </c>
      <c r="C27" s="501">
        <f>'27._önkorm_önként'!C104</f>
        <v>0</v>
      </c>
      <c r="D27" s="418">
        <f>'27._önkorm_önként'!D104</f>
        <v>0</v>
      </c>
      <c r="E27" s="716">
        <f>'27._önkorm_önként'!E104</f>
        <v>0</v>
      </c>
      <c r="F27" s="716">
        <f>'27._önkorm_önként'!F104</f>
        <v>0</v>
      </c>
      <c r="G27" s="716">
        <f>'27._önkorm_önként'!G104</f>
        <v>0</v>
      </c>
      <c r="H27" s="420">
        <f t="shared" si="2"/>
        <v>0</v>
      </c>
      <c r="I27" s="782">
        <f>'27._önkorm_önként'!I104</f>
        <v>0</v>
      </c>
      <c r="J27" s="420">
        <f>'27._önkorm_önként'!J104</f>
        <v>0</v>
      </c>
      <c r="K27" s="420">
        <f>'27._önkorm_önként'!K104</f>
        <v>0</v>
      </c>
      <c r="L27" s="420">
        <f>'27._önkorm_önként'!L104</f>
        <v>0</v>
      </c>
    </row>
    <row r="28" spans="1:14" ht="12.75" customHeight="1" thickBot="1" x14ac:dyDescent="0.25">
      <c r="A28" s="1220" t="s">
        <v>621</v>
      </c>
      <c r="B28" s="1015" t="s">
        <v>636</v>
      </c>
      <c r="C28" s="501">
        <f>'27._önkorm_önként'!C105</f>
        <v>0</v>
      </c>
      <c r="D28" s="418">
        <f>'27._önkorm_önként'!D105</f>
        <v>0</v>
      </c>
      <c r="E28" s="716">
        <f>'27._önkorm_önként'!E105</f>
        <v>0</v>
      </c>
      <c r="F28" s="716">
        <f>'27._önkorm_önként'!F105</f>
        <v>0</v>
      </c>
      <c r="G28" s="716">
        <f>'27._önkorm_önként'!G105</f>
        <v>0</v>
      </c>
      <c r="H28" s="420">
        <f t="shared" si="2"/>
        <v>0</v>
      </c>
      <c r="I28" s="782">
        <f>'27._önkorm_önként'!I105</f>
        <v>0</v>
      </c>
      <c r="J28" s="420">
        <f>'27._önkorm_önként'!J105</f>
        <v>0</v>
      </c>
      <c r="K28" s="420">
        <f>'27._önkorm_önként'!K105</f>
        <v>0</v>
      </c>
      <c r="L28" s="420">
        <f>'27._önkorm_önként'!L105</f>
        <v>0</v>
      </c>
    </row>
    <row r="29" spans="1:14" ht="12.2" customHeight="1" thickBot="1" x14ac:dyDescent="0.25">
      <c r="A29" s="14" t="s">
        <v>13</v>
      </c>
      <c r="B29" s="102" t="s">
        <v>395</v>
      </c>
      <c r="C29" s="117">
        <f>+C30+C32+C34</f>
        <v>583967150</v>
      </c>
      <c r="D29" s="275">
        <f t="shared" ref="D29:K29" si="9">+D30+D32+D34</f>
        <v>616467150</v>
      </c>
      <c r="E29" s="714">
        <f t="shared" si="9"/>
        <v>685185032</v>
      </c>
      <c r="F29" s="714">
        <f t="shared" si="9"/>
        <v>0</v>
      </c>
      <c r="G29" s="714">
        <f t="shared" si="9"/>
        <v>0</v>
      </c>
      <c r="H29" s="28">
        <f t="shared" si="2"/>
        <v>68717882</v>
      </c>
      <c r="I29" s="783">
        <f t="shared" si="9"/>
        <v>0</v>
      </c>
      <c r="J29" s="28">
        <f t="shared" si="9"/>
        <v>0</v>
      </c>
      <c r="K29" s="28">
        <f t="shared" si="9"/>
        <v>0</v>
      </c>
      <c r="L29" s="28">
        <f t="shared" ref="L29" si="10">+L30+L32+L34</f>
        <v>0</v>
      </c>
    </row>
    <row r="30" spans="1:14" ht="12.2" customHeight="1" x14ac:dyDescent="0.2">
      <c r="A30" s="12"/>
      <c r="B30" s="423" t="s">
        <v>119</v>
      </c>
      <c r="C30" s="118">
        <f>'27._önkorm_önként'!C107+'28._Int össz_önk'!C62</f>
        <v>201967150</v>
      </c>
      <c r="D30" s="273">
        <f>'27._önkorm_önként'!D107+'28._Int össz_önk'!D62</f>
        <v>201967150</v>
      </c>
      <c r="E30" s="715">
        <f>'27._önkorm_önként'!E107+'28._Int össz_önk'!E62</f>
        <v>197685032</v>
      </c>
      <c r="F30" s="715">
        <f>'27._önkorm_önként'!F107+'28._Int össz_önk'!F62</f>
        <v>0</v>
      </c>
      <c r="G30" s="715">
        <f>'27._önkorm_önként'!G107+'28._Int össz_önk'!G62</f>
        <v>0</v>
      </c>
      <c r="H30" s="16">
        <f t="shared" si="2"/>
        <v>-4282118</v>
      </c>
      <c r="I30" s="781">
        <f>'27._önkorm_önként'!I107+'28._Int össz_önk'!I62</f>
        <v>0</v>
      </c>
      <c r="J30" s="16">
        <f>'27._önkorm_önként'!J107+'28._Int össz_önk'!J62</f>
        <v>0</v>
      </c>
      <c r="K30" s="16">
        <f>'27._önkorm_önként'!K107+'28._Int össz_önk'!K62</f>
        <v>0</v>
      </c>
      <c r="L30" s="16">
        <f>'27._önkorm_önként'!L107+'28._Int össz_önk'!L62</f>
        <v>0</v>
      </c>
    </row>
    <row r="31" spans="1:14" ht="12.2" customHeight="1" x14ac:dyDescent="0.2">
      <c r="A31" s="12" t="s">
        <v>316</v>
      </c>
      <c r="B31" s="1014" t="s">
        <v>225</v>
      </c>
      <c r="C31" s="118">
        <f>'27._önkorm_önként'!C108+'28._Int össz_önk'!C63</f>
        <v>131957503</v>
      </c>
      <c r="D31" s="273">
        <f>'27._önkorm_önként'!D108+'28._Int össz_önk'!D63</f>
        <v>131957503</v>
      </c>
      <c r="E31" s="715">
        <f>'27._önkorm_önként'!E108+'28._Int össz_önk'!E63</f>
        <v>131957503</v>
      </c>
      <c r="F31" s="715">
        <f>'27._önkorm_önként'!F108+'28._Int össz_önk'!F63</f>
        <v>0</v>
      </c>
      <c r="G31" s="715">
        <f>'27._önkorm_önként'!G108+'28._Int össz_önk'!G63</f>
        <v>0</v>
      </c>
      <c r="H31" s="16">
        <f t="shared" si="2"/>
        <v>0</v>
      </c>
      <c r="I31" s="781">
        <f>'27._önkorm_önként'!I108+'28._Int össz_önk'!I63</f>
        <v>0</v>
      </c>
      <c r="J31" s="16">
        <f>'27._önkorm_önként'!J108+'28._Int össz_önk'!J63</f>
        <v>0</v>
      </c>
      <c r="K31" s="16">
        <f>'27._önkorm_önként'!K108+'28._Int össz_önk'!K63</f>
        <v>0</v>
      </c>
      <c r="L31" s="16">
        <f>'27._önkorm_önként'!L108+'28._Int össz_önk'!L63</f>
        <v>0</v>
      </c>
    </row>
    <row r="32" spans="1:14" ht="12.2" customHeight="1" x14ac:dyDescent="0.2">
      <c r="A32" s="12" t="s">
        <v>95</v>
      </c>
      <c r="B32" s="448" t="s">
        <v>2</v>
      </c>
      <c r="C32" s="501">
        <f>'27._önkorm_önként'!C109+'28._Int össz_önk'!C64</f>
        <v>0</v>
      </c>
      <c r="D32" s="418">
        <f>'27._önkorm_önként'!D109+'28._Int össz_önk'!D64</f>
        <v>0</v>
      </c>
      <c r="E32" s="716">
        <f>'27._önkorm_önként'!E109+'28._Int össz_önk'!E64</f>
        <v>0</v>
      </c>
      <c r="F32" s="716">
        <f>'27._önkorm_önként'!F109+'28._Int össz_önk'!F64</f>
        <v>0</v>
      </c>
      <c r="G32" s="716">
        <f>'27._önkorm_önként'!G109+'28._Int össz_önk'!G64</f>
        <v>0</v>
      </c>
      <c r="H32" s="420">
        <f t="shared" si="2"/>
        <v>0</v>
      </c>
      <c r="I32" s="782">
        <f>'27._önkorm_önként'!I109+'28._Int össz_önk'!I64</f>
        <v>0</v>
      </c>
      <c r="J32" s="420">
        <f>'27._önkorm_önként'!J109+'28._Int össz_önk'!J64</f>
        <v>0</v>
      </c>
      <c r="K32" s="420">
        <f>'27._önkorm_önként'!K109+'28._Int össz_önk'!K64</f>
        <v>0</v>
      </c>
      <c r="L32" s="420">
        <f>'27._önkorm_önként'!L109+'28._Int össz_önk'!L64</f>
        <v>0</v>
      </c>
    </row>
    <row r="33" spans="1:15" ht="12.2" customHeight="1" x14ac:dyDescent="0.2">
      <c r="A33" s="12" t="s">
        <v>315</v>
      </c>
      <c r="B33" s="1014" t="s">
        <v>553</v>
      </c>
      <c r="C33" s="501">
        <f>'27._önkorm_önként'!C110+'28._Int össz_önk'!C65</f>
        <v>0</v>
      </c>
      <c r="D33" s="418">
        <f>'27._önkorm_önként'!D110+'28._Int össz_önk'!D65</f>
        <v>0</v>
      </c>
      <c r="E33" s="716">
        <f>'27._önkorm_önként'!E110+'28._Int össz_önk'!E65</f>
        <v>0</v>
      </c>
      <c r="F33" s="716">
        <f>'27._önkorm_önként'!F110+'28._Int össz_önk'!F65</f>
        <v>0</v>
      </c>
      <c r="G33" s="716">
        <f>'27._önkorm_önként'!G110+'28._Int össz_önk'!G65</f>
        <v>0</v>
      </c>
      <c r="H33" s="420">
        <f t="shared" si="2"/>
        <v>0</v>
      </c>
      <c r="I33" s="782">
        <f>'27._önkorm_önként'!I110+'28._Int össz_önk'!I65</f>
        <v>0</v>
      </c>
      <c r="J33" s="420">
        <f>'27._önkorm_önként'!J110+'28._Int össz_önk'!J65</f>
        <v>0</v>
      </c>
      <c r="K33" s="420">
        <f>'27._önkorm_önként'!K110+'28._Int össz_önk'!K65</f>
        <v>0</v>
      </c>
      <c r="L33" s="420">
        <f>'27._önkorm_önként'!L110+'28._Int össz_önk'!L65</f>
        <v>0</v>
      </c>
    </row>
    <row r="34" spans="1:15" ht="12.2" customHeight="1" x14ac:dyDescent="0.2">
      <c r="A34" s="12" t="s">
        <v>96</v>
      </c>
      <c r="B34" s="634" t="s">
        <v>268</v>
      </c>
      <c r="C34" s="501">
        <f>SUM(C35:C38)</f>
        <v>382000000</v>
      </c>
      <c r="D34" s="418">
        <f t="shared" ref="D34:K34" si="11">SUM(D35:D38)</f>
        <v>414500000</v>
      </c>
      <c r="E34" s="716">
        <f t="shared" si="11"/>
        <v>487500000</v>
      </c>
      <c r="F34" s="716">
        <f t="shared" si="11"/>
        <v>0</v>
      </c>
      <c r="G34" s="716">
        <f t="shared" si="11"/>
        <v>0</v>
      </c>
      <c r="H34" s="420">
        <f t="shared" si="2"/>
        <v>73000000</v>
      </c>
      <c r="I34" s="782">
        <f t="shared" si="11"/>
        <v>0</v>
      </c>
      <c r="J34" s="420">
        <f t="shared" si="11"/>
        <v>0</v>
      </c>
      <c r="K34" s="420">
        <f t="shared" si="11"/>
        <v>0</v>
      </c>
      <c r="L34" s="420">
        <f t="shared" ref="L34" si="12">SUM(L35:L38)</f>
        <v>0</v>
      </c>
    </row>
    <row r="35" spans="1:15" ht="12.2" customHeight="1" x14ac:dyDescent="0.2">
      <c r="A35" s="12" t="s">
        <v>317</v>
      </c>
      <c r="B35" s="445" t="s">
        <v>226</v>
      </c>
      <c r="C35" s="501">
        <f>'27._önkorm_önként'!C112</f>
        <v>0</v>
      </c>
      <c r="D35" s="418">
        <f>'27._önkorm_önként'!D112</f>
        <v>0</v>
      </c>
      <c r="E35" s="716">
        <f>'27._önkorm_önként'!E112</f>
        <v>0</v>
      </c>
      <c r="F35" s="716">
        <f>'27._önkorm_önként'!F112</f>
        <v>0</v>
      </c>
      <c r="G35" s="716">
        <f>'27._önkorm_önként'!G112</f>
        <v>0</v>
      </c>
      <c r="H35" s="420">
        <f t="shared" si="2"/>
        <v>0</v>
      </c>
      <c r="I35" s="782">
        <f>'27._önkorm_önként'!I112</f>
        <v>0</v>
      </c>
      <c r="J35" s="420">
        <f>'27._önkorm_önként'!J112</f>
        <v>0</v>
      </c>
      <c r="K35" s="420">
        <f>'27._önkorm_önként'!K112</f>
        <v>0</v>
      </c>
      <c r="L35" s="420">
        <f>'27._önkorm_önként'!L112</f>
        <v>0</v>
      </c>
    </row>
    <row r="36" spans="1:15" ht="12.2" customHeight="1" x14ac:dyDescent="0.2">
      <c r="A36" s="12" t="s">
        <v>318</v>
      </c>
      <c r="B36" s="445" t="s">
        <v>227</v>
      </c>
      <c r="C36" s="501">
        <f>'27._önkorm_önként'!C113+'28._Int össz_önk'!C67</f>
        <v>0</v>
      </c>
      <c r="D36" s="418">
        <f>'27._önkorm_önként'!D113+'28._Int össz_önk'!D67</f>
        <v>30000000</v>
      </c>
      <c r="E36" s="716">
        <f>'27._önkorm_önként'!E113+'28._Int össz_önk'!E67</f>
        <v>30000000</v>
      </c>
      <c r="F36" s="716">
        <f>'27._önkorm_önként'!F113+'28._Int össz_önk'!F67</f>
        <v>0</v>
      </c>
      <c r="G36" s="716">
        <f>'27._önkorm_önként'!G113+'28._Int össz_önk'!G67</f>
        <v>0</v>
      </c>
      <c r="H36" s="420">
        <f t="shared" si="2"/>
        <v>0</v>
      </c>
      <c r="I36" s="782">
        <f>'27._önkorm_önként'!I113+'28._Int össz_önk'!I67</f>
        <v>0</v>
      </c>
      <c r="J36" s="420">
        <f>'27._önkorm_önként'!J113+'28._Int össz_önk'!J67</f>
        <v>0</v>
      </c>
      <c r="K36" s="420">
        <f>'27._önkorm_önként'!K113+'28._Int össz_önk'!K67</f>
        <v>0</v>
      </c>
      <c r="L36" s="420">
        <f>'27._önkorm_önként'!L113+'28._Int össz_önk'!L67</f>
        <v>0</v>
      </c>
    </row>
    <row r="37" spans="1:15" ht="12.2" customHeight="1" x14ac:dyDescent="0.2">
      <c r="A37" s="12" t="s">
        <v>319</v>
      </c>
      <c r="B37" s="445" t="s">
        <v>224</v>
      </c>
      <c r="C37" s="501">
        <f>'27._önkorm_önként'!C114</f>
        <v>224000000</v>
      </c>
      <c r="D37" s="418">
        <f>'27._önkorm_önként'!D114</f>
        <v>224000000</v>
      </c>
      <c r="E37" s="716">
        <f>'27._önkorm_önként'!E114</f>
        <v>264000000</v>
      </c>
      <c r="F37" s="716">
        <f>'27._önkorm_önként'!F114</f>
        <v>0</v>
      </c>
      <c r="G37" s="716">
        <f>'27._önkorm_önként'!G114</f>
        <v>0</v>
      </c>
      <c r="H37" s="420">
        <f t="shared" si="2"/>
        <v>40000000</v>
      </c>
      <c r="I37" s="782">
        <f>'27._önkorm_önként'!I114</f>
        <v>0</v>
      </c>
      <c r="J37" s="420">
        <f>'27._önkorm_önként'!J114</f>
        <v>0</v>
      </c>
      <c r="K37" s="420">
        <f>'27._önkorm_önként'!K114</f>
        <v>0</v>
      </c>
      <c r="L37" s="420">
        <f>'27._önkorm_önként'!L114</f>
        <v>0</v>
      </c>
    </row>
    <row r="38" spans="1:15" ht="12.2" customHeight="1" thickBot="1" x14ac:dyDescent="0.25">
      <c r="A38" s="12" t="s">
        <v>320</v>
      </c>
      <c r="B38" s="445" t="s">
        <v>228</v>
      </c>
      <c r="C38" s="501">
        <f>'27._önkorm_önként'!C115+'28._Int össz_önk'!C68</f>
        <v>158000000</v>
      </c>
      <c r="D38" s="418">
        <f>'27._önkorm_önként'!D115+'28._Int össz_önk'!D68</f>
        <v>160500000</v>
      </c>
      <c r="E38" s="716">
        <f>'27._önkorm_önként'!E115+'28._Int össz_önk'!E68</f>
        <v>193500000</v>
      </c>
      <c r="F38" s="716">
        <f>'27._önkorm_önként'!F115+'28._Int össz_önk'!F68</f>
        <v>0</v>
      </c>
      <c r="G38" s="716">
        <f>'27._önkorm_önként'!G115+'28._Int össz_önk'!G68</f>
        <v>0</v>
      </c>
      <c r="H38" s="420">
        <f t="shared" si="2"/>
        <v>33000000</v>
      </c>
      <c r="I38" s="782">
        <f>'27._önkorm_önként'!I115+'28._Int össz_önk'!I68</f>
        <v>0</v>
      </c>
      <c r="J38" s="420">
        <f>'27._önkorm_önként'!J115+'28._Int össz_önk'!J68</f>
        <v>0</v>
      </c>
      <c r="K38" s="420">
        <f>'27._önkorm_önként'!K115+'28._Int össz_önk'!K68</f>
        <v>0</v>
      </c>
      <c r="L38" s="420">
        <f>'27._önkorm_önként'!L115+'28._Int össz_önk'!L68</f>
        <v>0</v>
      </c>
    </row>
    <row r="39" spans="1:15" ht="12.2" customHeight="1" thickBot="1" x14ac:dyDescent="0.25">
      <c r="A39" s="14" t="s">
        <v>14</v>
      </c>
      <c r="B39" s="58" t="s">
        <v>540</v>
      </c>
      <c r="C39" s="1310">
        <f>+C11+C29</f>
        <v>3616788761</v>
      </c>
      <c r="D39" s="825">
        <f t="shared" ref="D39:K39" si="13">+D11+D29</f>
        <v>3639068053</v>
      </c>
      <c r="E39" s="725">
        <f t="shared" si="13"/>
        <v>4031979909</v>
      </c>
      <c r="F39" s="725">
        <f t="shared" si="13"/>
        <v>0</v>
      </c>
      <c r="G39" s="725">
        <f t="shared" si="13"/>
        <v>0</v>
      </c>
      <c r="H39" s="364">
        <f t="shared" si="2"/>
        <v>392911856</v>
      </c>
      <c r="I39" s="1312">
        <f t="shared" si="13"/>
        <v>0</v>
      </c>
      <c r="J39" s="364">
        <f t="shared" si="13"/>
        <v>0</v>
      </c>
      <c r="K39" s="364">
        <f t="shared" si="13"/>
        <v>0</v>
      </c>
      <c r="L39" s="364">
        <f t="shared" ref="L39" si="14">+L11+L29</f>
        <v>0</v>
      </c>
    </row>
    <row r="40" spans="1:15" ht="12.2" customHeight="1" thickBot="1" x14ac:dyDescent="0.25">
      <c r="A40" s="14" t="s">
        <v>15</v>
      </c>
      <c r="B40" s="58" t="s">
        <v>541</v>
      </c>
      <c r="C40" s="117">
        <f>+C41+C42+C43</f>
        <v>0</v>
      </c>
      <c r="D40" s="275">
        <f t="shared" ref="D40:K40" si="15">+D41+D42+D43</f>
        <v>0</v>
      </c>
      <c r="E40" s="714">
        <f t="shared" si="15"/>
        <v>0</v>
      </c>
      <c r="F40" s="714">
        <f t="shared" si="15"/>
        <v>0</v>
      </c>
      <c r="G40" s="714">
        <f t="shared" si="15"/>
        <v>0</v>
      </c>
      <c r="H40" s="28">
        <f t="shared" si="2"/>
        <v>0</v>
      </c>
      <c r="I40" s="783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</row>
    <row r="41" spans="1:15" s="33" customFormat="1" ht="12.2" customHeight="1" x14ac:dyDescent="0.2">
      <c r="A41" s="12" t="s">
        <v>100</v>
      </c>
      <c r="B41" s="17" t="s">
        <v>655</v>
      </c>
      <c r="C41" s="501">
        <f>'27._önkorm_önként'!C118</f>
        <v>0</v>
      </c>
      <c r="D41" s="418">
        <f>'27._önkorm_önként'!D118</f>
        <v>0</v>
      </c>
      <c r="E41" s="716">
        <f>'27._önkorm_önként'!E118</f>
        <v>0</v>
      </c>
      <c r="F41" s="716">
        <f>'27._önkorm_önként'!F118</f>
        <v>0</v>
      </c>
      <c r="G41" s="716">
        <f>'27._önkorm_önként'!G118</f>
        <v>0</v>
      </c>
      <c r="H41" s="420">
        <f t="shared" si="2"/>
        <v>0</v>
      </c>
      <c r="I41" s="782">
        <f>'27._önkorm_önként'!I118</f>
        <v>0</v>
      </c>
      <c r="J41" s="420">
        <f>'27._önkorm_önként'!J118</f>
        <v>0</v>
      </c>
      <c r="K41" s="420">
        <f>'27._önkorm_önként'!K118</f>
        <v>0</v>
      </c>
      <c r="L41" s="420">
        <f>'27._önkorm_önként'!L118</f>
        <v>0</v>
      </c>
    </row>
    <row r="42" spans="1:15" ht="12.2" customHeight="1" x14ac:dyDescent="0.2">
      <c r="A42" s="12" t="s">
        <v>101</v>
      </c>
      <c r="B42" s="17" t="s">
        <v>656</v>
      </c>
      <c r="C42" s="501">
        <f>'27._önkorm_önként'!C119</f>
        <v>0</v>
      </c>
      <c r="D42" s="418">
        <f>'27._önkorm_önként'!D119</f>
        <v>0</v>
      </c>
      <c r="E42" s="716">
        <f>'27._önkorm_önként'!E119</f>
        <v>0</v>
      </c>
      <c r="F42" s="716">
        <f>'27._önkorm_önként'!F119</f>
        <v>0</v>
      </c>
      <c r="G42" s="716">
        <f>'27._önkorm_önként'!G119</f>
        <v>0</v>
      </c>
      <c r="H42" s="420">
        <f t="shared" si="2"/>
        <v>0</v>
      </c>
      <c r="I42" s="782">
        <f>'27._önkorm_önként'!I119</f>
        <v>0</v>
      </c>
      <c r="J42" s="420">
        <f>'27._önkorm_önként'!J119</f>
        <v>0</v>
      </c>
      <c r="K42" s="420">
        <f>'27._önkorm_önként'!K119</f>
        <v>0</v>
      </c>
      <c r="L42" s="420">
        <f>'27._önkorm_önként'!L119</f>
        <v>0</v>
      </c>
    </row>
    <row r="43" spans="1:15" ht="12.2" customHeight="1" thickBot="1" x14ac:dyDescent="0.25">
      <c r="A43" s="13" t="s">
        <v>164</v>
      </c>
      <c r="B43" s="54" t="s">
        <v>657</v>
      </c>
      <c r="C43" s="501">
        <f>'27._önkorm_önként'!C120</f>
        <v>0</v>
      </c>
      <c r="D43" s="418">
        <f>'27._önkorm_önként'!D120</f>
        <v>0</v>
      </c>
      <c r="E43" s="716">
        <f>'27._önkorm_önként'!E120</f>
        <v>0</v>
      </c>
      <c r="F43" s="716">
        <f>'27._önkorm_önként'!F120</f>
        <v>0</v>
      </c>
      <c r="G43" s="716">
        <f>'27._önkorm_önként'!G120</f>
        <v>0</v>
      </c>
      <c r="H43" s="420">
        <f t="shared" si="2"/>
        <v>0</v>
      </c>
      <c r="I43" s="782">
        <f>'27._önkorm_önként'!I120</f>
        <v>0</v>
      </c>
      <c r="J43" s="420">
        <f>'27._önkorm_önként'!J120</f>
        <v>0</v>
      </c>
      <c r="K43" s="420">
        <f>'27._önkorm_önként'!K120</f>
        <v>0</v>
      </c>
      <c r="L43" s="420">
        <f>'27._önkorm_önként'!L120</f>
        <v>0</v>
      </c>
    </row>
    <row r="44" spans="1:15" ht="12.2" customHeight="1" thickBot="1" x14ac:dyDescent="0.25">
      <c r="A44" s="14" t="s">
        <v>16</v>
      </c>
      <c r="B44" s="58" t="s">
        <v>545</v>
      </c>
      <c r="C44" s="117">
        <f>+C45+C47+C46</f>
        <v>0</v>
      </c>
      <c r="D44" s="275">
        <f t="shared" ref="D44:K44" si="17">+D45+D47+D46</f>
        <v>0</v>
      </c>
      <c r="E44" s="714">
        <f t="shared" si="17"/>
        <v>0</v>
      </c>
      <c r="F44" s="714">
        <f t="shared" si="17"/>
        <v>0</v>
      </c>
      <c r="G44" s="714">
        <f t="shared" si="17"/>
        <v>0</v>
      </c>
      <c r="H44" s="28">
        <f t="shared" si="2"/>
        <v>0</v>
      </c>
      <c r="I44" s="783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</row>
    <row r="45" spans="1:15" ht="12.2" customHeight="1" x14ac:dyDescent="0.2">
      <c r="A45" s="12" t="s">
        <v>89</v>
      </c>
      <c r="B45" s="17" t="s">
        <v>359</v>
      </c>
      <c r="C45" s="501">
        <f>'27._önkorm_önként'!C122</f>
        <v>0</v>
      </c>
      <c r="D45" s="418">
        <f>'27._önkorm_önként'!D122</f>
        <v>0</v>
      </c>
      <c r="E45" s="716">
        <f>'27._önkorm_önként'!E122</f>
        <v>0</v>
      </c>
      <c r="F45" s="716">
        <f>'27._önkorm_önként'!F122</f>
        <v>0</v>
      </c>
      <c r="G45" s="716">
        <f>'27._önkorm_önként'!G122</f>
        <v>0</v>
      </c>
      <c r="H45" s="420">
        <f t="shared" si="2"/>
        <v>0</v>
      </c>
      <c r="I45" s="782">
        <f>'27._önkorm_önként'!I122</f>
        <v>0</v>
      </c>
      <c r="J45" s="420">
        <f>'27._önkorm_önként'!J122</f>
        <v>0</v>
      </c>
      <c r="K45" s="420">
        <f>'27._önkorm_önként'!K122</f>
        <v>0</v>
      </c>
      <c r="L45" s="420">
        <f>'27._önkorm_önként'!L122</f>
        <v>0</v>
      </c>
    </row>
    <row r="46" spans="1:15" ht="12.2" customHeight="1" x14ac:dyDescent="0.2">
      <c r="A46" s="12" t="s">
        <v>102</v>
      </c>
      <c r="B46" s="17" t="s">
        <v>579</v>
      </c>
      <c r="C46" s="501">
        <f>'27._önkorm_önként'!C123</f>
        <v>0</v>
      </c>
      <c r="D46" s="418">
        <f>'27._önkorm_önként'!D123</f>
        <v>0</v>
      </c>
      <c r="E46" s="716">
        <f>'27._önkorm_önként'!E123</f>
        <v>0</v>
      </c>
      <c r="F46" s="716">
        <f>'27._önkorm_önként'!F123</f>
        <v>0</v>
      </c>
      <c r="G46" s="716">
        <f>'27._önkorm_önként'!G123</f>
        <v>0</v>
      </c>
      <c r="H46" s="420">
        <f t="shared" si="2"/>
        <v>0</v>
      </c>
      <c r="I46" s="782">
        <f>'27._önkorm_önként'!I123</f>
        <v>0</v>
      </c>
      <c r="J46" s="420">
        <f>'27._önkorm_önként'!J123</f>
        <v>0</v>
      </c>
      <c r="K46" s="420">
        <f>'27._önkorm_önként'!K123</f>
        <v>0</v>
      </c>
      <c r="L46" s="420">
        <f>'27._önkorm_önként'!L123</f>
        <v>0</v>
      </c>
    </row>
    <row r="47" spans="1:15" ht="12.2" customHeight="1" thickBot="1" x14ac:dyDescent="0.25">
      <c r="A47" s="12" t="s">
        <v>103</v>
      </c>
      <c r="B47" s="54" t="s">
        <v>580</v>
      </c>
      <c r="C47" s="501">
        <f>'27._önkorm_önként'!C124</f>
        <v>0</v>
      </c>
      <c r="D47" s="418">
        <f>'27._önkorm_önként'!D124</f>
        <v>0</v>
      </c>
      <c r="E47" s="716">
        <f>'27._önkorm_önként'!E124</f>
        <v>0</v>
      </c>
      <c r="F47" s="716">
        <f>'27._önkorm_önként'!F124</f>
        <v>0</v>
      </c>
      <c r="G47" s="716">
        <f>'27._önkorm_önként'!G124</f>
        <v>0</v>
      </c>
      <c r="H47" s="420">
        <f t="shared" si="2"/>
        <v>0</v>
      </c>
      <c r="I47" s="782">
        <f>'27._önkorm_önként'!I124</f>
        <v>0</v>
      </c>
      <c r="J47" s="420">
        <f>'27._önkorm_önként'!J124</f>
        <v>0</v>
      </c>
      <c r="K47" s="420">
        <f>'27._önkorm_önként'!K124</f>
        <v>0</v>
      </c>
      <c r="L47" s="420">
        <f>'27._önkorm_önként'!L124</f>
        <v>0</v>
      </c>
    </row>
    <row r="48" spans="1:15" ht="12.2" customHeight="1" thickBot="1" x14ac:dyDescent="0.25">
      <c r="A48" s="14" t="s">
        <v>17</v>
      </c>
      <c r="B48" s="58" t="s">
        <v>542</v>
      </c>
      <c r="C48" s="1238">
        <f>+C49+C50+C51+C52+C53</f>
        <v>0</v>
      </c>
      <c r="D48" s="276">
        <f t="shared" ref="D48:K48" si="19">+D49+D50+D51+D52+D53</f>
        <v>0</v>
      </c>
      <c r="E48" s="680">
        <f t="shared" si="19"/>
        <v>0</v>
      </c>
      <c r="F48" s="680">
        <f t="shared" si="19"/>
        <v>0</v>
      </c>
      <c r="G48" s="680">
        <f t="shared" si="19"/>
        <v>0</v>
      </c>
      <c r="H48" s="76">
        <f t="shared" si="2"/>
        <v>0</v>
      </c>
      <c r="I48" s="793">
        <f t="shared" si="19"/>
        <v>0</v>
      </c>
      <c r="J48" s="76">
        <f t="shared" si="19"/>
        <v>0</v>
      </c>
      <c r="K48" s="76">
        <f t="shared" si="19"/>
        <v>0</v>
      </c>
      <c r="L48" s="76">
        <f t="shared" ref="L48" si="20">+L49+L50+L51+L52+L53</f>
        <v>0</v>
      </c>
      <c r="O48" s="81"/>
    </row>
    <row r="49" spans="1:15" x14ac:dyDescent="0.2">
      <c r="A49" s="12" t="s">
        <v>104</v>
      </c>
      <c r="B49" s="17" t="s">
        <v>240</v>
      </c>
      <c r="C49" s="501">
        <f>'27._önkorm_önként'!C126-'28._Int össz_önk'!C46</f>
        <v>0</v>
      </c>
      <c r="D49" s="418">
        <f>'27._önkorm_önként'!D126-'28._Int össz_önk'!D46</f>
        <v>0</v>
      </c>
      <c r="E49" s="716">
        <f>'27._önkorm_önként'!E126-'28._Int össz_önk'!E46</f>
        <v>0</v>
      </c>
      <c r="F49" s="716">
        <f>'27._önkorm_önként'!F126-'28._Int össz_önk'!F46</f>
        <v>0</v>
      </c>
      <c r="G49" s="716">
        <f>'27._önkorm_önként'!G126-'28._Int össz_önk'!G46</f>
        <v>0</v>
      </c>
      <c r="H49" s="420">
        <f t="shared" si="2"/>
        <v>0</v>
      </c>
      <c r="I49" s="782">
        <f>'27._önkorm_önként'!I126-'28._Int össz_önk'!I46</f>
        <v>0</v>
      </c>
      <c r="J49" s="420">
        <f>'27._önkorm_önként'!J126-'28._Int össz_önk'!J46</f>
        <v>0</v>
      </c>
      <c r="K49" s="420">
        <f>'27._önkorm_önként'!K126-'28._Int össz_önk'!K46</f>
        <v>0</v>
      </c>
      <c r="L49" s="420">
        <f>'27._önkorm_önként'!L126-'28._Int össz_önk'!L46</f>
        <v>0</v>
      </c>
    </row>
    <row r="50" spans="1:15" ht="12.2" customHeight="1" x14ac:dyDescent="0.2">
      <c r="A50" s="12" t="s">
        <v>105</v>
      </c>
      <c r="B50" s="17" t="s">
        <v>241</v>
      </c>
      <c r="C50" s="501">
        <f>'27._önkorm_önként'!C127-'28._Int össz_önk'!C47</f>
        <v>0</v>
      </c>
      <c r="D50" s="418">
        <f>'27._önkorm_önként'!D127-'28._Int össz_önk'!D47</f>
        <v>0</v>
      </c>
      <c r="E50" s="716">
        <f>'27._önkorm_önként'!E127-'28._Int össz_önk'!E47</f>
        <v>0</v>
      </c>
      <c r="F50" s="716">
        <f>'27._önkorm_önként'!F127-'28._Int össz_önk'!F47</f>
        <v>0</v>
      </c>
      <c r="G50" s="716">
        <f>'27._önkorm_önként'!G127-'28._Int össz_önk'!G47</f>
        <v>0</v>
      </c>
      <c r="H50" s="420">
        <f t="shared" si="2"/>
        <v>0</v>
      </c>
      <c r="I50" s="782">
        <f>'27._önkorm_önként'!I127-'28._Int össz_önk'!I47</f>
        <v>0</v>
      </c>
      <c r="J50" s="420">
        <f>'27._önkorm_önként'!J127-'28._Int össz_önk'!J47</f>
        <v>0</v>
      </c>
      <c r="K50" s="420">
        <f>'27._önkorm_önként'!K127-'28._Int össz_önk'!K47</f>
        <v>0</v>
      </c>
      <c r="L50" s="420">
        <f>'27._önkorm_önként'!L127-'28._Int össz_önk'!L47</f>
        <v>0</v>
      </c>
    </row>
    <row r="51" spans="1:15" s="33" customFormat="1" ht="12.2" customHeight="1" x14ac:dyDescent="0.2">
      <c r="A51" s="12" t="s">
        <v>205</v>
      </c>
      <c r="B51" s="17" t="s">
        <v>398</v>
      </c>
      <c r="C51" s="501">
        <f>'27._önkorm_önként'!C128</f>
        <v>0</v>
      </c>
      <c r="D51" s="418">
        <f>'27._önkorm_önként'!D128</f>
        <v>0</v>
      </c>
      <c r="E51" s="716">
        <f>'27._önkorm_önként'!E128</f>
        <v>0</v>
      </c>
      <c r="F51" s="716">
        <f>'27._önkorm_önként'!F128</f>
        <v>0</v>
      </c>
      <c r="G51" s="716">
        <f>'27._önkorm_önként'!G128</f>
        <v>0</v>
      </c>
      <c r="H51" s="420">
        <f t="shared" si="2"/>
        <v>0</v>
      </c>
      <c r="I51" s="782">
        <f>'27._önkorm_önként'!I128</f>
        <v>0</v>
      </c>
      <c r="J51" s="420">
        <f>'27._önkorm_önként'!J128</f>
        <v>0</v>
      </c>
      <c r="K51" s="420">
        <f>'27._önkorm_önként'!K128</f>
        <v>0</v>
      </c>
      <c r="L51" s="420">
        <f>'27._önkorm_önként'!L128</f>
        <v>0</v>
      </c>
    </row>
    <row r="52" spans="1:15" s="33" customFormat="1" ht="12.2" customHeight="1" x14ac:dyDescent="0.2">
      <c r="A52" s="13" t="s">
        <v>206</v>
      </c>
      <c r="B52" s="54" t="s">
        <v>229</v>
      </c>
      <c r="C52" s="501">
        <f>'27._önkorm_önként'!C129</f>
        <v>0</v>
      </c>
      <c r="D52" s="418">
        <f>'27._önkorm_önként'!D129</f>
        <v>0</v>
      </c>
      <c r="E52" s="716">
        <f>'27._önkorm_önként'!E129</f>
        <v>0</v>
      </c>
      <c r="F52" s="716">
        <f>'27._önkorm_önként'!F129</f>
        <v>0</v>
      </c>
      <c r="G52" s="716">
        <f>'27._önkorm_önként'!G129</f>
        <v>0</v>
      </c>
      <c r="H52" s="420">
        <f t="shared" si="2"/>
        <v>0</v>
      </c>
      <c r="I52" s="782">
        <f>'27._önkorm_önként'!I129</f>
        <v>0</v>
      </c>
      <c r="J52" s="420">
        <f>'27._önkorm_önként'!J129</f>
        <v>0</v>
      </c>
      <c r="K52" s="420">
        <f>'27._önkorm_önként'!K129</f>
        <v>0</v>
      </c>
      <c r="L52" s="420">
        <f>'27._önkorm_önként'!L129</f>
        <v>0</v>
      </c>
    </row>
    <row r="53" spans="1:15" s="33" customFormat="1" ht="12.2" customHeight="1" thickBot="1" x14ac:dyDescent="0.25">
      <c r="A53" s="251" t="s">
        <v>208</v>
      </c>
      <c r="B53" s="252" t="s">
        <v>399</v>
      </c>
      <c r="C53" s="1311">
        <f>'27._önkorm_önként'!C130</f>
        <v>0</v>
      </c>
      <c r="D53" s="826">
        <f>'27._önkorm_önként'!D130</f>
        <v>0</v>
      </c>
      <c r="E53" s="726">
        <f>'27._önkorm_önként'!E130</f>
        <v>0</v>
      </c>
      <c r="F53" s="726">
        <f>'27._önkorm_önként'!F130</f>
        <v>0</v>
      </c>
      <c r="G53" s="726">
        <f>'27._önkorm_önként'!G130</f>
        <v>0</v>
      </c>
      <c r="H53" s="676">
        <f t="shared" si="2"/>
        <v>0</v>
      </c>
      <c r="I53" s="834">
        <f>'27._önkorm_önként'!I130</f>
        <v>0</v>
      </c>
      <c r="J53" s="676">
        <f>'27._önkorm_önként'!J130</f>
        <v>0</v>
      </c>
      <c r="K53" s="676">
        <f>'27._önkorm_önként'!K130</f>
        <v>0</v>
      </c>
      <c r="L53" s="676">
        <f>'27._önkorm_önként'!L130</f>
        <v>0</v>
      </c>
    </row>
    <row r="54" spans="1:15" s="710" customFormat="1" ht="12.2" customHeight="1" thickBot="1" x14ac:dyDescent="0.25">
      <c r="A54" s="14" t="s">
        <v>18</v>
      </c>
      <c r="B54" s="58" t="s">
        <v>544</v>
      </c>
      <c r="C54" s="1239">
        <f>+C40+C44+C48</f>
        <v>0</v>
      </c>
      <c r="D54" s="443">
        <f t="shared" ref="D54:K54" si="21">+D40+D44+D48</f>
        <v>0</v>
      </c>
      <c r="E54" s="727">
        <f t="shared" si="21"/>
        <v>0</v>
      </c>
      <c r="F54" s="727">
        <f t="shared" si="21"/>
        <v>0</v>
      </c>
      <c r="G54" s="727">
        <f t="shared" si="21"/>
        <v>0</v>
      </c>
      <c r="H54" s="708">
        <f t="shared" si="2"/>
        <v>0</v>
      </c>
      <c r="I54" s="835">
        <f t="shared" si="21"/>
        <v>0</v>
      </c>
      <c r="J54" s="708">
        <f t="shared" si="21"/>
        <v>0</v>
      </c>
      <c r="K54" s="708">
        <f t="shared" si="21"/>
        <v>0</v>
      </c>
      <c r="L54" s="708">
        <f t="shared" ref="L54" si="22">+L40+L44+L48</f>
        <v>0</v>
      </c>
    </row>
    <row r="55" spans="1:15" s="710" customFormat="1" ht="15" customHeight="1" thickBot="1" x14ac:dyDescent="0.25">
      <c r="A55" s="82" t="s">
        <v>19</v>
      </c>
      <c r="B55" s="709" t="s">
        <v>543</v>
      </c>
      <c r="C55" s="1239">
        <f>+C39+C54</f>
        <v>3616788761</v>
      </c>
      <c r="D55" s="443">
        <f t="shared" ref="D55:K55" si="23">+D39+D54</f>
        <v>3639068053</v>
      </c>
      <c r="E55" s="727">
        <f t="shared" si="23"/>
        <v>4031979909</v>
      </c>
      <c r="F55" s="727">
        <f t="shared" si="23"/>
        <v>0</v>
      </c>
      <c r="G55" s="727">
        <f t="shared" si="23"/>
        <v>0</v>
      </c>
      <c r="H55" s="708">
        <f>+E55-D55</f>
        <v>392911856</v>
      </c>
      <c r="I55" s="835">
        <f t="shared" si="23"/>
        <v>0</v>
      </c>
      <c r="J55" s="708">
        <f t="shared" si="23"/>
        <v>0</v>
      </c>
      <c r="K55" s="708">
        <f t="shared" si="23"/>
        <v>0</v>
      </c>
      <c r="L55" s="708">
        <f t="shared" ref="L55" si="24">+L39+L54</f>
        <v>0</v>
      </c>
      <c r="N55" s="710" t="b">
        <f>E55='26._önként_össz_bev'!E85</f>
        <v>1</v>
      </c>
      <c r="O55" s="1666">
        <f>H55-'26._önként_össz_bev'!H85</f>
        <v>0</v>
      </c>
    </row>
    <row r="56" spans="1:15" ht="13.5" thickBot="1" x14ac:dyDescent="0.25">
      <c r="A56" s="677"/>
      <c r="B56" s="678"/>
      <c r="C56" s="679"/>
      <c r="D56" s="679"/>
      <c r="H56" s="27"/>
      <c r="I56" s="27"/>
      <c r="J56" s="27"/>
      <c r="K56" s="27"/>
      <c r="L56" s="27"/>
    </row>
    <row r="57" spans="1:15" s="707" customFormat="1" ht="15" customHeight="1" thickBot="1" x14ac:dyDescent="0.25">
      <c r="A57" s="1331" t="s">
        <v>292</v>
      </c>
      <c r="B57" s="1332"/>
      <c r="C57" s="1333">
        <f>'27._önkorm_önként'!C134+'28._Int össz_önk'!C71</f>
        <v>213</v>
      </c>
      <c r="D57" s="1334">
        <f>'27._önkorm_önként'!D134+'28._Int össz_önk'!D71</f>
        <v>182</v>
      </c>
      <c r="E57" s="1335">
        <f>'27._önkorm_önként'!E134+'28._Int össz_önk'!E71</f>
        <v>182</v>
      </c>
      <c r="F57" s="1335">
        <f>'27._önkorm_önként'!F134+'28._Int össz_önk'!F71</f>
        <v>2</v>
      </c>
      <c r="G57" s="1335">
        <f>'27._önkorm_önként'!G134+'28._Int össz_önk'!G71</f>
        <v>2</v>
      </c>
      <c r="H57" s="1336">
        <f t="shared" si="2"/>
        <v>0</v>
      </c>
      <c r="I57" s="1336">
        <f>'27._önkorm_önként'!I134+'28._Int össz_önk'!I71</f>
        <v>2</v>
      </c>
      <c r="J57" s="1336">
        <f>'27._önkorm_önként'!J134+'28._Int össz_önk'!J71</f>
        <v>2</v>
      </c>
      <c r="K57" s="1336">
        <f>'27._önkorm_önként'!K134+'28._Int össz_önk'!K71</f>
        <v>2</v>
      </c>
      <c r="L57" s="1336">
        <f>'27._önkorm_önként'!L134+'28._Int össz_önk'!L71</f>
        <v>2</v>
      </c>
    </row>
    <row r="58" spans="1:15" ht="14.25" hidden="1" customHeight="1" thickBot="1" x14ac:dyDescent="0.25">
      <c r="A58" s="71" t="s">
        <v>291</v>
      </c>
      <c r="B58" s="681"/>
      <c r="C58" s="757">
        <f>'27._önkorm_önként'!C135+'28._Int össz_önk'!C72</f>
        <v>0</v>
      </c>
      <c r="D58" s="794">
        <f>'27._önkorm_önként'!D135+'28._Int össz_önk'!D72</f>
        <v>0</v>
      </c>
      <c r="E58" s="755">
        <f>'27._önkorm_önként'!E135+'28._Int össz_önk'!E72</f>
        <v>0</v>
      </c>
      <c r="F58" s="755">
        <f>'27._önkorm_önként'!F135+'28._Int össz_önk'!F72</f>
        <v>0</v>
      </c>
      <c r="G58" s="755">
        <f>'27._önkorm_önként'!G135+'28._Int össz_önk'!G72</f>
        <v>0</v>
      </c>
      <c r="H58" s="757">
        <f t="shared" ref="H58" si="25">+D58-C58</f>
        <v>0</v>
      </c>
      <c r="I58" s="757">
        <f>'27._önkorm_önként'!I135+'28._Int össz_önk'!I72</f>
        <v>0</v>
      </c>
      <c r="J58" s="757">
        <f>'27._önkorm_önként'!J135+'28._Int össz_önk'!J72</f>
        <v>0</v>
      </c>
      <c r="K58" s="757">
        <f>'27._önkorm_önként'!K135+'28._Int össz_önk'!K72</f>
        <v>0</v>
      </c>
      <c r="L58" s="757">
        <f>'27._önkorm_önként'!L135+'28._Int össz_önk'!L72</f>
        <v>0</v>
      </c>
    </row>
    <row r="59" spans="1:15" x14ac:dyDescent="0.2">
      <c r="H59" s="27"/>
      <c r="I59" s="27"/>
      <c r="J59" s="27"/>
      <c r="K59" s="27"/>
      <c r="L59" s="27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85"/>
  <sheetViews>
    <sheetView view="pageBreakPreview" zoomScale="112" zoomScaleNormal="124" zoomScaleSheetLayoutView="112" workbookViewId="0">
      <selection activeCell="A2" sqref="A2:H2"/>
    </sheetView>
  </sheetViews>
  <sheetFormatPr defaultRowHeight="12.75" x14ac:dyDescent="0.2"/>
  <cols>
    <col min="1" max="1" width="9" style="1199" customWidth="1"/>
    <col min="2" max="2" width="62.1640625" style="84" customWidth="1"/>
    <col min="3" max="3" width="14.33203125" style="85" customWidth="1"/>
    <col min="4" max="4" width="17" style="85" customWidth="1"/>
    <col min="5" max="5" width="15.83203125" style="85" customWidth="1"/>
    <col min="6" max="7" width="18" style="85" hidden="1" customWidth="1"/>
    <col min="8" max="8" width="16.5" style="85" customWidth="1"/>
    <col min="9" max="11" width="14.6640625" style="85" hidden="1" customWidth="1"/>
    <col min="12" max="12" width="8.5" style="85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2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2" x14ac:dyDescent="0.2">
      <c r="A2" s="1709" t="s">
        <v>731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2" s="24" customFormat="1" ht="16.5" customHeight="1" x14ac:dyDescent="0.2">
      <c r="A3" s="248"/>
      <c r="B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</row>
    <row r="5" spans="1:12" s="40" customFormat="1" ht="21.2" customHeight="1" x14ac:dyDescent="0.2">
      <c r="A5" s="1708" t="str">
        <f>'26._önként_össz_kiad'!A5:C5</f>
        <v>2023. ÉVI KÖLTSÉGVETÉS</v>
      </c>
      <c r="B5" s="1708"/>
      <c r="C5" s="1708"/>
      <c r="D5" s="1708"/>
      <c r="E5" s="1708"/>
      <c r="F5" s="1708"/>
      <c r="G5" s="1708"/>
      <c r="H5" s="1708"/>
    </row>
    <row r="6" spans="1:12" s="40" customFormat="1" ht="21.2" customHeight="1" x14ac:dyDescent="0.2">
      <c r="A6" s="1708" t="s">
        <v>401</v>
      </c>
      <c r="B6" s="1708"/>
      <c r="C6" s="1708"/>
      <c r="D6" s="1708"/>
      <c r="E6" s="1708"/>
      <c r="F6" s="1708"/>
      <c r="G6" s="1708"/>
      <c r="H6" s="1708"/>
    </row>
    <row r="7" spans="1:12" s="40" customFormat="1" ht="15.75" x14ac:dyDescent="0.2">
      <c r="A7" s="1194"/>
      <c r="B7" s="1194"/>
      <c r="C7" s="1194"/>
      <c r="D7" s="1194"/>
      <c r="E7" s="1194"/>
      <c r="F7" s="1194"/>
      <c r="G7" s="1194"/>
      <c r="H7" s="1194"/>
      <c r="I7" s="1194"/>
      <c r="J7" s="1194"/>
      <c r="K7" s="1194"/>
      <c r="L7" s="1194"/>
    </row>
    <row r="8" spans="1:12" ht="13.5" thickBot="1" x14ac:dyDescent="0.25">
      <c r="A8" s="1846" t="s">
        <v>362</v>
      </c>
      <c r="B8" s="1846"/>
      <c r="C8" s="1846"/>
      <c r="D8" s="1846"/>
      <c r="E8" s="1846"/>
      <c r="F8" s="1846"/>
      <c r="G8" s="1846"/>
      <c r="H8" s="1846"/>
      <c r="I8" s="233"/>
      <c r="J8" s="233"/>
      <c r="K8" s="233"/>
      <c r="L8" s="233"/>
    </row>
    <row r="9" spans="1:12" s="48" customFormat="1" ht="62.45" customHeight="1" thickBot="1" x14ac:dyDescent="0.25">
      <c r="A9" s="45" t="s">
        <v>129</v>
      </c>
      <c r="B9" s="46" t="s">
        <v>11</v>
      </c>
      <c r="C9" s="46" t="str">
        <f>'26._önként_össz_kiad'!C9</f>
        <v>2023. évi eredeti előirányzat
2/2023. (II.14.)</v>
      </c>
      <c r="D9" s="270" t="str">
        <f>'26._önként_össz_kiad'!D9</f>
        <v>Módosított előirányzat a 14/2023.  (VI.29.)  rendelet szerint</v>
      </c>
      <c r="E9" s="46" t="str">
        <f>'26._önként_össz_kiad'!E9</f>
        <v>Módosított előirányzat a …./2023. (IX…..)  rendelet szerint</v>
      </c>
      <c r="F9" s="46" t="str">
        <f>'26._önként_össz_kiad'!F9</f>
        <v>Módosított előirányzat a .../2023. (XII…...)  rendelet szerint</v>
      </c>
      <c r="G9" s="46" t="str">
        <f>'26._önként_össz_kiad'!G9</f>
        <v>Módosított előirányzat a …../2023. (II…..)  rendelet szerint</v>
      </c>
      <c r="H9" s="47" t="str">
        <f>'26._önként_össz_kiad'!H9</f>
        <v>Változás a 14/2023. (VI.29.) rendelethez képest</v>
      </c>
      <c r="I9" s="270" t="str">
        <f>'26._önként_össz_kiad'!I9</f>
        <v>2023. évi teljesítés              2023.06.30-ig</v>
      </c>
      <c r="J9" s="46" t="str">
        <f>'26._önként_össz_kiad'!J9</f>
        <v>2023. évi teljesítés              2023.09.30-ig</v>
      </c>
      <c r="K9" s="46" t="str">
        <f>'26._önként_össz_kiad'!K9</f>
        <v>2023. évi teljesítés              2023.12.31-ig</v>
      </c>
      <c r="L9" s="46" t="str">
        <f>'26._önként_össz_kiad'!L9</f>
        <v>Teljesítés %-a</v>
      </c>
    </row>
    <row r="10" spans="1:12" s="48" customFormat="1" ht="15.95" customHeight="1" thickBot="1" x14ac:dyDescent="0.25">
      <c r="A10" s="45" t="s">
        <v>297</v>
      </c>
      <c r="B10" s="46" t="s">
        <v>298</v>
      </c>
      <c r="C10" s="46" t="s">
        <v>299</v>
      </c>
      <c r="D10" s="270" t="s">
        <v>300</v>
      </c>
      <c r="E10" s="713" t="s">
        <v>301</v>
      </c>
      <c r="F10" s="713"/>
      <c r="G10" s="713"/>
      <c r="H10" s="47" t="s">
        <v>388</v>
      </c>
      <c r="I10" s="267"/>
      <c r="J10" s="47"/>
      <c r="K10" s="47"/>
      <c r="L10" s="47"/>
    </row>
    <row r="11" spans="1:12" s="48" customFormat="1" ht="12.2" customHeight="1" thickBot="1" x14ac:dyDescent="0.25">
      <c r="A11" s="14" t="s">
        <v>12</v>
      </c>
      <c r="B11" s="74" t="s">
        <v>622</v>
      </c>
      <c r="C11" s="117">
        <f>C19+C20+C21+C22+C23</f>
        <v>0</v>
      </c>
      <c r="D11" s="275">
        <f>D19+D20+D21+D22+D23</f>
        <v>0</v>
      </c>
      <c r="E11" s="714">
        <f t="shared" ref="E11:K11" si="0">E19+E20+E21+E22+E23</f>
        <v>331428</v>
      </c>
      <c r="F11" s="714">
        <f t="shared" si="0"/>
        <v>0</v>
      </c>
      <c r="G11" s="714">
        <f t="shared" si="0"/>
        <v>0</v>
      </c>
      <c r="H11" s="28">
        <f>+E11-D11</f>
        <v>331428</v>
      </c>
      <c r="I11" s="783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5" t="s">
        <v>188</v>
      </c>
      <c r="C12" s="118">
        <f>'27._önkorm_államig'!C12</f>
        <v>0</v>
      </c>
      <c r="D12" s="273">
        <f>'27._önkorm_államig'!D12</f>
        <v>0</v>
      </c>
      <c r="E12" s="715">
        <f>'27._önkorm_államig'!E12</f>
        <v>0</v>
      </c>
      <c r="F12" s="715">
        <f>'27._önkorm_államig'!F12</f>
        <v>0</v>
      </c>
      <c r="G12" s="715">
        <f>'27._önkorm_államig'!G12</f>
        <v>0</v>
      </c>
      <c r="H12" s="16">
        <f t="shared" ref="H12:H75" si="2">+E12-D12</f>
        <v>0</v>
      </c>
      <c r="I12" s="781">
        <f>'27._önkorm_államig'!I12</f>
        <v>0</v>
      </c>
      <c r="J12" s="16">
        <f>'27._önkorm_államig'!J12</f>
        <v>0</v>
      </c>
      <c r="K12" s="16">
        <f>'27._önkorm_államig'!K12</f>
        <v>0</v>
      </c>
      <c r="L12" s="16">
        <f>'27._önkorm_államig'!L12</f>
        <v>0</v>
      </c>
    </row>
    <row r="13" spans="1:12" s="56" customFormat="1" ht="12.2" customHeight="1" x14ac:dyDescent="0.2">
      <c r="A13" s="1218" t="s">
        <v>92</v>
      </c>
      <c r="B13" s="439" t="s">
        <v>532</v>
      </c>
      <c r="C13" s="118">
        <f>'27._önkorm_államig'!C13</f>
        <v>0</v>
      </c>
      <c r="D13" s="273">
        <f>'27._önkorm_államig'!D13</f>
        <v>0</v>
      </c>
      <c r="E13" s="715">
        <f>'27._önkorm_államig'!E13</f>
        <v>0</v>
      </c>
      <c r="F13" s="715">
        <f>'27._önkorm_államig'!F13</f>
        <v>0</v>
      </c>
      <c r="G13" s="715">
        <f>'27._önkorm_államig'!G13</f>
        <v>0</v>
      </c>
      <c r="H13" s="16">
        <f t="shared" si="2"/>
        <v>0</v>
      </c>
      <c r="I13" s="781">
        <f>'27._önkorm_államig'!I13</f>
        <v>0</v>
      </c>
      <c r="J13" s="16">
        <f>'27._önkorm_államig'!J13</f>
        <v>0</v>
      </c>
      <c r="K13" s="16">
        <f>'27._önkorm_államig'!K13</f>
        <v>0</v>
      </c>
      <c r="L13" s="16">
        <f>'27._önkorm_államig'!L13</f>
        <v>0</v>
      </c>
    </row>
    <row r="14" spans="1:12" s="56" customFormat="1" ht="12.2" customHeight="1" x14ac:dyDescent="0.2">
      <c r="A14" s="1218" t="s">
        <v>93</v>
      </c>
      <c r="B14" s="439" t="s">
        <v>533</v>
      </c>
      <c r="C14" s="118">
        <f>'27._önkorm_államig'!C14</f>
        <v>0</v>
      </c>
      <c r="D14" s="273">
        <f>'27._önkorm_államig'!D14</f>
        <v>0</v>
      </c>
      <c r="E14" s="715">
        <f>'27._önkorm_államig'!E14</f>
        <v>0</v>
      </c>
      <c r="F14" s="715">
        <f>'27._önkorm_államig'!F14</f>
        <v>0</v>
      </c>
      <c r="G14" s="715">
        <f>'27._önkorm_államig'!G14</f>
        <v>0</v>
      </c>
      <c r="H14" s="16">
        <f t="shared" si="2"/>
        <v>0</v>
      </c>
      <c r="I14" s="781">
        <f>'27._önkorm_államig'!I14</f>
        <v>0</v>
      </c>
      <c r="J14" s="16">
        <f>'27._önkorm_államig'!J14</f>
        <v>0</v>
      </c>
      <c r="K14" s="16">
        <f>'27._önkorm_államig'!K14</f>
        <v>0</v>
      </c>
      <c r="L14" s="16">
        <f>'27._önkorm_államig'!L14</f>
        <v>0</v>
      </c>
    </row>
    <row r="15" spans="1:12" s="56" customFormat="1" ht="12.2" customHeight="1" x14ac:dyDescent="0.2">
      <c r="A15" s="1218" t="s">
        <v>90</v>
      </c>
      <c r="B15" s="439" t="s">
        <v>534</v>
      </c>
      <c r="C15" s="118">
        <f>'27._önkorm_államig'!C16</f>
        <v>0</v>
      </c>
      <c r="D15" s="273">
        <f>'27._önkorm_államig'!D16</f>
        <v>0</v>
      </c>
      <c r="E15" s="118">
        <f>'27._önkorm_államig'!E16</f>
        <v>0</v>
      </c>
      <c r="F15" s="118">
        <f>'27._önkorm_államig'!F16</f>
        <v>0</v>
      </c>
      <c r="G15" s="118">
        <f>'27._önkorm_államig'!G16</f>
        <v>0</v>
      </c>
      <c r="H15" s="16">
        <f t="shared" si="2"/>
        <v>0</v>
      </c>
      <c r="I15" s="781">
        <f>'27._önkorm_államig'!I16</f>
        <v>0</v>
      </c>
      <c r="J15" s="16">
        <f>'27._önkorm_államig'!J16</f>
        <v>0</v>
      </c>
      <c r="K15" s="16">
        <f>'27._önkorm_államig'!K16</f>
        <v>0</v>
      </c>
      <c r="L15" s="16">
        <f>'27._önkorm_államig'!L16</f>
        <v>0</v>
      </c>
    </row>
    <row r="16" spans="1:12" s="56" customFormat="1" ht="12.2" customHeight="1" x14ac:dyDescent="0.2">
      <c r="A16" s="1218" t="s">
        <v>147</v>
      </c>
      <c r="B16" s="439" t="s">
        <v>189</v>
      </c>
      <c r="C16" s="118">
        <f>'27._önkorm_államig'!C17</f>
        <v>0</v>
      </c>
      <c r="D16" s="273">
        <f>'27._önkorm_államig'!D17</f>
        <v>0</v>
      </c>
      <c r="E16" s="715">
        <f>'27._önkorm_államig'!E17</f>
        <v>0</v>
      </c>
      <c r="F16" s="715">
        <f>'27._önkorm_államig'!F17</f>
        <v>0</v>
      </c>
      <c r="G16" s="715">
        <f>'27._önkorm_államig'!G17</f>
        <v>0</v>
      </c>
      <c r="H16" s="16">
        <f t="shared" si="2"/>
        <v>0</v>
      </c>
      <c r="I16" s="781">
        <f>'27._önkorm_államig'!I17</f>
        <v>0</v>
      </c>
      <c r="J16" s="16">
        <f>'27._önkorm_államig'!J17</f>
        <v>0</v>
      </c>
      <c r="K16" s="16">
        <f>'27._önkorm_államig'!K17</f>
        <v>0</v>
      </c>
      <c r="L16" s="16">
        <f>'27._önkorm_államig'!L17</f>
        <v>0</v>
      </c>
    </row>
    <row r="17" spans="1:12" s="56" customFormat="1" ht="12.2" customHeight="1" x14ac:dyDescent="0.2">
      <c r="A17" s="1220" t="s">
        <v>149</v>
      </c>
      <c r="B17" s="439" t="s">
        <v>271</v>
      </c>
      <c r="C17" s="118">
        <f>'27._önkorm_államig'!C18</f>
        <v>0</v>
      </c>
      <c r="D17" s="273">
        <f>'27._önkorm_államig'!D18</f>
        <v>0</v>
      </c>
      <c r="E17" s="715">
        <f>'27._önkorm_államig'!E18</f>
        <v>0</v>
      </c>
      <c r="F17" s="715">
        <f>'27._önkorm_államig'!F18</f>
        <v>0</v>
      </c>
      <c r="G17" s="715">
        <f>'27._önkorm_államig'!G18</f>
        <v>0</v>
      </c>
      <c r="H17" s="16">
        <f t="shared" si="2"/>
        <v>0</v>
      </c>
      <c r="I17" s="781">
        <f>'27._önkorm_államig'!I18</f>
        <v>0</v>
      </c>
      <c r="J17" s="16">
        <f>'27._önkorm_államig'!J18</f>
        <v>0</v>
      </c>
      <c r="K17" s="16">
        <f>'27._önkorm_államig'!K18</f>
        <v>0</v>
      </c>
      <c r="L17" s="16">
        <f>'27._önkorm_államig'!L18</f>
        <v>0</v>
      </c>
    </row>
    <row r="18" spans="1:12" s="26" customFormat="1" ht="12.75" customHeight="1" x14ac:dyDescent="0.2">
      <c r="A18" s="1220" t="s">
        <v>151</v>
      </c>
      <c r="B18" s="879" t="s">
        <v>272</v>
      </c>
      <c r="C18" s="118">
        <f>'27._önkorm_államig'!C19</f>
        <v>0</v>
      </c>
      <c r="D18" s="826">
        <f>'27._önkorm_államig'!D19</f>
        <v>0</v>
      </c>
      <c r="E18" s="726">
        <f>'27._önkorm_államig'!E19</f>
        <v>0</v>
      </c>
      <c r="F18" s="726">
        <f>'27._önkorm_államig'!F19</f>
        <v>0</v>
      </c>
      <c r="G18" s="726">
        <f>'27._önkorm_államig'!G19</f>
        <v>0</v>
      </c>
      <c r="H18" s="676">
        <f t="shared" si="2"/>
        <v>0</v>
      </c>
      <c r="I18" s="834">
        <f>'27._önkorm_államig'!I19</f>
        <v>0</v>
      </c>
      <c r="J18" s="676">
        <f>'27._önkorm_államig'!J19</f>
        <v>0</v>
      </c>
      <c r="K18" s="676">
        <f>'27._önkorm_államig'!K19</f>
        <v>0</v>
      </c>
      <c r="L18" s="676">
        <f>'27._önkorm_államig'!L19</f>
        <v>0</v>
      </c>
    </row>
    <row r="19" spans="1:12" s="26" customFormat="1" ht="12.2" customHeight="1" x14ac:dyDescent="0.2">
      <c r="A19" s="1225" t="s">
        <v>153</v>
      </c>
      <c r="B19" s="849" t="s">
        <v>623</v>
      </c>
      <c r="C19" s="118">
        <f>SUM(C12:C18)</f>
        <v>0</v>
      </c>
      <c r="D19" s="824">
        <f t="shared" ref="D19:K19" si="3">SUM(D12:D18)</f>
        <v>0</v>
      </c>
      <c r="E19" s="724">
        <f t="shared" si="3"/>
        <v>0</v>
      </c>
      <c r="F19" s="724">
        <f t="shared" si="3"/>
        <v>0</v>
      </c>
      <c r="G19" s="724">
        <f t="shared" si="3"/>
        <v>0</v>
      </c>
      <c r="H19" s="675">
        <f t="shared" si="2"/>
        <v>0</v>
      </c>
      <c r="I19" s="1021">
        <f t="shared" si="3"/>
        <v>0</v>
      </c>
      <c r="J19" s="675">
        <f t="shared" si="3"/>
        <v>0</v>
      </c>
      <c r="K19" s="675">
        <f t="shared" si="3"/>
        <v>0</v>
      </c>
      <c r="L19" s="675" t="e">
        <f t="shared" ref="L19" si="4">+L20+L21+L22+L23</f>
        <v>#DIV/0!</v>
      </c>
    </row>
    <row r="20" spans="1:12" s="26" customFormat="1" ht="12.2" customHeight="1" x14ac:dyDescent="0.2">
      <c r="A20" s="12" t="s">
        <v>154</v>
      </c>
      <c r="B20" s="75" t="s">
        <v>159</v>
      </c>
      <c r="C20" s="118">
        <f>'27._önkorm_államig'!C20+'28._Int.össz_államig'!C23</f>
        <v>0</v>
      </c>
      <c r="D20" s="273">
        <f>'27._önkorm_államig'!D20+'28._Int.össz_államig'!D23</f>
        <v>0</v>
      </c>
      <c r="E20" s="715">
        <f>'27._önkorm_államig'!E20+'28._Int.össz_államig'!E23</f>
        <v>0</v>
      </c>
      <c r="F20" s="715">
        <f>'27._önkorm_államig'!F20+'28._Int.össz_államig'!F23</f>
        <v>0</v>
      </c>
      <c r="G20" s="715">
        <f>'27._önkorm_államig'!G20+'28._Int.össz_államig'!G23</f>
        <v>0</v>
      </c>
      <c r="H20" s="16">
        <f t="shared" si="2"/>
        <v>0</v>
      </c>
      <c r="I20" s="781">
        <f>'27._önkorm_államig'!I20+'28._Int.össz_államig'!I23</f>
        <v>0</v>
      </c>
      <c r="J20" s="16">
        <f>'27._önkorm_államig'!J20+'28._Int.össz_államig'!J23</f>
        <v>0</v>
      </c>
      <c r="K20" s="16">
        <f>'27._önkorm_államig'!K20+'28._Int.össz_államig'!K23</f>
        <v>0</v>
      </c>
      <c r="L20" s="16" t="e">
        <f>'27._önkorm_államig'!L20+'28._Int.össz_államig'!L23</f>
        <v>#DIV/0!</v>
      </c>
    </row>
    <row r="21" spans="1:12" s="26" customFormat="1" ht="12.2" customHeight="1" x14ac:dyDescent="0.2">
      <c r="A21" s="12" t="s">
        <v>156</v>
      </c>
      <c r="B21" s="439" t="s">
        <v>190</v>
      </c>
      <c r="C21" s="118">
        <f>'27._önkorm_államig'!C21+'28._Int.össz_államig'!C24</f>
        <v>0</v>
      </c>
      <c r="D21" s="273">
        <f>'27._önkorm_államig'!D21+'28._Int.össz_államig'!D24</f>
        <v>0</v>
      </c>
      <c r="E21" s="715">
        <f>'27._önkorm_államig'!E21+'28._Int.össz_államig'!E24</f>
        <v>0</v>
      </c>
      <c r="F21" s="715">
        <f>'27._önkorm_államig'!F21+'28._Int.össz_államig'!F24</f>
        <v>0</v>
      </c>
      <c r="G21" s="715">
        <f>'27._önkorm_államig'!G21+'28._Int.össz_államig'!G24</f>
        <v>0</v>
      </c>
      <c r="H21" s="16">
        <f t="shared" si="2"/>
        <v>0</v>
      </c>
      <c r="I21" s="781">
        <f>'27._önkorm_államig'!I21+'28._Int.össz_államig'!I24</f>
        <v>0</v>
      </c>
      <c r="J21" s="16">
        <f>'27._önkorm_államig'!J21+'28._Int.össz_államig'!J24</f>
        <v>0</v>
      </c>
      <c r="K21" s="16">
        <f>'27._önkorm_államig'!K21+'28._Int.össz_államig'!K24</f>
        <v>0</v>
      </c>
      <c r="L21" s="16" t="e">
        <f>'27._önkorm_államig'!L21+'28._Int.össz_államig'!L24</f>
        <v>#DIV/0!</v>
      </c>
    </row>
    <row r="22" spans="1:12" s="26" customFormat="1" ht="12.2" customHeight="1" x14ac:dyDescent="0.2">
      <c r="A22" s="12" t="s">
        <v>276</v>
      </c>
      <c r="B22" s="439" t="s">
        <v>191</v>
      </c>
      <c r="C22" s="501">
        <f>'27._önkorm_államig'!C22</f>
        <v>0</v>
      </c>
      <c r="D22" s="418">
        <f>'27._önkorm_államig'!D22</f>
        <v>0</v>
      </c>
      <c r="E22" s="716">
        <f>'27._önkorm_államig'!E22</f>
        <v>0</v>
      </c>
      <c r="F22" s="716">
        <f>'27._önkorm_államig'!F22</f>
        <v>0</v>
      </c>
      <c r="G22" s="716">
        <f>'27._önkorm_államig'!G22</f>
        <v>0</v>
      </c>
      <c r="H22" s="420">
        <f t="shared" si="2"/>
        <v>0</v>
      </c>
      <c r="I22" s="782">
        <f>'27._önkorm_államig'!I22</f>
        <v>0</v>
      </c>
      <c r="J22" s="420">
        <f>'27._önkorm_államig'!J22</f>
        <v>0</v>
      </c>
      <c r="K22" s="420">
        <f>'27._önkorm_államig'!K22</f>
        <v>0</v>
      </c>
      <c r="L22" s="420">
        <f>'27._önkorm_államig'!L22</f>
        <v>0</v>
      </c>
    </row>
    <row r="23" spans="1:12" s="26" customFormat="1" ht="12.2" customHeight="1" x14ac:dyDescent="0.2">
      <c r="A23" s="12" t="s">
        <v>595</v>
      </c>
      <c r="B23" s="439" t="s">
        <v>192</v>
      </c>
      <c r="C23" s="501">
        <f>'27._önkorm_államig'!C23+'28._Int.össz_államig'!C26</f>
        <v>0</v>
      </c>
      <c r="D23" s="418">
        <f>'27._önkorm_államig'!D23+'28._Int.össz_államig'!D26</f>
        <v>0</v>
      </c>
      <c r="E23" s="716">
        <f>'27._önkorm_államig'!E23+'28._Int.össz_államig'!E25</f>
        <v>331428</v>
      </c>
      <c r="F23" s="716">
        <f>'27._önkorm_államig'!F23+'28._Int.össz_államig'!F26</f>
        <v>0</v>
      </c>
      <c r="G23" s="716">
        <f>'27._önkorm_államig'!G23+'28._Int.össz_államig'!G26</f>
        <v>0</v>
      </c>
      <c r="H23" s="420">
        <f t="shared" si="2"/>
        <v>331428</v>
      </c>
      <c r="I23" s="782">
        <f>'27._önkorm_államig'!I23+'28._Int.össz_államig'!I26</f>
        <v>0</v>
      </c>
      <c r="J23" s="420">
        <f>'27._önkorm_államig'!J23+'28._Int.össz_államig'!J26</f>
        <v>0</v>
      </c>
      <c r="K23" s="420">
        <f>'27._önkorm_államig'!K23+'28._Int.össz_államig'!K26</f>
        <v>0</v>
      </c>
      <c r="L23" s="420" t="e">
        <f>'27._önkorm_államig'!L23+'28._Int.össz_államig'!L26</f>
        <v>#DIV/0!</v>
      </c>
    </row>
    <row r="24" spans="1:12" s="56" customFormat="1" ht="12.2" customHeight="1" thickBot="1" x14ac:dyDescent="0.25">
      <c r="A24" s="12" t="s">
        <v>596</v>
      </c>
      <c r="B24" s="634" t="s">
        <v>643</v>
      </c>
      <c r="C24" s="652">
        <f>'27._önkorm_államig'!C24+'28._Int.össz_államig'!C27</f>
        <v>0</v>
      </c>
      <c r="D24" s="780">
        <f>'27._önkorm_államig'!D24+'28._Int.össz_államig'!D27</f>
        <v>0</v>
      </c>
      <c r="E24" s="717">
        <f>'27._önkorm_államig'!E24+'28._Int.össz_államig'!E27</f>
        <v>0</v>
      </c>
      <c r="F24" s="717">
        <f>'27._önkorm_államig'!F24+'28._Int.össz_államig'!F27</f>
        <v>0</v>
      </c>
      <c r="G24" s="717">
        <f>'27._önkorm_államig'!G24+'28._Int.össz_államig'!G27</f>
        <v>0</v>
      </c>
      <c r="H24" s="673">
        <f t="shared" si="2"/>
        <v>0</v>
      </c>
      <c r="I24" s="784">
        <f>'27._önkorm_államig'!I24+'28._Int.össz_államig'!I27</f>
        <v>0</v>
      </c>
      <c r="J24" s="673">
        <f>'27._önkorm_államig'!J24+'28._Int.össz_államig'!J27</f>
        <v>0</v>
      </c>
      <c r="K24" s="673">
        <f>'27._önkorm_államig'!K24+'28._Int.össz_államig'!K27</f>
        <v>0</v>
      </c>
      <c r="L24" s="673">
        <f>'27._önkorm_államig'!L24+'28._Int.össz_államig'!L27</f>
        <v>0</v>
      </c>
    </row>
    <row r="25" spans="1:12" s="56" customFormat="1" ht="12.2" customHeight="1" thickBot="1" x14ac:dyDescent="0.25">
      <c r="A25" s="14" t="s">
        <v>13</v>
      </c>
      <c r="B25" s="74" t="s">
        <v>597</v>
      </c>
      <c r="C25" s="117">
        <f>+C26+C27+C28+C29</f>
        <v>0</v>
      </c>
      <c r="D25" s="275">
        <f t="shared" ref="D25:K25" si="5">+D26+D27+D28+D29</f>
        <v>0</v>
      </c>
      <c r="E25" s="714">
        <f t="shared" si="5"/>
        <v>0</v>
      </c>
      <c r="F25" s="714">
        <f t="shared" si="5"/>
        <v>0</v>
      </c>
      <c r="G25" s="714">
        <f t="shared" si="5"/>
        <v>0</v>
      </c>
      <c r="H25" s="28">
        <f t="shared" si="2"/>
        <v>0</v>
      </c>
      <c r="I25" s="783">
        <f t="shared" si="5"/>
        <v>0</v>
      </c>
      <c r="J25" s="28">
        <f t="shared" si="5"/>
        <v>0</v>
      </c>
      <c r="K25" s="28">
        <f t="shared" si="5"/>
        <v>0</v>
      </c>
      <c r="L25" s="28" t="e">
        <f t="shared" ref="L25" si="6">+L26+L27+L28+L29</f>
        <v>#DIV/0!</v>
      </c>
    </row>
    <row r="26" spans="1:12" s="56" customFormat="1" ht="12.2" customHeight="1" x14ac:dyDescent="0.2">
      <c r="A26" s="12" t="s">
        <v>94</v>
      </c>
      <c r="B26" s="878" t="s">
        <v>193</v>
      </c>
      <c r="C26" s="118">
        <f>'27._önkorm_államig'!C26</f>
        <v>0</v>
      </c>
      <c r="D26" s="273">
        <f>'27._önkorm_államig'!D26</f>
        <v>0</v>
      </c>
      <c r="E26" s="715">
        <f>'27._önkorm_államig'!E26</f>
        <v>0</v>
      </c>
      <c r="F26" s="715">
        <f>'27._önkorm_államig'!F26</f>
        <v>0</v>
      </c>
      <c r="G26" s="715">
        <f>'27._önkorm_államig'!G26</f>
        <v>0</v>
      </c>
      <c r="H26" s="16">
        <f t="shared" si="2"/>
        <v>0</v>
      </c>
      <c r="I26" s="781">
        <f>'27._önkorm_államig'!I26</f>
        <v>0</v>
      </c>
      <c r="J26" s="16">
        <f>'27._önkorm_államig'!J26</f>
        <v>0</v>
      </c>
      <c r="K26" s="16">
        <f>'27._önkorm_államig'!K26</f>
        <v>0</v>
      </c>
      <c r="L26" s="16">
        <f>'27._önkorm_államig'!L26</f>
        <v>0</v>
      </c>
    </row>
    <row r="27" spans="1:12" s="56" customFormat="1" ht="12.2" customHeight="1" x14ac:dyDescent="0.2">
      <c r="A27" s="1218" t="s">
        <v>95</v>
      </c>
      <c r="B27" s="879" t="s">
        <v>194</v>
      </c>
      <c r="C27" s="501">
        <f>'27._önkorm_államig'!C27+'28._Int.össz_államig'!C29</f>
        <v>0</v>
      </c>
      <c r="D27" s="418">
        <f>'27._önkorm_államig'!D27+'28._Int.össz_államig'!D29</f>
        <v>0</v>
      </c>
      <c r="E27" s="716">
        <f>'27._önkorm_államig'!E27+'28._Int.össz_államig'!E29</f>
        <v>0</v>
      </c>
      <c r="F27" s="716">
        <f>'27._önkorm_államig'!F27+'28._Int.össz_államig'!F29</f>
        <v>0</v>
      </c>
      <c r="G27" s="716">
        <f>'27._önkorm_államig'!G27+'28._Int.össz_államig'!G29</f>
        <v>0</v>
      </c>
      <c r="H27" s="420">
        <f t="shared" si="2"/>
        <v>0</v>
      </c>
      <c r="I27" s="782">
        <f>'27._önkorm_államig'!I27+'28._Int.össz_államig'!I29</f>
        <v>0</v>
      </c>
      <c r="J27" s="420">
        <f>'27._önkorm_államig'!J27+'28._Int.össz_államig'!J29</f>
        <v>0</v>
      </c>
      <c r="K27" s="420">
        <f>'27._önkorm_államig'!K27+'28._Int.össz_államig'!K29</f>
        <v>0</v>
      </c>
      <c r="L27" s="420" t="e">
        <f>'27._önkorm_államig'!L27+'28._Int.össz_államig'!L29</f>
        <v>#DIV/0!</v>
      </c>
    </row>
    <row r="28" spans="1:12" s="56" customFormat="1" ht="12.2" customHeight="1" x14ac:dyDescent="0.2">
      <c r="A28" s="1218" t="s">
        <v>96</v>
      </c>
      <c r="B28" s="879" t="s">
        <v>196</v>
      </c>
      <c r="C28" s="501">
        <f>'27._önkorm_államig'!C28</f>
        <v>0</v>
      </c>
      <c r="D28" s="418">
        <f>'27._önkorm_államig'!D28</f>
        <v>0</v>
      </c>
      <c r="E28" s="716">
        <f>'27._önkorm_államig'!E28</f>
        <v>0</v>
      </c>
      <c r="F28" s="716">
        <f>'27._önkorm_államig'!F28</f>
        <v>0</v>
      </c>
      <c r="G28" s="716">
        <f>'27._önkorm_államig'!G28</f>
        <v>0</v>
      </c>
      <c r="H28" s="420">
        <f t="shared" si="2"/>
        <v>0</v>
      </c>
      <c r="I28" s="782">
        <f>'27._önkorm_államig'!I28</f>
        <v>0</v>
      </c>
      <c r="J28" s="420">
        <f>'27._önkorm_államig'!J28</f>
        <v>0</v>
      </c>
      <c r="K28" s="420">
        <f>'27._önkorm_államig'!K28</f>
        <v>0</v>
      </c>
      <c r="L28" s="420">
        <f>'27._önkorm_államig'!L28</f>
        <v>0</v>
      </c>
    </row>
    <row r="29" spans="1:12" s="56" customFormat="1" ht="12.2" customHeight="1" x14ac:dyDescent="0.2">
      <c r="A29" s="1218" t="s">
        <v>97</v>
      </c>
      <c r="B29" s="879" t="s">
        <v>197</v>
      </c>
      <c r="C29" s="501">
        <f>'27._önkorm_államig'!C29+'28._Int.össz_államig'!C30</f>
        <v>0</v>
      </c>
      <c r="D29" s="418">
        <f>'27._önkorm_államig'!D29+'28._Int.össz_államig'!D30</f>
        <v>0</v>
      </c>
      <c r="E29" s="716">
        <f>'27._önkorm_államig'!E29+'28._Int.össz_államig'!E30</f>
        <v>0</v>
      </c>
      <c r="F29" s="716">
        <f>'27._önkorm_államig'!F29+'28._Int.össz_államig'!F30</f>
        <v>0</v>
      </c>
      <c r="G29" s="716">
        <f>'27._önkorm_államig'!G29+'28._Int.össz_államig'!G30</f>
        <v>0</v>
      </c>
      <c r="H29" s="420">
        <f t="shared" si="2"/>
        <v>0</v>
      </c>
      <c r="I29" s="782">
        <f>'27._önkorm_államig'!I29+'28._Int.össz_államig'!I30</f>
        <v>0</v>
      </c>
      <c r="J29" s="420">
        <f>'27._önkorm_államig'!J29+'28._Int.össz_államig'!J30</f>
        <v>0</v>
      </c>
      <c r="K29" s="420">
        <f>'27._önkorm_államig'!K29+'28._Int.össz_államig'!K30</f>
        <v>0</v>
      </c>
      <c r="L29" s="420" t="e">
        <f>'27._önkorm_államig'!L29+'28._Int.össz_államig'!L30</f>
        <v>#DIV/0!</v>
      </c>
    </row>
    <row r="30" spans="1:12" s="56" customFormat="1" ht="12.2" customHeight="1" thickBot="1" x14ac:dyDescent="0.25">
      <c r="A30" s="1220" t="s">
        <v>321</v>
      </c>
      <c r="B30" s="634" t="s">
        <v>273</v>
      </c>
      <c r="C30" s="652">
        <f>'27._önkorm_államig'!C30+'28._Int.össz_államig'!C31</f>
        <v>0</v>
      </c>
      <c r="D30" s="780">
        <f>'27._önkorm_államig'!D30+'28._Int.össz_államig'!D31</f>
        <v>0</v>
      </c>
      <c r="E30" s="717">
        <f>'27._önkorm_államig'!E30+'28._Int.össz_államig'!E31</f>
        <v>0</v>
      </c>
      <c r="F30" s="717">
        <f>'27._önkorm_államig'!F30+'28._Int.össz_államig'!F31</f>
        <v>0</v>
      </c>
      <c r="G30" s="717">
        <f>'27._önkorm_államig'!G30+'28._Int.össz_államig'!G31</f>
        <v>0</v>
      </c>
      <c r="H30" s="673">
        <f t="shared" si="2"/>
        <v>0</v>
      </c>
      <c r="I30" s="784">
        <f>'27._önkorm_államig'!I30+'28._Int.össz_államig'!I31</f>
        <v>0</v>
      </c>
      <c r="J30" s="673">
        <f>'27._önkorm_államig'!J30+'28._Int.össz_államig'!J31</f>
        <v>0</v>
      </c>
      <c r="K30" s="673">
        <f>'27._önkorm_államig'!K30+'28._Int.össz_államig'!K31</f>
        <v>0</v>
      </c>
      <c r="L30" s="673" t="e">
        <f>'27._önkorm_államig'!L30+'28._Int.össz_államig'!L31</f>
        <v>#DIV/0!</v>
      </c>
    </row>
    <row r="31" spans="1:12" s="56" customFormat="1" ht="12.2" customHeight="1" thickBot="1" x14ac:dyDescent="0.25">
      <c r="A31" s="14" t="s">
        <v>625</v>
      </c>
      <c r="B31" s="74" t="s">
        <v>598</v>
      </c>
      <c r="C31" s="1238">
        <f>C32+C34+C36+C37+C40</f>
        <v>602835137</v>
      </c>
      <c r="D31" s="276">
        <f t="shared" ref="D31:K31" si="7">D32+D34+D36+D37+D40</f>
        <v>616450137</v>
      </c>
      <c r="E31" s="680">
        <f t="shared" si="7"/>
        <v>690517637</v>
      </c>
      <c r="F31" s="680">
        <f t="shared" si="7"/>
        <v>0</v>
      </c>
      <c r="G31" s="680">
        <f t="shared" si="7"/>
        <v>0</v>
      </c>
      <c r="H31" s="76">
        <f t="shared" si="2"/>
        <v>74067500</v>
      </c>
      <c r="I31" s="793">
        <f t="shared" si="7"/>
        <v>0</v>
      </c>
      <c r="J31" s="76">
        <f t="shared" si="7"/>
        <v>0</v>
      </c>
      <c r="K31" s="76">
        <f t="shared" si="7"/>
        <v>0</v>
      </c>
      <c r="L31" s="76">
        <f t="shared" ref="L31" si="8">L32+L34+L36+L37+L40</f>
        <v>0</v>
      </c>
    </row>
    <row r="32" spans="1:12" s="56" customFormat="1" ht="12.2" customHeight="1" x14ac:dyDescent="0.2">
      <c r="A32" s="12" t="s">
        <v>98</v>
      </c>
      <c r="B32" s="878" t="s">
        <v>278</v>
      </c>
      <c r="C32" s="119">
        <f>C33</f>
        <v>0</v>
      </c>
      <c r="D32" s="292">
        <f t="shared" ref="D32:K32" si="9">D33</f>
        <v>0</v>
      </c>
      <c r="E32" s="718">
        <f t="shared" si="9"/>
        <v>0</v>
      </c>
      <c r="F32" s="718">
        <f t="shared" si="9"/>
        <v>0</v>
      </c>
      <c r="G32" s="718">
        <f t="shared" si="9"/>
        <v>0</v>
      </c>
      <c r="H32" s="77">
        <f t="shared" si="2"/>
        <v>0</v>
      </c>
      <c r="I32" s="792">
        <f t="shared" si="9"/>
        <v>0</v>
      </c>
      <c r="J32" s="77">
        <f t="shared" si="9"/>
        <v>0</v>
      </c>
      <c r="K32" s="77">
        <f t="shared" si="9"/>
        <v>0</v>
      </c>
      <c r="L32" s="77">
        <f t="shared" ref="L32" si="10">L33</f>
        <v>0</v>
      </c>
    </row>
    <row r="33" spans="1:12" s="56" customFormat="1" ht="12.2" customHeight="1" x14ac:dyDescent="0.2">
      <c r="A33" s="1218" t="s">
        <v>599</v>
      </c>
      <c r="B33" s="879" t="s">
        <v>230</v>
      </c>
      <c r="C33" s="501">
        <f>'27._önkorm_államig'!C33</f>
        <v>0</v>
      </c>
      <c r="D33" s="418">
        <f>'27._önkorm_államig'!D33</f>
        <v>0</v>
      </c>
      <c r="E33" s="716">
        <f>'27._önkorm_államig'!E33</f>
        <v>0</v>
      </c>
      <c r="F33" s="716">
        <f>'27._önkorm_államig'!F33</f>
        <v>0</v>
      </c>
      <c r="G33" s="716">
        <f>'27._önkorm_államig'!G33</f>
        <v>0</v>
      </c>
      <c r="H33" s="420">
        <f t="shared" si="2"/>
        <v>0</v>
      </c>
      <c r="I33" s="782">
        <f>'27._önkorm_államig'!I33</f>
        <v>0</v>
      </c>
      <c r="J33" s="420">
        <f>'27._önkorm_államig'!J33</f>
        <v>0</v>
      </c>
      <c r="K33" s="420">
        <f>'27._önkorm_államig'!K33</f>
        <v>0</v>
      </c>
      <c r="L33" s="420">
        <f>'27._önkorm_államig'!L33</f>
        <v>0</v>
      </c>
    </row>
    <row r="34" spans="1:12" s="56" customFormat="1" ht="12.2" customHeight="1" x14ac:dyDescent="0.2">
      <c r="A34" s="1218" t="s">
        <v>99</v>
      </c>
      <c r="B34" s="878" t="s">
        <v>279</v>
      </c>
      <c r="C34" s="501">
        <f>C35</f>
        <v>602835137</v>
      </c>
      <c r="D34" s="418">
        <f t="shared" ref="D34:K34" si="11">D35</f>
        <v>616450137</v>
      </c>
      <c r="E34" s="716">
        <f t="shared" si="11"/>
        <v>690517637</v>
      </c>
      <c r="F34" s="716">
        <f t="shared" si="11"/>
        <v>0</v>
      </c>
      <c r="G34" s="716">
        <f t="shared" si="11"/>
        <v>0</v>
      </c>
      <c r="H34" s="420">
        <f t="shared" si="2"/>
        <v>74067500</v>
      </c>
      <c r="I34" s="782">
        <f t="shared" si="11"/>
        <v>0</v>
      </c>
      <c r="J34" s="420">
        <f t="shared" si="11"/>
        <v>0</v>
      </c>
      <c r="K34" s="420">
        <f t="shared" si="11"/>
        <v>0</v>
      </c>
      <c r="L34" s="420">
        <f t="shared" ref="L34" si="12">L35</f>
        <v>0</v>
      </c>
    </row>
    <row r="35" spans="1:12" s="56" customFormat="1" ht="12.2" customHeight="1" x14ac:dyDescent="0.2">
      <c r="A35" s="1218" t="s">
        <v>600</v>
      </c>
      <c r="B35" s="879" t="s">
        <v>280</v>
      </c>
      <c r="C35" s="501">
        <f>'27._önkorm_államig'!C35</f>
        <v>602835137</v>
      </c>
      <c r="D35" s="418">
        <f>'27._önkorm_államig'!D35</f>
        <v>616450137</v>
      </c>
      <c r="E35" s="501">
        <f>'27._önkorm_államig'!E35</f>
        <v>690517637</v>
      </c>
      <c r="F35" s="501">
        <f>'27._önkorm_államig'!F35</f>
        <v>0</v>
      </c>
      <c r="G35" s="501">
        <f>'27._önkorm_államig'!G35</f>
        <v>0</v>
      </c>
      <c r="H35" s="420">
        <f t="shared" si="2"/>
        <v>74067500</v>
      </c>
      <c r="I35" s="782">
        <f>'27._önkorm_államig'!I35</f>
        <v>0</v>
      </c>
      <c r="J35" s="420">
        <f>'27._önkorm_államig'!J35</f>
        <v>0</v>
      </c>
      <c r="K35" s="420">
        <f>'27._önkorm_államig'!K35</f>
        <v>0</v>
      </c>
      <c r="L35" s="420">
        <f>'27._önkorm_államig'!L35</f>
        <v>0</v>
      </c>
    </row>
    <row r="36" spans="1:12" s="56" customFormat="1" ht="12.2" customHeight="1" x14ac:dyDescent="0.2">
      <c r="A36" s="1218" t="s">
        <v>106</v>
      </c>
      <c r="B36" s="879" t="s">
        <v>198</v>
      </c>
      <c r="C36" s="501">
        <f>'27._önkorm_államig'!C36</f>
        <v>0</v>
      </c>
      <c r="D36" s="418">
        <f>'27._önkorm_államig'!D36</f>
        <v>0</v>
      </c>
      <c r="E36" s="716">
        <f>'27._önkorm_államig'!E36</f>
        <v>0</v>
      </c>
      <c r="F36" s="716">
        <f>'27._önkorm_államig'!F36</f>
        <v>0</v>
      </c>
      <c r="G36" s="716">
        <f>'27._önkorm_államig'!G36</f>
        <v>0</v>
      </c>
      <c r="H36" s="420">
        <f t="shared" si="2"/>
        <v>0</v>
      </c>
      <c r="I36" s="782">
        <f>'27._önkorm_államig'!I36</f>
        <v>0</v>
      </c>
      <c r="J36" s="420">
        <f>'27._önkorm_államig'!J36</f>
        <v>0</v>
      </c>
      <c r="K36" s="420">
        <f>'27._önkorm_államig'!K36</f>
        <v>0</v>
      </c>
      <c r="L36" s="420">
        <f>'27._önkorm_államig'!L36</f>
        <v>0</v>
      </c>
    </row>
    <row r="37" spans="1:12" s="56" customFormat="1" ht="12.2" customHeight="1" x14ac:dyDescent="0.2">
      <c r="A37" s="1218" t="s">
        <v>195</v>
      </c>
      <c r="B37" s="879" t="s">
        <v>199</v>
      </c>
      <c r="C37" s="501">
        <f>SUM(C38:C39)</f>
        <v>0</v>
      </c>
      <c r="D37" s="418">
        <f t="shared" ref="D37:K37" si="13">SUM(D38:D39)</f>
        <v>0</v>
      </c>
      <c r="E37" s="716">
        <f t="shared" si="13"/>
        <v>0</v>
      </c>
      <c r="F37" s="716">
        <f t="shared" si="13"/>
        <v>0</v>
      </c>
      <c r="G37" s="716">
        <f t="shared" si="13"/>
        <v>0</v>
      </c>
      <c r="H37" s="420">
        <f t="shared" si="2"/>
        <v>0</v>
      </c>
      <c r="I37" s="782">
        <f t="shared" si="13"/>
        <v>0</v>
      </c>
      <c r="J37" s="420">
        <f t="shared" si="13"/>
        <v>0</v>
      </c>
      <c r="K37" s="420">
        <f t="shared" si="13"/>
        <v>0</v>
      </c>
      <c r="L37" s="420">
        <f t="shared" ref="L37" si="14">SUM(L38:L39)</f>
        <v>0</v>
      </c>
    </row>
    <row r="38" spans="1:12" s="56" customFormat="1" ht="12.2" customHeight="1" x14ac:dyDescent="0.2">
      <c r="A38" s="1220" t="s">
        <v>322</v>
      </c>
      <c r="B38" s="879" t="s">
        <v>231</v>
      </c>
      <c r="C38" s="652">
        <f>'27._önkorm_államig'!C38</f>
        <v>0</v>
      </c>
      <c r="D38" s="780">
        <f>'27._önkorm_államig'!D38</f>
        <v>0</v>
      </c>
      <c r="E38" s="717">
        <f>'27._önkorm_államig'!E38</f>
        <v>0</v>
      </c>
      <c r="F38" s="717">
        <f>'27._önkorm_államig'!F38</f>
        <v>0</v>
      </c>
      <c r="G38" s="717">
        <f>'27._önkorm_államig'!G38</f>
        <v>0</v>
      </c>
      <c r="H38" s="673">
        <f t="shared" si="2"/>
        <v>0</v>
      </c>
      <c r="I38" s="784">
        <f>'27._önkorm_államig'!I38</f>
        <v>0</v>
      </c>
      <c r="J38" s="673">
        <f>'27._önkorm_államig'!J38</f>
        <v>0</v>
      </c>
      <c r="K38" s="673">
        <f>'27._önkorm_államig'!K38</f>
        <v>0</v>
      </c>
      <c r="L38" s="673">
        <f>'27._önkorm_államig'!L38</f>
        <v>0</v>
      </c>
    </row>
    <row r="39" spans="1:12" s="56" customFormat="1" ht="12.2" customHeight="1" x14ac:dyDescent="0.2">
      <c r="A39" s="1220" t="s">
        <v>601</v>
      </c>
      <c r="B39" s="879" t="s">
        <v>842</v>
      </c>
      <c r="C39" s="652">
        <f>'27._önkorm_államig'!C39</f>
        <v>0</v>
      </c>
      <c r="D39" s="780">
        <f>'27._önkorm_államig'!D39</f>
        <v>0</v>
      </c>
      <c r="E39" s="717">
        <f>'27._önkorm_államig'!E39</f>
        <v>0</v>
      </c>
      <c r="F39" s="717">
        <f>'27._önkorm_államig'!F39</f>
        <v>0</v>
      </c>
      <c r="G39" s="717">
        <f>'27._önkorm_államig'!G39</f>
        <v>0</v>
      </c>
      <c r="H39" s="673">
        <f t="shared" si="2"/>
        <v>0</v>
      </c>
      <c r="I39" s="784">
        <f>'27._önkorm_államig'!I39</f>
        <v>0</v>
      </c>
      <c r="J39" s="673">
        <f>'27._önkorm_államig'!J39</f>
        <v>0</v>
      </c>
      <c r="K39" s="673">
        <f>'27._önkorm_államig'!K39</f>
        <v>0</v>
      </c>
      <c r="L39" s="673">
        <f>'27._önkorm_államig'!L39</f>
        <v>0</v>
      </c>
    </row>
    <row r="40" spans="1:12" s="56" customFormat="1" ht="12.2" customHeight="1" thickBot="1" x14ac:dyDescent="0.25">
      <c r="A40" s="1220" t="s">
        <v>602</v>
      </c>
      <c r="B40" s="634" t="s">
        <v>118</v>
      </c>
      <c r="C40" s="652">
        <f>'27._önkorm_államig'!C40+'28._Int.össz_államig'!C27</f>
        <v>0</v>
      </c>
      <c r="D40" s="780">
        <f>'27._önkorm_államig'!D40+'28._Int.össz_államig'!D27</f>
        <v>0</v>
      </c>
      <c r="E40" s="717">
        <f>'27._önkorm_államig'!E40+'28._Int.össz_államig'!E27</f>
        <v>0</v>
      </c>
      <c r="F40" s="717">
        <f>'27._önkorm_államig'!F40+'28._Int.össz_államig'!F27</f>
        <v>0</v>
      </c>
      <c r="G40" s="717">
        <f>'27._önkorm_államig'!G40+'28._Int.össz_államig'!G27</f>
        <v>0</v>
      </c>
      <c r="H40" s="673">
        <f t="shared" si="2"/>
        <v>0</v>
      </c>
      <c r="I40" s="784">
        <f>'27._önkorm_államig'!I40+'28._Int.össz_államig'!I27</f>
        <v>0</v>
      </c>
      <c r="J40" s="673">
        <f>'27._önkorm_államig'!J40+'28._Int.össz_államig'!J27</f>
        <v>0</v>
      </c>
      <c r="K40" s="673">
        <f>'27._önkorm_államig'!K40+'28._Int.össz_államig'!K27</f>
        <v>0</v>
      </c>
      <c r="L40" s="673">
        <f>'27._önkorm_államig'!L40+'28._Int.össz_államig'!L27</f>
        <v>0</v>
      </c>
    </row>
    <row r="41" spans="1:12" s="56" customFormat="1" ht="12.2" customHeight="1" thickBot="1" x14ac:dyDescent="0.25">
      <c r="A41" s="14" t="s">
        <v>15</v>
      </c>
      <c r="B41" s="74" t="s">
        <v>626</v>
      </c>
      <c r="C41" s="117">
        <f>SUM(C42:C52)</f>
        <v>2780200</v>
      </c>
      <c r="D41" s="275">
        <f t="shared" ref="D41:K41" si="15">SUM(D42:D52)</f>
        <v>2780200</v>
      </c>
      <c r="E41" s="714">
        <f t="shared" si="15"/>
        <v>5245200</v>
      </c>
      <c r="F41" s="714">
        <f t="shared" si="15"/>
        <v>0</v>
      </c>
      <c r="G41" s="714">
        <f t="shared" si="15"/>
        <v>0</v>
      </c>
      <c r="H41" s="28">
        <f t="shared" si="2"/>
        <v>2465000</v>
      </c>
      <c r="I41" s="783">
        <f t="shared" si="15"/>
        <v>0</v>
      </c>
      <c r="J41" s="28">
        <f t="shared" si="15"/>
        <v>0</v>
      </c>
      <c r="K41" s="28">
        <f t="shared" si="15"/>
        <v>0</v>
      </c>
      <c r="L41" s="28" t="e">
        <f t="shared" ref="L41" si="16">SUM(L42:L52)</f>
        <v>#DIV/0!</v>
      </c>
    </row>
    <row r="42" spans="1:12" s="56" customFormat="1" ht="12.2" customHeight="1" x14ac:dyDescent="0.2">
      <c r="A42" s="12" t="s">
        <v>100</v>
      </c>
      <c r="B42" s="878" t="s">
        <v>143</v>
      </c>
      <c r="C42" s="118">
        <f>'27._önkorm_államig'!C42+'28._Int.össz_államig'!C11</f>
        <v>0</v>
      </c>
      <c r="D42" s="273">
        <f>'27._önkorm_államig'!D42+'28._Int.össz_államig'!D11</f>
        <v>0</v>
      </c>
      <c r="E42" s="715">
        <f>'27._önkorm_államig'!E42+'28._Int.össz_államig'!E11</f>
        <v>0</v>
      </c>
      <c r="F42" s="715">
        <f>'27._önkorm_államig'!F42+'28._Int.össz_államig'!F11</f>
        <v>0</v>
      </c>
      <c r="G42" s="715">
        <f>'27._önkorm_államig'!G42+'28._Int.össz_államig'!G11</f>
        <v>0</v>
      </c>
      <c r="H42" s="16">
        <f t="shared" si="2"/>
        <v>0</v>
      </c>
      <c r="I42" s="781">
        <f>'27._önkorm_államig'!I42+'28._Int.össz_államig'!I11</f>
        <v>0</v>
      </c>
      <c r="J42" s="16">
        <f>'27._önkorm_államig'!J42+'28._Int.össz_államig'!J11</f>
        <v>0</v>
      </c>
      <c r="K42" s="16">
        <f>'27._önkorm_államig'!K42+'28._Int.össz_államig'!K11</f>
        <v>0</v>
      </c>
      <c r="L42" s="16" t="e">
        <f>'27._önkorm_államig'!L42+'28._Int.össz_államig'!L11</f>
        <v>#DIV/0!</v>
      </c>
    </row>
    <row r="43" spans="1:12" s="56" customFormat="1" ht="12.2" customHeight="1" x14ac:dyDescent="0.2">
      <c r="A43" s="1218" t="s">
        <v>101</v>
      </c>
      <c r="B43" s="879" t="s">
        <v>144</v>
      </c>
      <c r="C43" s="501">
        <f>'27._önkorm_államig'!C43+'28._Int.össz_államig'!C12</f>
        <v>0</v>
      </c>
      <c r="D43" s="418">
        <f>'27._önkorm_államig'!D43+'28._Int.össz_államig'!D12</f>
        <v>0</v>
      </c>
      <c r="E43" s="716">
        <f>'27._önkorm_államig'!E43+'28._Int.össz_államig'!E12</f>
        <v>0</v>
      </c>
      <c r="F43" s="716">
        <f>'27._önkorm_államig'!F43+'28._Int.össz_államig'!F12</f>
        <v>0</v>
      </c>
      <c r="G43" s="716">
        <f>'27._önkorm_államig'!G43+'28._Int.össz_államig'!G12</f>
        <v>0</v>
      </c>
      <c r="H43" s="420">
        <f t="shared" si="2"/>
        <v>0</v>
      </c>
      <c r="I43" s="782">
        <f>'27._önkorm_államig'!I43+'28._Int.össz_államig'!I12</f>
        <v>0</v>
      </c>
      <c r="J43" s="420">
        <f>'27._önkorm_államig'!J43+'28._Int.össz_államig'!J12</f>
        <v>0</v>
      </c>
      <c r="K43" s="420">
        <f>'27._önkorm_államig'!K43+'28._Int.össz_államig'!K12</f>
        <v>0</v>
      </c>
      <c r="L43" s="420" t="e">
        <f>'27._önkorm_államig'!L43+'28._Int.össz_államig'!L12</f>
        <v>#DIV/0!</v>
      </c>
    </row>
    <row r="44" spans="1:12" s="56" customFormat="1" ht="12.2" customHeight="1" x14ac:dyDescent="0.2">
      <c r="A44" s="1218" t="s">
        <v>164</v>
      </c>
      <c r="B44" s="879" t="s">
        <v>274</v>
      </c>
      <c r="C44" s="501">
        <f>'27._önkorm_államig'!C44+'28._Int.össz_államig'!C13</f>
        <v>1792000</v>
      </c>
      <c r="D44" s="418">
        <f>'27._önkorm_államig'!D44+'28._Int.össz_államig'!D13</f>
        <v>1792000</v>
      </c>
      <c r="E44" s="716">
        <f>'27._önkorm_államig'!E44+'28._Int.össz_államig'!E13</f>
        <v>4257000</v>
      </c>
      <c r="F44" s="716">
        <f>'27._önkorm_államig'!F44+'28._Int.össz_államig'!F13</f>
        <v>0</v>
      </c>
      <c r="G44" s="716">
        <f>'27._önkorm_államig'!G44+'28._Int.össz_államig'!G13</f>
        <v>0</v>
      </c>
      <c r="H44" s="420">
        <f t="shared" si="2"/>
        <v>2465000</v>
      </c>
      <c r="I44" s="782">
        <f>'27._önkorm_államig'!I44+'28._Int.össz_államig'!I13</f>
        <v>0</v>
      </c>
      <c r="J44" s="420">
        <f>'27._önkorm_államig'!J44+'28._Int.össz_államig'!J13</f>
        <v>0</v>
      </c>
      <c r="K44" s="420">
        <f>'27._önkorm_államig'!K44+'28._Int.össz_államig'!K13</f>
        <v>0</v>
      </c>
      <c r="L44" s="420">
        <f>'27._önkorm_államig'!L44+'28._Int.össz_államig'!L13</f>
        <v>0</v>
      </c>
    </row>
    <row r="45" spans="1:12" s="56" customFormat="1" ht="12.2" customHeight="1" x14ac:dyDescent="0.2">
      <c r="A45" s="1218" t="s">
        <v>200</v>
      </c>
      <c r="B45" s="879" t="s">
        <v>146</v>
      </c>
      <c r="C45" s="501">
        <f>'27._önkorm_államig'!C45+'28._Int.össz_államig'!C14</f>
        <v>0</v>
      </c>
      <c r="D45" s="418">
        <f>'27._önkorm_államig'!D45+'28._Int.össz_államig'!D14</f>
        <v>0</v>
      </c>
      <c r="E45" s="716">
        <f>'27._önkorm_államig'!E45+'28._Int.össz_államig'!E14</f>
        <v>0</v>
      </c>
      <c r="F45" s="716">
        <f>'27._önkorm_államig'!F45+'28._Int.össz_államig'!F14</f>
        <v>0</v>
      </c>
      <c r="G45" s="716">
        <f>'27._önkorm_államig'!G45+'28._Int.össz_államig'!G14</f>
        <v>0</v>
      </c>
      <c r="H45" s="420">
        <f t="shared" si="2"/>
        <v>0</v>
      </c>
      <c r="I45" s="782">
        <f>'27._önkorm_államig'!I45+'28._Int.össz_államig'!I14</f>
        <v>0</v>
      </c>
      <c r="J45" s="420">
        <f>'27._önkorm_államig'!J45+'28._Int.össz_államig'!J14</f>
        <v>0</v>
      </c>
      <c r="K45" s="420">
        <f>'27._önkorm_államig'!K45+'28._Int.össz_államig'!K14</f>
        <v>0</v>
      </c>
      <c r="L45" s="420" t="e">
        <f>'27._önkorm_államig'!L45+'28._Int.össz_államig'!L14</f>
        <v>#DIV/0!</v>
      </c>
    </row>
    <row r="46" spans="1:12" s="56" customFormat="1" ht="12.2" customHeight="1" x14ac:dyDescent="0.2">
      <c r="A46" s="1218" t="s">
        <v>282</v>
      </c>
      <c r="B46" s="879" t="s">
        <v>148</v>
      </c>
      <c r="C46" s="501">
        <f>'27._önkorm_államig'!C46+'28._Int.össz_államig'!C15</f>
        <v>0</v>
      </c>
      <c r="D46" s="418">
        <f>'27._önkorm_államig'!D46+'28._Int.össz_államig'!D15</f>
        <v>0</v>
      </c>
      <c r="E46" s="716">
        <f>'27._önkorm_államig'!E46+'28._Int.össz_államig'!E15</f>
        <v>0</v>
      </c>
      <c r="F46" s="716">
        <f>'27._önkorm_államig'!F46+'28._Int.össz_államig'!F15</f>
        <v>0</v>
      </c>
      <c r="G46" s="716">
        <f>'27._önkorm_államig'!G46+'28._Int.össz_államig'!G15</f>
        <v>0</v>
      </c>
      <c r="H46" s="420">
        <f t="shared" si="2"/>
        <v>0</v>
      </c>
      <c r="I46" s="782">
        <f>'27._önkorm_államig'!I46+'28._Int.össz_államig'!I15</f>
        <v>0</v>
      </c>
      <c r="J46" s="420">
        <f>'27._önkorm_államig'!J46+'28._Int.össz_államig'!J15</f>
        <v>0</v>
      </c>
      <c r="K46" s="420">
        <f>'27._önkorm_államig'!K46+'28._Int.össz_államig'!K15</f>
        <v>0</v>
      </c>
      <c r="L46" s="420" t="e">
        <f>'27._önkorm_államig'!L46+'28._Int.össz_államig'!L15</f>
        <v>#DIV/0!</v>
      </c>
    </row>
    <row r="47" spans="1:12" s="56" customFormat="1" ht="12.2" customHeight="1" x14ac:dyDescent="0.2">
      <c r="A47" s="1218" t="s">
        <v>603</v>
      </c>
      <c r="B47" s="879" t="s">
        <v>203</v>
      </c>
      <c r="C47" s="501">
        <f>'27._önkorm_államig'!C47+'28._Int.össz_államig'!C16</f>
        <v>448200</v>
      </c>
      <c r="D47" s="418">
        <f>'27._önkorm_államig'!D47+'28._Int.össz_államig'!D16</f>
        <v>448200</v>
      </c>
      <c r="E47" s="716">
        <f>'27._önkorm_államig'!E47+'28._Int.össz_államig'!E16</f>
        <v>448200</v>
      </c>
      <c r="F47" s="716">
        <f>'27._önkorm_államig'!F47+'28._Int.össz_államig'!F16</f>
        <v>0</v>
      </c>
      <c r="G47" s="716">
        <f>'27._önkorm_államig'!G47+'28._Int.össz_államig'!G16</f>
        <v>0</v>
      </c>
      <c r="H47" s="420">
        <f t="shared" si="2"/>
        <v>0</v>
      </c>
      <c r="I47" s="782">
        <f>'27._önkorm_államig'!I47+'28._Int.össz_államig'!I16</f>
        <v>0</v>
      </c>
      <c r="J47" s="420">
        <f>'27._önkorm_államig'!J47+'28._Int.össz_államig'!J16</f>
        <v>0</v>
      </c>
      <c r="K47" s="420">
        <f>'27._önkorm_államig'!K47+'28._Int.össz_államig'!K16</f>
        <v>0</v>
      </c>
      <c r="L47" s="420">
        <f>'27._önkorm_államig'!L47+'28._Int.össz_államig'!L16</f>
        <v>0</v>
      </c>
    </row>
    <row r="48" spans="1:12" s="56" customFormat="1" ht="12.2" customHeight="1" x14ac:dyDescent="0.2">
      <c r="A48" s="1218" t="s">
        <v>604</v>
      </c>
      <c r="B48" s="879" t="s">
        <v>204</v>
      </c>
      <c r="C48" s="501">
        <f>'27._önkorm_államig'!C48+'28._Int.össz_államig'!C17</f>
        <v>0</v>
      </c>
      <c r="D48" s="418">
        <f>'27._önkorm_államig'!D48+'28._Int.össz_államig'!D17</f>
        <v>0</v>
      </c>
      <c r="E48" s="716">
        <f>'27._önkorm_államig'!E48+'28._Int.össz_államig'!E17</f>
        <v>0</v>
      </c>
      <c r="F48" s="716">
        <f>'27._önkorm_államig'!F48+'28._Int.össz_államig'!F17</f>
        <v>0</v>
      </c>
      <c r="G48" s="716">
        <f>'27._önkorm_államig'!G48+'28._Int.össz_államig'!G17</f>
        <v>0</v>
      </c>
      <c r="H48" s="420">
        <f t="shared" si="2"/>
        <v>0</v>
      </c>
      <c r="I48" s="782">
        <f>'27._önkorm_államig'!I48+'28._Int.össz_államig'!I17</f>
        <v>0</v>
      </c>
      <c r="J48" s="420">
        <f>'27._önkorm_államig'!J48+'28._Int.össz_államig'!J17</f>
        <v>0</v>
      </c>
      <c r="K48" s="420">
        <f>'27._önkorm_államig'!K48+'28._Int.össz_államig'!K17</f>
        <v>0</v>
      </c>
      <c r="L48" s="420" t="e">
        <f>'27._önkorm_államig'!L48+'28._Int.össz_államig'!L17</f>
        <v>#DIV/0!</v>
      </c>
    </row>
    <row r="49" spans="1:12" s="56" customFormat="1" ht="12.2" customHeight="1" x14ac:dyDescent="0.2">
      <c r="A49" s="1218" t="s">
        <v>605</v>
      </c>
      <c r="B49" s="879" t="s">
        <v>302</v>
      </c>
      <c r="C49" s="501">
        <f>'27._önkorm_államig'!C49+'28._Int.össz_államig'!C18</f>
        <v>0</v>
      </c>
      <c r="D49" s="418">
        <f>'27._önkorm_államig'!D49+'28._Int.össz_államig'!D18</f>
        <v>0</v>
      </c>
      <c r="E49" s="716">
        <f>'27._önkorm_államig'!E49+'28._Int.össz_államig'!E18</f>
        <v>0</v>
      </c>
      <c r="F49" s="716">
        <f>'27._önkorm_államig'!F49+'28._Int.össz_államig'!F18</f>
        <v>0</v>
      </c>
      <c r="G49" s="716">
        <f>'27._önkorm_államig'!G49+'28._Int.össz_államig'!G18</f>
        <v>0</v>
      </c>
      <c r="H49" s="420">
        <f t="shared" si="2"/>
        <v>0</v>
      </c>
      <c r="I49" s="782">
        <f>'27._önkorm_államig'!I49+'28._Int.össz_államig'!I18</f>
        <v>0</v>
      </c>
      <c r="J49" s="420">
        <f>'27._önkorm_államig'!J49+'28._Int.össz_államig'!J18</f>
        <v>0</v>
      </c>
      <c r="K49" s="420">
        <f>'27._önkorm_államig'!K49+'28._Int.össz_államig'!K18</f>
        <v>0</v>
      </c>
      <c r="L49" s="420" t="e">
        <f>'27._önkorm_államig'!L49+'28._Int.össz_államig'!L18</f>
        <v>#DIV/0!</v>
      </c>
    </row>
    <row r="50" spans="1:12" s="56" customFormat="1" ht="12.2" customHeight="1" x14ac:dyDescent="0.2">
      <c r="A50" s="1218" t="s">
        <v>606</v>
      </c>
      <c r="B50" s="879" t="s">
        <v>155</v>
      </c>
      <c r="C50" s="501">
        <f>'27._önkorm_államig'!C50+'28._Int.össz_államig'!C19</f>
        <v>0</v>
      </c>
      <c r="D50" s="418">
        <f>'27._önkorm_államig'!D50+'28._Int.össz_államig'!D19</f>
        <v>0</v>
      </c>
      <c r="E50" s="716">
        <f>'27._önkorm_államig'!E50+'28._Int.össz_államig'!E19</f>
        <v>0</v>
      </c>
      <c r="F50" s="716">
        <f>'27._önkorm_államig'!F50+'28._Int.össz_államig'!F19</f>
        <v>0</v>
      </c>
      <c r="G50" s="716">
        <f>'27._önkorm_államig'!G50+'28._Int.össz_államig'!G19</f>
        <v>0</v>
      </c>
      <c r="H50" s="420">
        <f t="shared" si="2"/>
        <v>0</v>
      </c>
      <c r="I50" s="782">
        <f>'27._önkorm_államig'!I50+'28._Int.össz_államig'!I19</f>
        <v>0</v>
      </c>
      <c r="J50" s="420">
        <f>'27._önkorm_államig'!J50+'28._Int.össz_államig'!J19</f>
        <v>0</v>
      </c>
      <c r="K50" s="420">
        <f>'27._önkorm_államig'!K50+'28._Int.össz_államig'!K19</f>
        <v>0</v>
      </c>
      <c r="L50" s="420" t="e">
        <f>'27._önkorm_államig'!L50+'28._Int.össz_államig'!L19</f>
        <v>#DIV/0!</v>
      </c>
    </row>
    <row r="51" spans="1:12" s="56" customFormat="1" ht="12.2" customHeight="1" x14ac:dyDescent="0.2">
      <c r="A51" s="1220" t="s">
        <v>607</v>
      </c>
      <c r="B51" s="634" t="s">
        <v>275</v>
      </c>
      <c r="C51" s="501">
        <f>'27._önkorm_államig'!C51+'28._Int.össz_államig'!C20</f>
        <v>0</v>
      </c>
      <c r="D51" s="418">
        <f>'27._önkorm_államig'!D51+'28._Int.össz_államig'!D20</f>
        <v>0</v>
      </c>
      <c r="E51" s="716">
        <f>'27._önkorm_államig'!E51+'28._Int.össz_államig'!E20</f>
        <v>0</v>
      </c>
      <c r="F51" s="716">
        <f>'27._önkorm_államig'!F51+'28._Int.össz_államig'!F20</f>
        <v>0</v>
      </c>
      <c r="G51" s="716">
        <f>'27._önkorm_államig'!G51+'28._Int.össz_államig'!G20</f>
        <v>0</v>
      </c>
      <c r="H51" s="420">
        <f t="shared" si="2"/>
        <v>0</v>
      </c>
      <c r="I51" s="782">
        <f>'27._önkorm_államig'!I51+'28._Int.össz_államig'!I20</f>
        <v>0</v>
      </c>
      <c r="J51" s="420">
        <f>'27._önkorm_államig'!J51+'28._Int.össz_államig'!J20</f>
        <v>0</v>
      </c>
      <c r="K51" s="420">
        <f>'27._önkorm_államig'!K51+'28._Int.össz_államig'!K20</f>
        <v>0</v>
      </c>
      <c r="L51" s="420" t="e">
        <f>'27._önkorm_államig'!L51+'28._Int.össz_államig'!L20</f>
        <v>#DIV/0!</v>
      </c>
    </row>
    <row r="52" spans="1:12" s="56" customFormat="1" ht="12.2" customHeight="1" thickBot="1" x14ac:dyDescent="0.25">
      <c r="A52" s="1220" t="s">
        <v>608</v>
      </c>
      <c r="B52" s="634" t="s">
        <v>157</v>
      </c>
      <c r="C52" s="1244">
        <f>'27._önkorm_államig'!C52+'28._Int.össz_államig'!C21</f>
        <v>540000</v>
      </c>
      <c r="D52" s="823">
        <f>'27._önkorm_államig'!D52+'28._Int.össz_államig'!D21</f>
        <v>540000</v>
      </c>
      <c r="E52" s="719">
        <f>'27._önkorm_államig'!E52+'28._Int.össz_államig'!E21</f>
        <v>540000</v>
      </c>
      <c r="F52" s="719">
        <f>'27._önkorm_államig'!F52+'28._Int.össz_államig'!F21</f>
        <v>0</v>
      </c>
      <c r="G52" s="719">
        <f>'27._önkorm_államig'!G52+'28._Int.össz_államig'!G21</f>
        <v>0</v>
      </c>
      <c r="H52" s="674">
        <f t="shared" si="2"/>
        <v>0</v>
      </c>
      <c r="I52" s="829">
        <f>'27._önkorm_államig'!I52+'28._Int.össz_államig'!I21</f>
        <v>0</v>
      </c>
      <c r="J52" s="674">
        <f>'27._önkorm_államig'!J52+'28._Int.össz_államig'!J21</f>
        <v>0</v>
      </c>
      <c r="K52" s="674">
        <f>'27._önkorm_államig'!K52+'28._Int.össz_államig'!K21</f>
        <v>0</v>
      </c>
      <c r="L52" s="674">
        <f>'27._önkorm_államig'!L52+'28._Int.össz_államig'!L21</f>
        <v>0</v>
      </c>
    </row>
    <row r="53" spans="1:12" s="56" customFormat="1" ht="12.2" customHeight="1" thickBot="1" x14ac:dyDescent="0.25">
      <c r="A53" s="14" t="s">
        <v>16</v>
      </c>
      <c r="B53" s="74" t="s">
        <v>609</v>
      </c>
      <c r="C53" s="117">
        <f>SUM(C54:C58)</f>
        <v>0</v>
      </c>
      <c r="D53" s="275">
        <f t="shared" ref="D53:K53" si="17">SUM(D54:D58)</f>
        <v>0</v>
      </c>
      <c r="E53" s="714">
        <f t="shared" si="17"/>
        <v>0</v>
      </c>
      <c r="F53" s="714">
        <f t="shared" si="17"/>
        <v>0</v>
      </c>
      <c r="G53" s="714">
        <f t="shared" si="17"/>
        <v>0</v>
      </c>
      <c r="H53" s="28">
        <f t="shared" si="2"/>
        <v>0</v>
      </c>
      <c r="I53" s="783">
        <f t="shared" si="17"/>
        <v>0</v>
      </c>
      <c r="J53" s="28">
        <f t="shared" si="17"/>
        <v>0</v>
      </c>
      <c r="K53" s="28">
        <f t="shared" si="17"/>
        <v>0</v>
      </c>
      <c r="L53" s="28" t="e">
        <f t="shared" ref="L53" si="18">SUM(L54:L58)</f>
        <v>#DIV/0!</v>
      </c>
    </row>
    <row r="54" spans="1:12" s="56" customFormat="1" ht="12.2" customHeight="1" x14ac:dyDescent="0.2">
      <c r="A54" s="12" t="s">
        <v>89</v>
      </c>
      <c r="B54" s="878" t="s">
        <v>167</v>
      </c>
      <c r="C54" s="120">
        <f>'27._önkorm_államig'!C54+'28._Int.össz_államig'!C33</f>
        <v>0</v>
      </c>
      <c r="D54" s="293">
        <f>'27._önkorm_államig'!D54+'28._Int.össz_államig'!D33</f>
        <v>0</v>
      </c>
      <c r="E54" s="720">
        <f>'27._önkorm_államig'!E54+'28._Int.össz_államig'!E33</f>
        <v>0</v>
      </c>
      <c r="F54" s="720">
        <f>'27._önkorm_államig'!F54+'28._Int.össz_államig'!F33</f>
        <v>0</v>
      </c>
      <c r="G54" s="720">
        <f>'27._önkorm_államig'!G54+'28._Int.össz_államig'!G33</f>
        <v>0</v>
      </c>
      <c r="H54" s="23">
        <f t="shared" si="2"/>
        <v>0</v>
      </c>
      <c r="I54" s="830">
        <f>'27._önkorm_államig'!I54+'28._Int.össz_államig'!I33</f>
        <v>0</v>
      </c>
      <c r="J54" s="23">
        <f>'27._önkorm_államig'!J54+'28._Int.össz_államig'!J33</f>
        <v>0</v>
      </c>
      <c r="K54" s="23">
        <f>'27._önkorm_államig'!K54+'28._Int.össz_államig'!K33</f>
        <v>0</v>
      </c>
      <c r="L54" s="23" t="e">
        <f>'27._önkorm_államig'!L54+'28._Int.össz_államig'!L33</f>
        <v>#DIV/0!</v>
      </c>
    </row>
    <row r="55" spans="1:12" s="56" customFormat="1" ht="12.2" customHeight="1" x14ac:dyDescent="0.2">
      <c r="A55" s="1218" t="s">
        <v>102</v>
      </c>
      <c r="B55" s="879" t="s">
        <v>168</v>
      </c>
      <c r="C55" s="502">
        <f>'27._önkorm_államig'!C55+'28._Int.össz_államig'!C34</f>
        <v>0</v>
      </c>
      <c r="D55" s="419">
        <f>'27._önkorm_államig'!D55+'28._Int.össz_államig'!D34</f>
        <v>0</v>
      </c>
      <c r="E55" s="721">
        <f>'27._önkorm_államig'!E55+'28._Int.össz_államig'!E34</f>
        <v>0</v>
      </c>
      <c r="F55" s="721">
        <f>'27._önkorm_államig'!F55+'28._Int.össz_államig'!F34</f>
        <v>0</v>
      </c>
      <c r="G55" s="721">
        <f>'27._önkorm_államig'!G55+'28._Int.össz_államig'!G34</f>
        <v>0</v>
      </c>
      <c r="H55" s="421">
        <f t="shared" si="2"/>
        <v>0</v>
      </c>
      <c r="I55" s="828">
        <f>'27._önkorm_államig'!I55+'28._Int.össz_államig'!I34</f>
        <v>0</v>
      </c>
      <c r="J55" s="421">
        <f>'27._önkorm_államig'!J55+'28._Int.össz_államig'!J34</f>
        <v>0</v>
      </c>
      <c r="K55" s="421">
        <f>'27._önkorm_államig'!K55+'28._Int.össz_államig'!K34</f>
        <v>0</v>
      </c>
      <c r="L55" s="421" t="e">
        <f>'27._önkorm_államig'!L55+'28._Int.össz_államig'!L34</f>
        <v>#DIV/0!</v>
      </c>
    </row>
    <row r="56" spans="1:12" s="56" customFormat="1" ht="12.2" customHeight="1" x14ac:dyDescent="0.2">
      <c r="A56" s="1218" t="s">
        <v>103</v>
      </c>
      <c r="B56" s="879" t="s">
        <v>169</v>
      </c>
      <c r="C56" s="502">
        <f>'27._önkorm_államig'!C56+'28._Int.össz_államig'!C35</f>
        <v>0</v>
      </c>
      <c r="D56" s="419">
        <f>'27._önkorm_államig'!D56+'28._Int.össz_államig'!D35</f>
        <v>0</v>
      </c>
      <c r="E56" s="721">
        <f>'27._önkorm_államig'!E56+'28._Int.össz_államig'!E35</f>
        <v>0</v>
      </c>
      <c r="F56" s="721">
        <f>'27._önkorm_államig'!F56+'28._Int.össz_államig'!F35</f>
        <v>0</v>
      </c>
      <c r="G56" s="721">
        <f>'27._önkorm_államig'!G56+'28._Int.össz_államig'!G35</f>
        <v>0</v>
      </c>
      <c r="H56" s="421">
        <f t="shared" si="2"/>
        <v>0</v>
      </c>
      <c r="I56" s="828">
        <f>'27._önkorm_államig'!I56+'28._Int.össz_államig'!I35</f>
        <v>0</v>
      </c>
      <c r="J56" s="421">
        <f>'27._önkorm_államig'!J56+'28._Int.össz_államig'!J35</f>
        <v>0</v>
      </c>
      <c r="K56" s="421">
        <f>'27._önkorm_államig'!K56+'28._Int.össz_államig'!K35</f>
        <v>0</v>
      </c>
      <c r="L56" s="421" t="e">
        <f>'27._önkorm_államig'!L56+'28._Int.össz_államig'!L35</f>
        <v>#DIV/0!</v>
      </c>
    </row>
    <row r="57" spans="1:12" s="56" customFormat="1" ht="12.2" customHeight="1" x14ac:dyDescent="0.2">
      <c r="A57" s="1218" t="s">
        <v>201</v>
      </c>
      <c r="B57" s="879" t="s">
        <v>207</v>
      </c>
      <c r="C57" s="502">
        <f>'27._önkorm_államig'!C57</f>
        <v>0</v>
      </c>
      <c r="D57" s="419">
        <f>'27._önkorm_államig'!D57</f>
        <v>0</v>
      </c>
      <c r="E57" s="721">
        <f>'27._önkorm_államig'!E57</f>
        <v>0</v>
      </c>
      <c r="F57" s="721">
        <f>'27._önkorm_államig'!F57</f>
        <v>0</v>
      </c>
      <c r="G57" s="721">
        <f>'27._önkorm_államig'!G57</f>
        <v>0</v>
      </c>
      <c r="H57" s="421">
        <f t="shared" si="2"/>
        <v>0</v>
      </c>
      <c r="I57" s="828">
        <f>'27._önkorm_államig'!I57</f>
        <v>0</v>
      </c>
      <c r="J57" s="421">
        <f>'27._önkorm_államig'!J57</f>
        <v>0</v>
      </c>
      <c r="K57" s="421">
        <f>'27._önkorm_államig'!K57</f>
        <v>0</v>
      </c>
      <c r="L57" s="421">
        <f>'27._önkorm_államig'!L57</f>
        <v>0</v>
      </c>
    </row>
    <row r="58" spans="1:12" s="56" customFormat="1" ht="13.7" customHeight="1" thickBot="1" x14ac:dyDescent="0.25">
      <c r="A58" s="1220" t="s">
        <v>202</v>
      </c>
      <c r="B58" s="634" t="s">
        <v>209</v>
      </c>
      <c r="C58" s="1244">
        <f>'27._önkorm_államig'!C58</f>
        <v>0</v>
      </c>
      <c r="D58" s="823">
        <f>'27._önkorm_államig'!D58</f>
        <v>0</v>
      </c>
      <c r="E58" s="719">
        <f>'27._önkorm_államig'!E58</f>
        <v>0</v>
      </c>
      <c r="F58" s="719">
        <f>'27._önkorm_államig'!F58</f>
        <v>0</v>
      </c>
      <c r="G58" s="719">
        <f>'27._önkorm_államig'!G58</f>
        <v>0</v>
      </c>
      <c r="H58" s="674">
        <f t="shared" si="2"/>
        <v>0</v>
      </c>
      <c r="I58" s="829">
        <f>'27._önkorm_államig'!I58</f>
        <v>0</v>
      </c>
      <c r="J58" s="674">
        <f>'27._önkorm_államig'!J58</f>
        <v>0</v>
      </c>
      <c r="K58" s="674">
        <f>'27._önkorm_államig'!K58</f>
        <v>0</v>
      </c>
      <c r="L58" s="674">
        <f>'27._önkorm_államig'!L58</f>
        <v>0</v>
      </c>
    </row>
    <row r="59" spans="1:12" s="56" customFormat="1" ht="12.2" customHeight="1" thickBot="1" x14ac:dyDescent="0.25">
      <c r="A59" s="14" t="s">
        <v>17</v>
      </c>
      <c r="B59" s="74" t="s">
        <v>627</v>
      </c>
      <c r="C59" s="117">
        <f>SUM(C60:C61)</f>
        <v>0</v>
      </c>
      <c r="D59" s="275">
        <f t="shared" ref="D59:K59" si="19">SUM(D60:D61)</f>
        <v>0</v>
      </c>
      <c r="E59" s="714">
        <f t="shared" si="19"/>
        <v>0</v>
      </c>
      <c r="F59" s="714">
        <f t="shared" si="19"/>
        <v>0</v>
      </c>
      <c r="G59" s="714">
        <f t="shared" si="19"/>
        <v>0</v>
      </c>
      <c r="H59" s="28">
        <f t="shared" si="2"/>
        <v>0</v>
      </c>
      <c r="I59" s="783">
        <f t="shared" si="19"/>
        <v>0</v>
      </c>
      <c r="J59" s="28">
        <f t="shared" si="19"/>
        <v>0</v>
      </c>
      <c r="K59" s="28">
        <f t="shared" si="19"/>
        <v>0</v>
      </c>
      <c r="L59" s="28" t="e">
        <f t="shared" ref="L59" si="20">SUM(L60:L61)</f>
        <v>#DIV/0!</v>
      </c>
    </row>
    <row r="60" spans="1:12" s="56" customFormat="1" ht="12.2" customHeight="1" x14ac:dyDescent="0.2">
      <c r="A60" s="1218" t="s">
        <v>104</v>
      </c>
      <c r="B60" s="879" t="s">
        <v>210</v>
      </c>
      <c r="C60" s="501">
        <f>'27._önkorm_államig'!C60</f>
        <v>0</v>
      </c>
      <c r="D60" s="418">
        <f>'27._önkorm_államig'!D60</f>
        <v>0</v>
      </c>
      <c r="E60" s="716">
        <f>'27._önkorm_államig'!E60</f>
        <v>0</v>
      </c>
      <c r="F60" s="716">
        <f>'27._önkorm_államig'!F60</f>
        <v>0</v>
      </c>
      <c r="G60" s="716">
        <f>'27._önkorm_államig'!G60</f>
        <v>0</v>
      </c>
      <c r="H60" s="420">
        <f t="shared" si="2"/>
        <v>0</v>
      </c>
      <c r="I60" s="782">
        <f>'27._önkorm_államig'!I60</f>
        <v>0</v>
      </c>
      <c r="J60" s="420">
        <f>'27._önkorm_államig'!J60</f>
        <v>0</v>
      </c>
      <c r="K60" s="420">
        <f>'27._önkorm_államig'!K60</f>
        <v>0</v>
      </c>
      <c r="L60" s="420">
        <f>'27._önkorm_államig'!L60</f>
        <v>0</v>
      </c>
    </row>
    <row r="61" spans="1:12" s="56" customFormat="1" ht="12.2" customHeight="1" x14ac:dyDescent="0.2">
      <c r="A61" s="1218" t="s">
        <v>105</v>
      </c>
      <c r="B61" s="879" t="s">
        <v>211</v>
      </c>
      <c r="C61" s="501">
        <f>'27._önkorm_államig'!C61+'28._Int.össz_államig'!C36</f>
        <v>0</v>
      </c>
      <c r="D61" s="418">
        <f>'27._önkorm_államig'!D61+'28._Int.össz_államig'!D36</f>
        <v>0</v>
      </c>
      <c r="E61" s="716">
        <f>'27._önkorm_államig'!E61+'28._Int.össz_államig'!E36</f>
        <v>0</v>
      </c>
      <c r="F61" s="716">
        <f>'27._önkorm_államig'!F61+'28._Int.össz_államig'!F36</f>
        <v>0</v>
      </c>
      <c r="G61" s="716">
        <f>'27._önkorm_államig'!G61+'28._Int.össz_államig'!G36</f>
        <v>0</v>
      </c>
      <c r="H61" s="420">
        <f t="shared" si="2"/>
        <v>0</v>
      </c>
      <c r="I61" s="782">
        <f>'27._önkorm_államig'!I61+'28._Int.össz_államig'!I36</f>
        <v>0</v>
      </c>
      <c r="J61" s="420">
        <f>'27._önkorm_államig'!J61+'28._Int.össz_államig'!J36</f>
        <v>0</v>
      </c>
      <c r="K61" s="420">
        <f>'27._önkorm_államig'!K61+'28._Int.össz_államig'!K36</f>
        <v>0</v>
      </c>
      <c r="L61" s="420" t="e">
        <f>'27._önkorm_államig'!L61+'28._Int.össz_államig'!L36</f>
        <v>#DIV/0!</v>
      </c>
    </row>
    <row r="62" spans="1:12" s="56" customFormat="1" ht="12.2" customHeight="1" thickBot="1" x14ac:dyDescent="0.25">
      <c r="A62" s="1220" t="s">
        <v>610</v>
      </c>
      <c r="B62" s="634" t="s">
        <v>642</v>
      </c>
      <c r="C62" s="652">
        <f>'27._önkorm_államig'!C62+'28._Int.össz_államig'!C37</f>
        <v>0</v>
      </c>
      <c r="D62" s="780">
        <f>'27._önkorm_államig'!D62+'28._Int.össz_államig'!D37</f>
        <v>0</v>
      </c>
      <c r="E62" s="717">
        <f>'27._önkorm_államig'!E62+'28._Int.össz_államig'!E37</f>
        <v>0</v>
      </c>
      <c r="F62" s="717">
        <f>'27._önkorm_államig'!F62+'28._Int.össz_államig'!F37</f>
        <v>0</v>
      </c>
      <c r="G62" s="717">
        <f>'27._önkorm_államig'!G62+'28._Int.össz_államig'!G37</f>
        <v>0</v>
      </c>
      <c r="H62" s="673">
        <f t="shared" si="2"/>
        <v>0</v>
      </c>
      <c r="I62" s="784">
        <f>'27._önkorm_államig'!I62+'28._Int.össz_államig'!I37</f>
        <v>0</v>
      </c>
      <c r="J62" s="673">
        <f>'27._önkorm_államig'!J62+'28._Int.össz_államig'!J37</f>
        <v>0</v>
      </c>
      <c r="K62" s="673">
        <f>'27._önkorm_államig'!K62+'28._Int.össz_államig'!K37</f>
        <v>0</v>
      </c>
      <c r="L62" s="673" t="e">
        <f>'27._önkorm_államig'!L62+'28._Int.össz_államig'!L37</f>
        <v>#DIV/0!</v>
      </c>
    </row>
    <row r="63" spans="1:12" s="56" customFormat="1" ht="12.2" customHeight="1" thickBot="1" x14ac:dyDescent="0.25">
      <c r="A63" s="14" t="s">
        <v>18</v>
      </c>
      <c r="B63" s="441" t="s">
        <v>380</v>
      </c>
      <c r="C63" s="117">
        <f>SUM(C64:C65)</f>
        <v>0</v>
      </c>
      <c r="D63" s="275">
        <f t="shared" ref="D63:K63" si="21">SUM(D64:D65)</f>
        <v>0</v>
      </c>
      <c r="E63" s="714">
        <f t="shared" si="21"/>
        <v>0</v>
      </c>
      <c r="F63" s="714">
        <f t="shared" si="21"/>
        <v>0</v>
      </c>
      <c r="G63" s="714">
        <f t="shared" si="21"/>
        <v>0</v>
      </c>
      <c r="H63" s="28">
        <f t="shared" si="2"/>
        <v>0</v>
      </c>
      <c r="I63" s="783">
        <f t="shared" si="21"/>
        <v>0</v>
      </c>
      <c r="J63" s="28">
        <f t="shared" si="21"/>
        <v>0</v>
      </c>
      <c r="K63" s="28">
        <f t="shared" si="21"/>
        <v>0</v>
      </c>
      <c r="L63" s="28" t="e">
        <f t="shared" ref="L63" si="22">SUM(L64:L65)</f>
        <v>#DIV/0!</v>
      </c>
    </row>
    <row r="64" spans="1:12" s="56" customFormat="1" ht="12.2" customHeight="1" x14ac:dyDescent="0.2">
      <c r="A64" s="12" t="s">
        <v>107</v>
      </c>
      <c r="B64" s="879" t="s">
        <v>212</v>
      </c>
      <c r="C64" s="502">
        <f>'27._önkorm_államig'!C64+'28._Int.össz_államig'!C39</f>
        <v>0</v>
      </c>
      <c r="D64" s="419">
        <f>'27._önkorm_államig'!D64+'28._Int.össz_államig'!D39</f>
        <v>0</v>
      </c>
      <c r="E64" s="721">
        <f>'27._önkorm_államig'!E64+'28._Int.össz_államig'!E39</f>
        <v>0</v>
      </c>
      <c r="F64" s="721">
        <f>'27._önkorm_államig'!F64+'28._Int.össz_államig'!F39</f>
        <v>0</v>
      </c>
      <c r="G64" s="721">
        <f>'27._önkorm_államig'!G64+'28._Int.össz_államig'!G39</f>
        <v>0</v>
      </c>
      <c r="H64" s="421">
        <f t="shared" si="2"/>
        <v>0</v>
      </c>
      <c r="I64" s="828">
        <f>'27._önkorm_államig'!I64+'28._Int.össz_államig'!I39</f>
        <v>0</v>
      </c>
      <c r="J64" s="421">
        <f>'27._önkorm_államig'!J64+'28._Int.össz_államig'!J39</f>
        <v>0</v>
      </c>
      <c r="K64" s="421">
        <f>'27._önkorm_államig'!K64+'28._Int.össz_államig'!K39</f>
        <v>0</v>
      </c>
      <c r="L64" s="421" t="e">
        <f>'27._önkorm_államig'!L64+'28._Int.össz_államig'!L39</f>
        <v>#DIV/0!</v>
      </c>
    </row>
    <row r="65" spans="1:12" s="56" customFormat="1" ht="12.2" customHeight="1" x14ac:dyDescent="0.2">
      <c r="A65" s="1218" t="s">
        <v>108</v>
      </c>
      <c r="B65" s="879" t="s">
        <v>213</v>
      </c>
      <c r="C65" s="502">
        <f>'27._önkorm_államig'!C65+'28._Int.össz_államig'!C40</f>
        <v>0</v>
      </c>
      <c r="D65" s="419">
        <f>'27._önkorm_államig'!D65+'28._Int.össz_államig'!D40</f>
        <v>0</v>
      </c>
      <c r="E65" s="721">
        <f>'27._önkorm_államig'!E65+'28._Int.össz_államig'!E40</f>
        <v>0</v>
      </c>
      <c r="F65" s="721">
        <f>'27._önkorm_államig'!F65+'28._Int.össz_államig'!F40</f>
        <v>0</v>
      </c>
      <c r="G65" s="721">
        <f>'27._önkorm_államig'!G65+'28._Int.össz_államig'!G40</f>
        <v>0</v>
      </c>
      <c r="H65" s="421">
        <f t="shared" si="2"/>
        <v>0</v>
      </c>
      <c r="I65" s="828">
        <f>'27._önkorm_államig'!I65+'28._Int.össz_államig'!I40</f>
        <v>0</v>
      </c>
      <c r="J65" s="421">
        <f>'27._önkorm_államig'!J65+'28._Int.össz_államig'!J40</f>
        <v>0</v>
      </c>
      <c r="K65" s="421">
        <f>'27._önkorm_államig'!K65+'28._Int.össz_államig'!K40</f>
        <v>0</v>
      </c>
      <c r="L65" s="421" t="e">
        <f>'27._önkorm_államig'!L65+'28._Int.össz_államig'!L40</f>
        <v>#DIV/0!</v>
      </c>
    </row>
    <row r="66" spans="1:12" s="56" customFormat="1" ht="12.2" customHeight="1" thickBot="1" x14ac:dyDescent="0.25">
      <c r="A66" s="251" t="s">
        <v>323</v>
      </c>
      <c r="B66" s="880" t="s">
        <v>368</v>
      </c>
      <c r="C66" s="502">
        <f>'27._önkorm_államig'!C66+'28._Int.össz_államig'!C41</f>
        <v>0</v>
      </c>
      <c r="D66" s="419">
        <f>'27._önkorm_államig'!D66+'28._Int.össz_államig'!D41</f>
        <v>0</v>
      </c>
      <c r="E66" s="721">
        <f>'27._önkorm_államig'!E66+'28._Int.össz_államig'!E41</f>
        <v>0</v>
      </c>
      <c r="F66" s="721">
        <f>'27._önkorm_államig'!F66+'28._Int.össz_államig'!F41</f>
        <v>0</v>
      </c>
      <c r="G66" s="721">
        <f>'27._önkorm_államig'!G66+'28._Int.össz_államig'!G41</f>
        <v>0</v>
      </c>
      <c r="H66" s="421">
        <f t="shared" si="2"/>
        <v>0</v>
      </c>
      <c r="I66" s="828">
        <f>'27._önkorm_államig'!I66+'28._Int.össz_államig'!I41</f>
        <v>0</v>
      </c>
      <c r="J66" s="421">
        <f>'27._önkorm_államig'!J66+'28._Int.össz_államig'!J41</f>
        <v>0</v>
      </c>
      <c r="K66" s="421">
        <f>'27._önkorm_államig'!K66+'28._Int.össz_államig'!K41</f>
        <v>0</v>
      </c>
      <c r="L66" s="421" t="e">
        <f>'27._önkorm_államig'!L66+'28._Int.össz_államig'!L41</f>
        <v>#DIV/0!</v>
      </c>
    </row>
    <row r="67" spans="1:12" s="56" customFormat="1" ht="12.2" customHeight="1" thickBot="1" x14ac:dyDescent="0.25">
      <c r="A67" s="442" t="s">
        <v>19</v>
      </c>
      <c r="B67" s="881" t="s">
        <v>628</v>
      </c>
      <c r="C67" s="1238">
        <f>+C11+C25+C31+C41+C53+C59+C63</f>
        <v>605615337</v>
      </c>
      <c r="D67" s="276">
        <f t="shared" ref="D67:K67" si="23">+D11+D25+D31+D41+D53+D59+D63</f>
        <v>619230337</v>
      </c>
      <c r="E67" s="680">
        <f t="shared" si="23"/>
        <v>696094265</v>
      </c>
      <c r="F67" s="680">
        <f t="shared" si="23"/>
        <v>0</v>
      </c>
      <c r="G67" s="680">
        <f t="shared" si="23"/>
        <v>0</v>
      </c>
      <c r="H67" s="76">
        <f t="shared" si="2"/>
        <v>76863928</v>
      </c>
      <c r="I67" s="793">
        <f t="shared" si="23"/>
        <v>0</v>
      </c>
      <c r="J67" s="76">
        <f t="shared" si="23"/>
        <v>0</v>
      </c>
      <c r="K67" s="76">
        <f t="shared" si="23"/>
        <v>0</v>
      </c>
      <c r="L67" s="76" t="e">
        <f t="shared" ref="L67" si="24">+L11+L19+L25+L31+L41+L53+L59+L63</f>
        <v>#DIV/0!</v>
      </c>
    </row>
    <row r="68" spans="1:12" s="56" customFormat="1" ht="12.2" customHeight="1" thickBot="1" x14ac:dyDescent="0.25">
      <c r="A68" s="65" t="s">
        <v>20</v>
      </c>
      <c r="B68" s="441" t="s">
        <v>629</v>
      </c>
      <c r="C68" s="117">
        <f>SUM(C69:C71)</f>
        <v>0</v>
      </c>
      <c r="D68" s="275">
        <f t="shared" ref="D68:K68" si="25">SUM(D69:D71)</f>
        <v>0</v>
      </c>
      <c r="E68" s="714">
        <f t="shared" si="25"/>
        <v>0</v>
      </c>
      <c r="F68" s="714">
        <f t="shared" si="25"/>
        <v>0</v>
      </c>
      <c r="G68" s="714">
        <f t="shared" si="25"/>
        <v>0</v>
      </c>
      <c r="H68" s="28">
        <f t="shared" si="2"/>
        <v>0</v>
      </c>
      <c r="I68" s="783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6" customFormat="1" ht="12.2" customHeight="1" x14ac:dyDescent="0.2">
      <c r="A69" s="12" t="s">
        <v>171</v>
      </c>
      <c r="B69" s="878" t="s">
        <v>215</v>
      </c>
      <c r="C69" s="502">
        <f>'27._önkorm_államig'!C69</f>
        <v>0</v>
      </c>
      <c r="D69" s="419">
        <f>'27._önkorm_államig'!D69</f>
        <v>0</v>
      </c>
      <c r="E69" s="721">
        <f>'27._önkorm_államig'!E69</f>
        <v>0</v>
      </c>
      <c r="F69" s="721">
        <f>'27._önkorm_államig'!F69</f>
        <v>0</v>
      </c>
      <c r="G69" s="721">
        <f>'27._önkorm_államig'!G69</f>
        <v>0</v>
      </c>
      <c r="H69" s="421">
        <f t="shared" si="2"/>
        <v>0</v>
      </c>
      <c r="I69" s="828">
        <f>'27._önkorm_államig'!I69</f>
        <v>0</v>
      </c>
      <c r="J69" s="421">
        <f>'27._önkorm_államig'!J69</f>
        <v>0</v>
      </c>
      <c r="K69" s="421">
        <f>'27._önkorm_államig'!K69</f>
        <v>0</v>
      </c>
      <c r="L69" s="421">
        <f>'27._önkorm_államig'!L69</f>
        <v>0</v>
      </c>
    </row>
    <row r="70" spans="1:12" s="56" customFormat="1" ht="12.2" customHeight="1" x14ac:dyDescent="0.2">
      <c r="A70" s="1218" t="s">
        <v>172</v>
      </c>
      <c r="B70" s="879" t="s">
        <v>324</v>
      </c>
      <c r="C70" s="502">
        <f>'27._önkorm_államig'!C70</f>
        <v>0</v>
      </c>
      <c r="D70" s="419">
        <f>'27._önkorm_államig'!D70</f>
        <v>0</v>
      </c>
      <c r="E70" s="721">
        <f>'27._önkorm_államig'!E70</f>
        <v>0</v>
      </c>
      <c r="F70" s="721">
        <f>'27._önkorm_államig'!F70</f>
        <v>0</v>
      </c>
      <c r="G70" s="721">
        <f>'27._önkorm_államig'!G70</f>
        <v>0</v>
      </c>
      <c r="H70" s="421">
        <f t="shared" si="2"/>
        <v>0</v>
      </c>
      <c r="I70" s="828">
        <f>'27._önkorm_államig'!I70</f>
        <v>0</v>
      </c>
      <c r="J70" s="421">
        <f>'27._önkorm_államig'!J70</f>
        <v>0</v>
      </c>
      <c r="K70" s="421">
        <f>'27._önkorm_államig'!K70</f>
        <v>0</v>
      </c>
      <c r="L70" s="421">
        <f>'27._önkorm_államig'!L70</f>
        <v>0</v>
      </c>
    </row>
    <row r="71" spans="1:12" s="56" customFormat="1" ht="12.2" customHeight="1" thickBot="1" x14ac:dyDescent="0.25">
      <c r="A71" s="1220" t="s">
        <v>173</v>
      </c>
      <c r="B71" s="879" t="s">
        <v>513</v>
      </c>
      <c r="C71" s="502">
        <f>'27._önkorm_államig'!C71</f>
        <v>0</v>
      </c>
      <c r="D71" s="419">
        <f>'27._önkorm_államig'!D71</f>
        <v>0</v>
      </c>
      <c r="E71" s="721">
        <f>'27._önkorm_államig'!E71</f>
        <v>0</v>
      </c>
      <c r="F71" s="721">
        <f>'27._önkorm_államig'!F71</f>
        <v>0</v>
      </c>
      <c r="G71" s="721">
        <f>'27._önkorm_államig'!G71</f>
        <v>0</v>
      </c>
      <c r="H71" s="421">
        <f t="shared" si="2"/>
        <v>0</v>
      </c>
      <c r="I71" s="828">
        <f>'27._önkorm_államig'!I71</f>
        <v>0</v>
      </c>
      <c r="J71" s="421">
        <f>'27._önkorm_államig'!J71</f>
        <v>0</v>
      </c>
      <c r="K71" s="421">
        <f>'27._önkorm_államig'!K71</f>
        <v>0</v>
      </c>
      <c r="L71" s="421">
        <f>'27._önkorm_államig'!L71</f>
        <v>0</v>
      </c>
    </row>
    <row r="72" spans="1:12" s="56" customFormat="1" ht="12.2" customHeight="1" thickBot="1" x14ac:dyDescent="0.25">
      <c r="A72" s="65" t="s">
        <v>21</v>
      </c>
      <c r="B72" s="441" t="s">
        <v>611</v>
      </c>
      <c r="C72" s="117">
        <f>SUM(C73:C75)</f>
        <v>0</v>
      </c>
      <c r="D72" s="275">
        <f t="shared" ref="D72:K72" si="27">SUM(D73:D75)</f>
        <v>0</v>
      </c>
      <c r="E72" s="714">
        <f t="shared" si="27"/>
        <v>0</v>
      </c>
      <c r="F72" s="714">
        <f t="shared" si="27"/>
        <v>0</v>
      </c>
      <c r="G72" s="714">
        <f t="shared" si="27"/>
        <v>0</v>
      </c>
      <c r="H72" s="28">
        <f t="shared" si="2"/>
        <v>0</v>
      </c>
      <c r="I72" s="783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6" customFormat="1" ht="12.2" customHeight="1" x14ac:dyDescent="0.2">
      <c r="A73" s="12" t="s">
        <v>214</v>
      </c>
      <c r="B73" s="878" t="s">
        <v>218</v>
      </c>
      <c r="C73" s="502">
        <f>'27._önkorm_államig'!C73</f>
        <v>0</v>
      </c>
      <c r="D73" s="419">
        <f>'27._önkorm_államig'!D73</f>
        <v>0</v>
      </c>
      <c r="E73" s="721">
        <f>'27._önkorm_államig'!E73</f>
        <v>0</v>
      </c>
      <c r="F73" s="721">
        <f>'27._önkorm_államig'!F73</f>
        <v>0</v>
      </c>
      <c r="G73" s="721">
        <f>'27._önkorm_államig'!G73</f>
        <v>0</v>
      </c>
      <c r="H73" s="421">
        <f t="shared" si="2"/>
        <v>0</v>
      </c>
      <c r="I73" s="828">
        <f>'27._önkorm_államig'!I73</f>
        <v>0</v>
      </c>
      <c r="J73" s="421">
        <f>'27._önkorm_államig'!J73</f>
        <v>0</v>
      </c>
      <c r="K73" s="421">
        <f>'27._önkorm_államig'!K73</f>
        <v>0</v>
      </c>
      <c r="L73" s="421">
        <f>'27._önkorm_államig'!L73</f>
        <v>0</v>
      </c>
    </row>
    <row r="74" spans="1:12" s="56" customFormat="1" ht="12.2" customHeight="1" x14ac:dyDescent="0.2">
      <c r="A74" s="12" t="s">
        <v>640</v>
      </c>
      <c r="B74" s="878" t="s">
        <v>390</v>
      </c>
      <c r="C74" s="502">
        <f>'27._önkorm_államig'!C74</f>
        <v>0</v>
      </c>
      <c r="D74" s="419">
        <f>'27._önkorm_államig'!D74</f>
        <v>0</v>
      </c>
      <c r="E74" s="721">
        <f>'27._önkorm_államig'!E74</f>
        <v>0</v>
      </c>
      <c r="F74" s="721">
        <f>'27._önkorm_államig'!F74</f>
        <v>0</v>
      </c>
      <c r="G74" s="721">
        <f>'27._önkorm_államig'!G74</f>
        <v>0</v>
      </c>
      <c r="H74" s="421">
        <f t="shared" si="2"/>
        <v>0</v>
      </c>
      <c r="I74" s="828">
        <f>'27._önkorm_államig'!I74</f>
        <v>0</v>
      </c>
      <c r="J74" s="421">
        <f>'27._önkorm_államig'!J74</f>
        <v>0</v>
      </c>
      <c r="K74" s="421">
        <f>'27._önkorm_államig'!K74</f>
        <v>0</v>
      </c>
      <c r="L74" s="421">
        <f>'27._önkorm_államig'!L74</f>
        <v>0</v>
      </c>
    </row>
    <row r="75" spans="1:12" s="56" customFormat="1" ht="12.2" customHeight="1" thickBot="1" x14ac:dyDescent="0.25">
      <c r="A75" s="1218" t="s">
        <v>216</v>
      </c>
      <c r="B75" s="879" t="s">
        <v>535</v>
      </c>
      <c r="C75" s="502">
        <f>'27._önkorm_államig'!C75</f>
        <v>0</v>
      </c>
      <c r="D75" s="419">
        <f>'27._önkorm_államig'!D75</f>
        <v>0</v>
      </c>
      <c r="E75" s="721">
        <f>'27._önkorm_államig'!E75</f>
        <v>0</v>
      </c>
      <c r="F75" s="721">
        <f>'27._önkorm_államig'!F75</f>
        <v>0</v>
      </c>
      <c r="G75" s="721">
        <f>'27._önkorm_államig'!G75</f>
        <v>0</v>
      </c>
      <c r="H75" s="421">
        <f t="shared" si="2"/>
        <v>0</v>
      </c>
      <c r="I75" s="828">
        <f>'27._önkorm_államig'!I75</f>
        <v>0</v>
      </c>
      <c r="J75" s="421">
        <f>'27._önkorm_államig'!J75</f>
        <v>0</v>
      </c>
      <c r="K75" s="421">
        <f>'27._önkorm_államig'!K75</f>
        <v>0</v>
      </c>
      <c r="L75" s="421">
        <f>'27._önkorm_államig'!L75</f>
        <v>0</v>
      </c>
    </row>
    <row r="76" spans="1:12" s="56" customFormat="1" ht="12.2" customHeight="1" thickBot="1" x14ac:dyDescent="0.25">
      <c r="A76" s="65" t="s">
        <v>22</v>
      </c>
      <c r="B76" s="441" t="s">
        <v>612</v>
      </c>
      <c r="C76" s="117">
        <f>SUM(C77:C78)</f>
        <v>2285980</v>
      </c>
      <c r="D76" s="275">
        <f t="shared" ref="D76:K76" si="29">SUM(D77:D78)</f>
        <v>4539346</v>
      </c>
      <c r="E76" s="714">
        <f t="shared" si="29"/>
        <v>4539346</v>
      </c>
      <c r="F76" s="714">
        <f t="shared" si="29"/>
        <v>0</v>
      </c>
      <c r="G76" s="714">
        <f t="shared" si="29"/>
        <v>0</v>
      </c>
      <c r="H76" s="28">
        <f t="shared" ref="H76:H83" si="30">+E76-D76</f>
        <v>0</v>
      </c>
      <c r="I76" s="783">
        <f t="shared" si="29"/>
        <v>0</v>
      </c>
      <c r="J76" s="28">
        <f t="shared" si="29"/>
        <v>0</v>
      </c>
      <c r="K76" s="28">
        <f t="shared" si="29"/>
        <v>0</v>
      </c>
      <c r="L76" s="28" t="e">
        <f t="shared" ref="L76" si="31">SUM(L77:L78)</f>
        <v>#DIV/0!</v>
      </c>
    </row>
    <row r="77" spans="1:12" s="56" customFormat="1" ht="12.2" customHeight="1" x14ac:dyDescent="0.2">
      <c r="A77" s="12" t="s">
        <v>217</v>
      </c>
      <c r="B77" s="61" t="s">
        <v>369</v>
      </c>
      <c r="C77" s="502">
        <f>'27._önkorm_államig'!C77+'28._Int.össz_államig'!C44</f>
        <v>2285980</v>
      </c>
      <c r="D77" s="419">
        <f>'27._önkorm_államig'!D77+'28._Int.össz_államig'!D44</f>
        <v>4539346</v>
      </c>
      <c r="E77" s="721">
        <f>'27._önkorm_államig'!E77+'28._Int.össz_államig'!E44</f>
        <v>4539346</v>
      </c>
      <c r="F77" s="721">
        <f>'27._önkorm_államig'!F77+'28._Int.össz_államig'!F44</f>
        <v>0</v>
      </c>
      <c r="G77" s="721">
        <f>'27._önkorm_államig'!G77+'28._Int.össz_államig'!G44</f>
        <v>0</v>
      </c>
      <c r="H77" s="421">
        <f t="shared" si="30"/>
        <v>0</v>
      </c>
      <c r="I77" s="828">
        <f>'27._önkorm_államig'!I77+'28._Int.össz_államig'!I44</f>
        <v>0</v>
      </c>
      <c r="J77" s="421">
        <f>'27._önkorm_államig'!J77+'28._Int.össz_államig'!J44</f>
        <v>0</v>
      </c>
      <c r="K77" s="421">
        <f>'27._önkorm_államig'!K77+'28._Int.össz_államig'!K44</f>
        <v>0</v>
      </c>
      <c r="L77" s="421">
        <f>'27._önkorm_államig'!L77+'28._Int.össz_államig'!L44</f>
        <v>0</v>
      </c>
    </row>
    <row r="78" spans="1:12" s="56" customFormat="1" ht="12.2" customHeight="1" thickBot="1" x14ac:dyDescent="0.25">
      <c r="A78" s="1220" t="s">
        <v>219</v>
      </c>
      <c r="B78" s="61" t="s">
        <v>370</v>
      </c>
      <c r="C78" s="502">
        <f>'27._önkorm_államig'!C78+'28._Int.össz_államig'!C45</f>
        <v>0</v>
      </c>
      <c r="D78" s="419">
        <f>'27._önkorm_államig'!D78+'28._Int.össz_államig'!D45</f>
        <v>0</v>
      </c>
      <c r="E78" s="721">
        <f>'27._önkorm_államig'!E78+'28._Int.össz_államig'!E45</f>
        <v>0</v>
      </c>
      <c r="F78" s="721">
        <f>'27._önkorm_államig'!F78+'28._Int.össz_államig'!F45</f>
        <v>0</v>
      </c>
      <c r="G78" s="721">
        <f>'27._önkorm_államig'!G78+'28._Int.össz_államig'!G45</f>
        <v>0</v>
      </c>
      <c r="H78" s="421">
        <f t="shared" si="30"/>
        <v>0</v>
      </c>
      <c r="I78" s="828">
        <f>'27._önkorm_államig'!I78+'28._Int.össz_államig'!I45</f>
        <v>0</v>
      </c>
      <c r="J78" s="421">
        <f>'27._önkorm_államig'!J78+'28._Int.össz_államig'!J45</f>
        <v>0</v>
      </c>
      <c r="K78" s="421">
        <f>'27._önkorm_államig'!K78+'28._Int.össz_államig'!K45</f>
        <v>0</v>
      </c>
      <c r="L78" s="421" t="e">
        <f>'27._önkorm_államig'!L78+'28._Int.össz_államig'!L45</f>
        <v>#DIV/0!</v>
      </c>
    </row>
    <row r="79" spans="1:12" s="26" customFormat="1" ht="12.2" customHeight="1" thickBot="1" x14ac:dyDescent="0.25">
      <c r="A79" s="65" t="s">
        <v>23</v>
      </c>
      <c r="B79" s="441" t="s">
        <v>613</v>
      </c>
      <c r="C79" s="117">
        <f>SUM(C80:C82)</f>
        <v>0</v>
      </c>
      <c r="D79" s="275">
        <f t="shared" ref="D79:K79" si="32">SUM(D80:D82)</f>
        <v>0</v>
      </c>
      <c r="E79" s="714">
        <f t="shared" si="32"/>
        <v>0</v>
      </c>
      <c r="F79" s="714">
        <f t="shared" si="32"/>
        <v>0</v>
      </c>
      <c r="G79" s="714">
        <f t="shared" si="32"/>
        <v>0</v>
      </c>
      <c r="H79" s="28">
        <f t="shared" si="30"/>
        <v>0</v>
      </c>
      <c r="I79" s="783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6" customFormat="1" ht="12.2" customHeight="1" x14ac:dyDescent="0.2">
      <c r="A80" s="12" t="s">
        <v>220</v>
      </c>
      <c r="B80" s="878" t="s">
        <v>303</v>
      </c>
      <c r="C80" s="502">
        <f>'27._önkorm_államig'!C80</f>
        <v>0</v>
      </c>
      <c r="D80" s="419">
        <f>'27._önkorm_államig'!D80</f>
        <v>0</v>
      </c>
      <c r="E80" s="721">
        <f>'27._önkorm_államig'!E80</f>
        <v>0</v>
      </c>
      <c r="F80" s="721">
        <f>'27._önkorm_államig'!F80</f>
        <v>0</v>
      </c>
      <c r="G80" s="721">
        <f>'27._önkorm_államig'!G80</f>
        <v>0</v>
      </c>
      <c r="H80" s="421">
        <f t="shared" si="30"/>
        <v>0</v>
      </c>
      <c r="I80" s="828">
        <f>'27._önkorm_államig'!I80</f>
        <v>0</v>
      </c>
      <c r="J80" s="421">
        <f>'27._önkorm_államig'!J80</f>
        <v>0</v>
      </c>
      <c r="K80" s="421">
        <f>'27._önkorm_államig'!K80</f>
        <v>0</v>
      </c>
      <c r="L80" s="421">
        <f>'27._önkorm_államig'!L80</f>
        <v>0</v>
      </c>
    </row>
    <row r="81" spans="1:12" s="56" customFormat="1" ht="12.2" customHeight="1" x14ac:dyDescent="0.2">
      <c r="A81" s="1218" t="s">
        <v>221</v>
      </c>
      <c r="B81" s="879" t="s">
        <v>304</v>
      </c>
      <c r="C81" s="502">
        <f>'27._önkorm_államig'!C81</f>
        <v>0</v>
      </c>
      <c r="D81" s="419">
        <f>'27._önkorm_államig'!D81</f>
        <v>0</v>
      </c>
      <c r="E81" s="721">
        <f>'27._önkorm_államig'!E81</f>
        <v>0</v>
      </c>
      <c r="F81" s="721">
        <f>'27._önkorm_államig'!F81</f>
        <v>0</v>
      </c>
      <c r="G81" s="721">
        <f>'27._önkorm_államig'!G81</f>
        <v>0</v>
      </c>
      <c r="H81" s="421">
        <f t="shared" si="30"/>
        <v>0</v>
      </c>
      <c r="I81" s="828">
        <f>'27._önkorm_államig'!I81</f>
        <v>0</v>
      </c>
      <c r="J81" s="421">
        <f>'27._önkorm_államig'!J81</f>
        <v>0</v>
      </c>
      <c r="K81" s="421">
        <f>'27._önkorm_államig'!K81</f>
        <v>0</v>
      </c>
      <c r="L81" s="421">
        <f>'27._önkorm_államig'!L81</f>
        <v>0</v>
      </c>
    </row>
    <row r="82" spans="1:12" s="56" customFormat="1" ht="12.2" customHeight="1" thickBot="1" x14ac:dyDescent="0.25">
      <c r="A82" s="1220" t="s">
        <v>325</v>
      </c>
      <c r="B82" s="634" t="s">
        <v>378</v>
      </c>
      <c r="C82" s="502">
        <f>'27._önkorm_államig'!C82</f>
        <v>0</v>
      </c>
      <c r="D82" s="419">
        <f>'27._önkorm_államig'!D82</f>
        <v>0</v>
      </c>
      <c r="E82" s="721">
        <f>'27._önkorm_államig'!E82</f>
        <v>0</v>
      </c>
      <c r="F82" s="721">
        <f>'27._önkorm_államig'!F82</f>
        <v>0</v>
      </c>
      <c r="G82" s="721">
        <f>'27._önkorm_államig'!G82</f>
        <v>0</v>
      </c>
      <c r="H82" s="421">
        <f t="shared" si="30"/>
        <v>0</v>
      </c>
      <c r="I82" s="828">
        <f>'27._önkorm_államig'!I82</f>
        <v>0</v>
      </c>
      <c r="J82" s="421">
        <f>'27._önkorm_államig'!J82</f>
        <v>0</v>
      </c>
      <c r="K82" s="421">
        <f>'27._önkorm_államig'!K82</f>
        <v>0</v>
      </c>
      <c r="L82" s="421">
        <f>'27._önkorm_államig'!L82</f>
        <v>0</v>
      </c>
    </row>
    <row r="83" spans="1:12" s="26" customFormat="1" ht="12.2" customHeight="1" thickBot="1" x14ac:dyDescent="0.25">
      <c r="A83" s="65" t="s">
        <v>24</v>
      </c>
      <c r="B83" s="441" t="s">
        <v>614</v>
      </c>
      <c r="C83" s="1238">
        <f>+C68+C72+C76+C79</f>
        <v>2285980</v>
      </c>
      <c r="D83" s="276">
        <f t="shared" ref="D83:K83" si="34">+D68+D72+D76+D79</f>
        <v>4539346</v>
      </c>
      <c r="E83" s="680">
        <f t="shared" si="34"/>
        <v>4539346</v>
      </c>
      <c r="F83" s="680">
        <f t="shared" si="34"/>
        <v>0</v>
      </c>
      <c r="G83" s="680">
        <f t="shared" si="34"/>
        <v>0</v>
      </c>
      <c r="H83" s="76">
        <f t="shared" si="30"/>
        <v>0</v>
      </c>
      <c r="I83" s="793">
        <f t="shared" si="34"/>
        <v>0</v>
      </c>
      <c r="J83" s="76">
        <f t="shared" si="34"/>
        <v>0</v>
      </c>
      <c r="K83" s="76">
        <f t="shared" si="34"/>
        <v>0</v>
      </c>
      <c r="L83" s="76" t="e">
        <f t="shared" ref="L83" si="35">+L68+L72+L76+L79</f>
        <v>#DIV/0!</v>
      </c>
    </row>
    <row r="84" spans="1:12" s="26" customFormat="1" ht="12.2" customHeight="1" thickBot="1" x14ac:dyDescent="0.25">
      <c r="A84" s="82" t="s">
        <v>25</v>
      </c>
      <c r="B84" s="709" t="s">
        <v>635</v>
      </c>
      <c r="C84" s="1238">
        <f>+C67+C83</f>
        <v>607901317</v>
      </c>
      <c r="D84" s="276">
        <f t="shared" ref="D84:K84" si="36">+D67+D83</f>
        <v>623769683</v>
      </c>
      <c r="E84" s="680">
        <f t="shared" si="36"/>
        <v>700633611</v>
      </c>
      <c r="F84" s="680">
        <f t="shared" si="36"/>
        <v>0</v>
      </c>
      <c r="G84" s="680">
        <f t="shared" si="36"/>
        <v>0</v>
      </c>
      <c r="H84" s="76">
        <f>+E84-D84</f>
        <v>76863928</v>
      </c>
      <c r="I84" s="793">
        <f t="shared" si="36"/>
        <v>0</v>
      </c>
      <c r="J84" s="76">
        <f t="shared" si="36"/>
        <v>0</v>
      </c>
      <c r="K84" s="76">
        <f t="shared" si="36"/>
        <v>0</v>
      </c>
      <c r="L84" s="76" t="e">
        <f t="shared" ref="L84" si="37">+L67+L83</f>
        <v>#DIV/0!</v>
      </c>
    </row>
    <row r="85" spans="1:12" s="56" customFormat="1" ht="15" customHeight="1" x14ac:dyDescent="0.2">
      <c r="A85" s="66"/>
      <c r="B85" s="67"/>
      <c r="C85" s="68"/>
      <c r="D85" s="68"/>
      <c r="E85" s="68"/>
      <c r="F85" s="68"/>
      <c r="G85" s="68"/>
      <c r="H85" s="68"/>
      <c r="I85" s="68"/>
      <c r="J85" s="68"/>
      <c r="K85" s="68"/>
      <c r="L85" s="68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7" orientation="portrait" r:id="rId1"/>
  <headerFooter alignWithMargins="0"/>
  <rowBreaks count="2" manualBreakCount="2">
    <brk id="67" max="16383" man="1"/>
    <brk id="8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9"/>
  <sheetViews>
    <sheetView view="pageBreakPreview" topLeftCell="A28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8.33203125" style="83" customWidth="1"/>
    <col min="2" max="2" width="63.6640625" style="84" customWidth="1"/>
    <col min="3" max="3" width="14.6640625" style="85" customWidth="1"/>
    <col min="4" max="4" width="15.5" style="85" customWidth="1"/>
    <col min="5" max="5" width="16" style="85" customWidth="1"/>
    <col min="6" max="7" width="18.83203125" style="85" hidden="1" customWidth="1"/>
    <col min="8" max="8" width="14.5" style="85" customWidth="1"/>
    <col min="9" max="12" width="15.83203125" style="85" hidden="1" customWidth="1"/>
    <col min="13" max="14" width="9.33203125" style="25"/>
    <col min="15" max="15" width="22.1640625" style="25" customWidth="1"/>
    <col min="16" max="16" width="18.83203125" style="25" customWidth="1"/>
    <col min="17" max="17" width="18" style="25" customWidth="1"/>
    <col min="18" max="259" width="9.33203125" style="25"/>
    <col min="260" max="260" width="19.5" style="25" customWidth="1"/>
    <col min="261" max="261" width="69.33203125" style="25" customWidth="1"/>
    <col min="262" max="262" width="21.5" style="25" customWidth="1"/>
    <col min="263" max="515" width="9.33203125" style="25"/>
    <col min="516" max="516" width="19.5" style="25" customWidth="1"/>
    <col min="517" max="517" width="69.33203125" style="25" customWidth="1"/>
    <col min="518" max="518" width="21.5" style="25" customWidth="1"/>
    <col min="519" max="771" width="9.33203125" style="25"/>
    <col min="772" max="772" width="19.5" style="25" customWidth="1"/>
    <col min="773" max="773" width="69.33203125" style="25" customWidth="1"/>
    <col min="774" max="774" width="21.5" style="25" customWidth="1"/>
    <col min="775" max="1027" width="9.33203125" style="25"/>
    <col min="1028" max="1028" width="19.5" style="25" customWidth="1"/>
    <col min="1029" max="1029" width="69.33203125" style="25" customWidth="1"/>
    <col min="1030" max="1030" width="21.5" style="25" customWidth="1"/>
    <col min="1031" max="1283" width="9.33203125" style="25"/>
    <col min="1284" max="1284" width="19.5" style="25" customWidth="1"/>
    <col min="1285" max="1285" width="69.33203125" style="25" customWidth="1"/>
    <col min="1286" max="1286" width="21.5" style="25" customWidth="1"/>
    <col min="1287" max="1539" width="9.33203125" style="25"/>
    <col min="1540" max="1540" width="19.5" style="25" customWidth="1"/>
    <col min="1541" max="1541" width="69.33203125" style="25" customWidth="1"/>
    <col min="1542" max="1542" width="21.5" style="25" customWidth="1"/>
    <col min="1543" max="1795" width="9.33203125" style="25"/>
    <col min="1796" max="1796" width="19.5" style="25" customWidth="1"/>
    <col min="1797" max="1797" width="69.33203125" style="25" customWidth="1"/>
    <col min="1798" max="1798" width="21.5" style="25" customWidth="1"/>
    <col min="1799" max="2051" width="9.33203125" style="25"/>
    <col min="2052" max="2052" width="19.5" style="25" customWidth="1"/>
    <col min="2053" max="2053" width="69.33203125" style="25" customWidth="1"/>
    <col min="2054" max="2054" width="21.5" style="25" customWidth="1"/>
    <col min="2055" max="2307" width="9.33203125" style="25"/>
    <col min="2308" max="2308" width="19.5" style="25" customWidth="1"/>
    <col min="2309" max="2309" width="69.33203125" style="25" customWidth="1"/>
    <col min="2310" max="2310" width="21.5" style="25" customWidth="1"/>
    <col min="2311" max="2563" width="9.33203125" style="25"/>
    <col min="2564" max="2564" width="19.5" style="25" customWidth="1"/>
    <col min="2565" max="2565" width="69.33203125" style="25" customWidth="1"/>
    <col min="2566" max="2566" width="21.5" style="25" customWidth="1"/>
    <col min="2567" max="2819" width="9.33203125" style="25"/>
    <col min="2820" max="2820" width="19.5" style="25" customWidth="1"/>
    <col min="2821" max="2821" width="69.33203125" style="25" customWidth="1"/>
    <col min="2822" max="2822" width="21.5" style="25" customWidth="1"/>
    <col min="2823" max="3075" width="9.33203125" style="25"/>
    <col min="3076" max="3076" width="19.5" style="25" customWidth="1"/>
    <col min="3077" max="3077" width="69.33203125" style="25" customWidth="1"/>
    <col min="3078" max="3078" width="21.5" style="25" customWidth="1"/>
    <col min="3079" max="3331" width="9.33203125" style="25"/>
    <col min="3332" max="3332" width="19.5" style="25" customWidth="1"/>
    <col min="3333" max="3333" width="69.33203125" style="25" customWidth="1"/>
    <col min="3334" max="3334" width="21.5" style="25" customWidth="1"/>
    <col min="3335" max="3587" width="9.33203125" style="25"/>
    <col min="3588" max="3588" width="19.5" style="25" customWidth="1"/>
    <col min="3589" max="3589" width="69.33203125" style="25" customWidth="1"/>
    <col min="3590" max="3590" width="21.5" style="25" customWidth="1"/>
    <col min="3591" max="3843" width="9.33203125" style="25"/>
    <col min="3844" max="3844" width="19.5" style="25" customWidth="1"/>
    <col min="3845" max="3845" width="69.33203125" style="25" customWidth="1"/>
    <col min="3846" max="3846" width="21.5" style="25" customWidth="1"/>
    <col min="3847" max="4099" width="9.33203125" style="25"/>
    <col min="4100" max="4100" width="19.5" style="25" customWidth="1"/>
    <col min="4101" max="4101" width="69.33203125" style="25" customWidth="1"/>
    <col min="4102" max="4102" width="21.5" style="25" customWidth="1"/>
    <col min="4103" max="4355" width="9.33203125" style="25"/>
    <col min="4356" max="4356" width="19.5" style="25" customWidth="1"/>
    <col min="4357" max="4357" width="69.33203125" style="25" customWidth="1"/>
    <col min="4358" max="4358" width="21.5" style="25" customWidth="1"/>
    <col min="4359" max="4611" width="9.33203125" style="25"/>
    <col min="4612" max="4612" width="19.5" style="25" customWidth="1"/>
    <col min="4613" max="4613" width="69.33203125" style="25" customWidth="1"/>
    <col min="4614" max="4614" width="21.5" style="25" customWidth="1"/>
    <col min="4615" max="4867" width="9.33203125" style="25"/>
    <col min="4868" max="4868" width="19.5" style="25" customWidth="1"/>
    <col min="4869" max="4869" width="69.33203125" style="25" customWidth="1"/>
    <col min="4870" max="4870" width="21.5" style="25" customWidth="1"/>
    <col min="4871" max="5123" width="9.33203125" style="25"/>
    <col min="5124" max="5124" width="19.5" style="25" customWidth="1"/>
    <col min="5125" max="5125" width="69.33203125" style="25" customWidth="1"/>
    <col min="5126" max="5126" width="21.5" style="25" customWidth="1"/>
    <col min="5127" max="5379" width="9.33203125" style="25"/>
    <col min="5380" max="5380" width="19.5" style="25" customWidth="1"/>
    <col min="5381" max="5381" width="69.33203125" style="25" customWidth="1"/>
    <col min="5382" max="5382" width="21.5" style="25" customWidth="1"/>
    <col min="5383" max="5635" width="9.33203125" style="25"/>
    <col min="5636" max="5636" width="19.5" style="25" customWidth="1"/>
    <col min="5637" max="5637" width="69.33203125" style="25" customWidth="1"/>
    <col min="5638" max="5638" width="21.5" style="25" customWidth="1"/>
    <col min="5639" max="5891" width="9.33203125" style="25"/>
    <col min="5892" max="5892" width="19.5" style="25" customWidth="1"/>
    <col min="5893" max="5893" width="69.33203125" style="25" customWidth="1"/>
    <col min="5894" max="5894" width="21.5" style="25" customWidth="1"/>
    <col min="5895" max="6147" width="9.33203125" style="25"/>
    <col min="6148" max="6148" width="19.5" style="25" customWidth="1"/>
    <col min="6149" max="6149" width="69.33203125" style="25" customWidth="1"/>
    <col min="6150" max="6150" width="21.5" style="25" customWidth="1"/>
    <col min="6151" max="6403" width="9.33203125" style="25"/>
    <col min="6404" max="6404" width="19.5" style="25" customWidth="1"/>
    <col min="6405" max="6405" width="69.33203125" style="25" customWidth="1"/>
    <col min="6406" max="6406" width="21.5" style="25" customWidth="1"/>
    <col min="6407" max="6659" width="9.33203125" style="25"/>
    <col min="6660" max="6660" width="19.5" style="25" customWidth="1"/>
    <col min="6661" max="6661" width="69.33203125" style="25" customWidth="1"/>
    <col min="6662" max="6662" width="21.5" style="25" customWidth="1"/>
    <col min="6663" max="6915" width="9.33203125" style="25"/>
    <col min="6916" max="6916" width="19.5" style="25" customWidth="1"/>
    <col min="6917" max="6917" width="69.33203125" style="25" customWidth="1"/>
    <col min="6918" max="6918" width="21.5" style="25" customWidth="1"/>
    <col min="6919" max="7171" width="9.33203125" style="25"/>
    <col min="7172" max="7172" width="19.5" style="25" customWidth="1"/>
    <col min="7173" max="7173" width="69.33203125" style="25" customWidth="1"/>
    <col min="7174" max="7174" width="21.5" style="25" customWidth="1"/>
    <col min="7175" max="7427" width="9.33203125" style="25"/>
    <col min="7428" max="7428" width="19.5" style="25" customWidth="1"/>
    <col min="7429" max="7429" width="69.33203125" style="25" customWidth="1"/>
    <col min="7430" max="7430" width="21.5" style="25" customWidth="1"/>
    <col min="7431" max="7683" width="9.33203125" style="25"/>
    <col min="7684" max="7684" width="19.5" style="25" customWidth="1"/>
    <col min="7685" max="7685" width="69.33203125" style="25" customWidth="1"/>
    <col min="7686" max="7686" width="21.5" style="25" customWidth="1"/>
    <col min="7687" max="7939" width="9.33203125" style="25"/>
    <col min="7940" max="7940" width="19.5" style="25" customWidth="1"/>
    <col min="7941" max="7941" width="69.33203125" style="25" customWidth="1"/>
    <col min="7942" max="7942" width="21.5" style="25" customWidth="1"/>
    <col min="7943" max="8195" width="9.33203125" style="25"/>
    <col min="8196" max="8196" width="19.5" style="25" customWidth="1"/>
    <col min="8197" max="8197" width="69.33203125" style="25" customWidth="1"/>
    <col min="8198" max="8198" width="21.5" style="25" customWidth="1"/>
    <col min="8199" max="8451" width="9.33203125" style="25"/>
    <col min="8452" max="8452" width="19.5" style="25" customWidth="1"/>
    <col min="8453" max="8453" width="69.33203125" style="25" customWidth="1"/>
    <col min="8454" max="8454" width="21.5" style="25" customWidth="1"/>
    <col min="8455" max="8707" width="9.33203125" style="25"/>
    <col min="8708" max="8708" width="19.5" style="25" customWidth="1"/>
    <col min="8709" max="8709" width="69.33203125" style="25" customWidth="1"/>
    <col min="8710" max="8710" width="21.5" style="25" customWidth="1"/>
    <col min="8711" max="8963" width="9.33203125" style="25"/>
    <col min="8964" max="8964" width="19.5" style="25" customWidth="1"/>
    <col min="8965" max="8965" width="69.33203125" style="25" customWidth="1"/>
    <col min="8966" max="8966" width="21.5" style="25" customWidth="1"/>
    <col min="8967" max="9219" width="9.33203125" style="25"/>
    <col min="9220" max="9220" width="19.5" style="25" customWidth="1"/>
    <col min="9221" max="9221" width="69.33203125" style="25" customWidth="1"/>
    <col min="9222" max="9222" width="21.5" style="25" customWidth="1"/>
    <col min="9223" max="9475" width="9.33203125" style="25"/>
    <col min="9476" max="9476" width="19.5" style="25" customWidth="1"/>
    <col min="9477" max="9477" width="69.33203125" style="25" customWidth="1"/>
    <col min="9478" max="9478" width="21.5" style="25" customWidth="1"/>
    <col min="9479" max="9731" width="9.33203125" style="25"/>
    <col min="9732" max="9732" width="19.5" style="25" customWidth="1"/>
    <col min="9733" max="9733" width="69.33203125" style="25" customWidth="1"/>
    <col min="9734" max="9734" width="21.5" style="25" customWidth="1"/>
    <col min="9735" max="9987" width="9.33203125" style="25"/>
    <col min="9988" max="9988" width="19.5" style="25" customWidth="1"/>
    <col min="9989" max="9989" width="69.33203125" style="25" customWidth="1"/>
    <col min="9990" max="9990" width="21.5" style="25" customWidth="1"/>
    <col min="9991" max="10243" width="9.33203125" style="25"/>
    <col min="10244" max="10244" width="19.5" style="25" customWidth="1"/>
    <col min="10245" max="10245" width="69.33203125" style="25" customWidth="1"/>
    <col min="10246" max="10246" width="21.5" style="25" customWidth="1"/>
    <col min="10247" max="10499" width="9.33203125" style="25"/>
    <col min="10500" max="10500" width="19.5" style="25" customWidth="1"/>
    <col min="10501" max="10501" width="69.33203125" style="25" customWidth="1"/>
    <col min="10502" max="10502" width="21.5" style="25" customWidth="1"/>
    <col min="10503" max="10755" width="9.33203125" style="25"/>
    <col min="10756" max="10756" width="19.5" style="25" customWidth="1"/>
    <col min="10757" max="10757" width="69.33203125" style="25" customWidth="1"/>
    <col min="10758" max="10758" width="21.5" style="25" customWidth="1"/>
    <col min="10759" max="11011" width="9.33203125" style="25"/>
    <col min="11012" max="11012" width="19.5" style="25" customWidth="1"/>
    <col min="11013" max="11013" width="69.33203125" style="25" customWidth="1"/>
    <col min="11014" max="11014" width="21.5" style="25" customWidth="1"/>
    <col min="11015" max="11267" width="9.33203125" style="25"/>
    <col min="11268" max="11268" width="19.5" style="25" customWidth="1"/>
    <col min="11269" max="11269" width="69.33203125" style="25" customWidth="1"/>
    <col min="11270" max="11270" width="21.5" style="25" customWidth="1"/>
    <col min="11271" max="11523" width="9.33203125" style="25"/>
    <col min="11524" max="11524" width="19.5" style="25" customWidth="1"/>
    <col min="11525" max="11525" width="69.33203125" style="25" customWidth="1"/>
    <col min="11526" max="11526" width="21.5" style="25" customWidth="1"/>
    <col min="11527" max="11779" width="9.33203125" style="25"/>
    <col min="11780" max="11780" width="19.5" style="25" customWidth="1"/>
    <col min="11781" max="11781" width="69.33203125" style="25" customWidth="1"/>
    <col min="11782" max="11782" width="21.5" style="25" customWidth="1"/>
    <col min="11783" max="12035" width="9.33203125" style="25"/>
    <col min="12036" max="12036" width="19.5" style="25" customWidth="1"/>
    <col min="12037" max="12037" width="69.33203125" style="25" customWidth="1"/>
    <col min="12038" max="12038" width="21.5" style="25" customWidth="1"/>
    <col min="12039" max="12291" width="9.33203125" style="25"/>
    <col min="12292" max="12292" width="19.5" style="25" customWidth="1"/>
    <col min="12293" max="12293" width="69.33203125" style="25" customWidth="1"/>
    <col min="12294" max="12294" width="21.5" style="25" customWidth="1"/>
    <col min="12295" max="12547" width="9.33203125" style="25"/>
    <col min="12548" max="12548" width="19.5" style="25" customWidth="1"/>
    <col min="12549" max="12549" width="69.33203125" style="25" customWidth="1"/>
    <col min="12550" max="12550" width="21.5" style="25" customWidth="1"/>
    <col min="12551" max="12803" width="9.33203125" style="25"/>
    <col min="12804" max="12804" width="19.5" style="25" customWidth="1"/>
    <col min="12805" max="12805" width="69.33203125" style="25" customWidth="1"/>
    <col min="12806" max="12806" width="21.5" style="25" customWidth="1"/>
    <col min="12807" max="13059" width="9.33203125" style="25"/>
    <col min="13060" max="13060" width="19.5" style="25" customWidth="1"/>
    <col min="13061" max="13061" width="69.33203125" style="25" customWidth="1"/>
    <col min="13062" max="13062" width="21.5" style="25" customWidth="1"/>
    <col min="13063" max="13315" width="9.33203125" style="25"/>
    <col min="13316" max="13316" width="19.5" style="25" customWidth="1"/>
    <col min="13317" max="13317" width="69.33203125" style="25" customWidth="1"/>
    <col min="13318" max="13318" width="21.5" style="25" customWidth="1"/>
    <col min="13319" max="13571" width="9.33203125" style="25"/>
    <col min="13572" max="13572" width="19.5" style="25" customWidth="1"/>
    <col min="13573" max="13573" width="69.33203125" style="25" customWidth="1"/>
    <col min="13574" max="13574" width="21.5" style="25" customWidth="1"/>
    <col min="13575" max="13827" width="9.33203125" style="25"/>
    <col min="13828" max="13828" width="19.5" style="25" customWidth="1"/>
    <col min="13829" max="13829" width="69.33203125" style="25" customWidth="1"/>
    <col min="13830" max="13830" width="21.5" style="25" customWidth="1"/>
    <col min="13831" max="14083" width="9.33203125" style="25"/>
    <col min="14084" max="14084" width="19.5" style="25" customWidth="1"/>
    <col min="14085" max="14085" width="69.33203125" style="25" customWidth="1"/>
    <col min="14086" max="14086" width="21.5" style="25" customWidth="1"/>
    <col min="14087" max="14339" width="9.33203125" style="25"/>
    <col min="14340" max="14340" width="19.5" style="25" customWidth="1"/>
    <col min="14341" max="14341" width="69.33203125" style="25" customWidth="1"/>
    <col min="14342" max="14342" width="21.5" style="25" customWidth="1"/>
    <col min="14343" max="14595" width="9.33203125" style="25"/>
    <col min="14596" max="14596" width="19.5" style="25" customWidth="1"/>
    <col min="14597" max="14597" width="69.33203125" style="25" customWidth="1"/>
    <col min="14598" max="14598" width="21.5" style="25" customWidth="1"/>
    <col min="14599" max="14851" width="9.33203125" style="25"/>
    <col min="14852" max="14852" width="19.5" style="25" customWidth="1"/>
    <col min="14853" max="14853" width="69.33203125" style="25" customWidth="1"/>
    <col min="14854" max="14854" width="21.5" style="25" customWidth="1"/>
    <col min="14855" max="15107" width="9.33203125" style="25"/>
    <col min="15108" max="15108" width="19.5" style="25" customWidth="1"/>
    <col min="15109" max="15109" width="69.33203125" style="25" customWidth="1"/>
    <col min="15110" max="15110" width="21.5" style="25" customWidth="1"/>
    <col min="15111" max="15363" width="9.33203125" style="25"/>
    <col min="15364" max="15364" width="19.5" style="25" customWidth="1"/>
    <col min="15365" max="15365" width="69.33203125" style="25" customWidth="1"/>
    <col min="15366" max="15366" width="21.5" style="25" customWidth="1"/>
    <col min="15367" max="15619" width="9.33203125" style="25"/>
    <col min="15620" max="15620" width="19.5" style="25" customWidth="1"/>
    <col min="15621" max="15621" width="69.33203125" style="25" customWidth="1"/>
    <col min="15622" max="15622" width="21.5" style="25" customWidth="1"/>
    <col min="15623" max="15875" width="9.33203125" style="25"/>
    <col min="15876" max="15876" width="19.5" style="25" customWidth="1"/>
    <col min="15877" max="15877" width="69.33203125" style="25" customWidth="1"/>
    <col min="15878" max="15878" width="21.5" style="25" customWidth="1"/>
    <col min="15879" max="16131" width="9.33203125" style="25"/>
    <col min="16132" max="16132" width="19.5" style="25" customWidth="1"/>
    <col min="16133" max="16133" width="69.33203125" style="25" customWidth="1"/>
    <col min="16134" max="16134" width="21.5" style="25" customWidth="1"/>
    <col min="16135" max="16384" width="9.33203125" style="25"/>
  </cols>
  <sheetData>
    <row r="1" spans="1:12" x14ac:dyDescent="0.2">
      <c r="A1" s="1709" t="s">
        <v>814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2" x14ac:dyDescent="0.2">
      <c r="A2" s="1709" t="s">
        <v>731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2" s="24" customFormat="1" ht="19.5" customHeight="1" x14ac:dyDescent="0.2">
      <c r="A3" s="248" t="s">
        <v>385</v>
      </c>
      <c r="B3" s="249"/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2" s="40" customFormat="1" ht="21.2" customHeight="1" x14ac:dyDescent="0.2">
      <c r="A4" s="1708" t="s">
        <v>232</v>
      </c>
      <c r="B4" s="1708"/>
      <c r="C4" s="1708"/>
      <c r="D4" s="1708"/>
      <c r="E4" s="1708"/>
      <c r="F4" s="1708"/>
      <c r="G4" s="1708"/>
      <c r="H4" s="1708"/>
    </row>
    <row r="5" spans="1:12" s="40" customFormat="1" ht="21.2" customHeight="1" x14ac:dyDescent="0.2">
      <c r="A5" s="1708" t="str">
        <f>'26._államig_össz_bev'!A5:C5</f>
        <v>2023. ÉVI KÖLTSÉGVETÉS</v>
      </c>
      <c r="B5" s="1708"/>
      <c r="C5" s="1708"/>
      <c r="D5" s="1708"/>
      <c r="E5" s="1708"/>
      <c r="F5" s="1708"/>
      <c r="G5" s="1708"/>
      <c r="H5" s="1708"/>
    </row>
    <row r="6" spans="1:12" s="40" customFormat="1" ht="21.2" customHeight="1" x14ac:dyDescent="0.2">
      <c r="A6" s="1708" t="s">
        <v>401</v>
      </c>
      <c r="B6" s="1708"/>
      <c r="C6" s="1708"/>
      <c r="D6" s="1708"/>
      <c r="E6" s="1708"/>
      <c r="F6" s="1708"/>
      <c r="G6" s="1708"/>
      <c r="H6" s="1708"/>
    </row>
    <row r="7" spans="1:12" s="40" customFormat="1" ht="15.75" x14ac:dyDescent="0.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</row>
    <row r="8" spans="1:12" ht="14.25" thickBot="1" x14ac:dyDescent="0.3">
      <c r="A8" s="1742" t="s">
        <v>385</v>
      </c>
      <c r="B8" s="1742"/>
      <c r="C8" s="1742"/>
      <c r="D8" s="1742"/>
      <c r="E8" s="250"/>
      <c r="F8" s="250"/>
      <c r="G8" s="250"/>
      <c r="H8" s="250" t="s">
        <v>362</v>
      </c>
      <c r="I8" s="250"/>
      <c r="J8" s="250"/>
      <c r="K8" s="250"/>
      <c r="L8" s="250"/>
    </row>
    <row r="9" spans="1:12" s="48" customFormat="1" ht="62.45" customHeight="1" thickBot="1" x14ac:dyDescent="0.25">
      <c r="A9" s="45" t="s">
        <v>129</v>
      </c>
      <c r="B9" s="797" t="s">
        <v>34</v>
      </c>
      <c r="C9" s="99" t="str">
        <f>'26._államig_össz_bev'!C9</f>
        <v>2023. évi eredeti előirányzat
2/2023. (II.14.)</v>
      </c>
      <c r="D9" s="269" t="str">
        <f>'26._államig_össz_bev'!D9</f>
        <v>Módosított előirányzat a 14/2023.  (VI.29.)  rendelet szerint</v>
      </c>
      <c r="E9" s="99" t="str">
        <f>'26._államig_össz_bev'!E9</f>
        <v>Módosított előirányzat a …./2023. (IX…..)  rendelet szerint</v>
      </c>
      <c r="F9" s="99" t="str">
        <f>'26._államig_össz_bev'!F9</f>
        <v>Módosított előirányzat a .../2023. (XII…...)  rendelet szerint</v>
      </c>
      <c r="G9" s="99" t="str">
        <f>'26._államig_össz_bev'!G9</f>
        <v>Módosított előirányzat a …../2023. (II…..)  rendelet szerint</v>
      </c>
      <c r="H9" s="116" t="str">
        <f>'26._államig_össz_bev'!H9</f>
        <v>Változás a 14/2023. (VI.29.) rendelethez képest</v>
      </c>
      <c r="I9" s="269" t="str">
        <f>'26._államig_össz_bev'!I9</f>
        <v>2023. évi teljesítés              2023.06.30-ig</v>
      </c>
      <c r="J9" s="99" t="str">
        <f>'26._államig_össz_bev'!J9</f>
        <v>2023. évi teljesítés              2023.09.30-ig</v>
      </c>
      <c r="K9" s="99" t="str">
        <f>'26._államig_össz_bev'!K9</f>
        <v>2023. évi teljesítés              2023.12.31-ig</v>
      </c>
      <c r="L9" s="99" t="str">
        <f>'26._államig_össz_bev'!L9</f>
        <v>Teljesítés %-a</v>
      </c>
    </row>
    <row r="10" spans="1:12" s="48" customFormat="1" ht="14.25" customHeight="1" thickBot="1" x14ac:dyDescent="0.25">
      <c r="A10" s="45" t="s">
        <v>297</v>
      </c>
      <c r="B10" s="46" t="s">
        <v>298</v>
      </c>
      <c r="C10" s="46" t="s">
        <v>299</v>
      </c>
      <c r="D10" s="270" t="s">
        <v>300</v>
      </c>
      <c r="E10" s="713" t="s">
        <v>301</v>
      </c>
      <c r="F10" s="713"/>
      <c r="G10" s="713"/>
      <c r="H10" s="47" t="s">
        <v>388</v>
      </c>
      <c r="I10" s="267"/>
      <c r="J10" s="47"/>
      <c r="K10" s="47"/>
      <c r="L10" s="47"/>
    </row>
    <row r="11" spans="1:12" s="33" customFormat="1" ht="12.2" customHeight="1" thickBot="1" x14ac:dyDescent="0.25">
      <c r="A11" s="78" t="s">
        <v>12</v>
      </c>
      <c r="B11" s="1010" t="s">
        <v>547</v>
      </c>
      <c r="C11" s="1236">
        <f>C12+C14+C15+C16+C17</f>
        <v>601850153</v>
      </c>
      <c r="D11" s="271">
        <f t="shared" ref="D11:K11" si="0">D12+D14+D15+D16+D17</f>
        <v>614718519</v>
      </c>
      <c r="E11" s="722">
        <f>E12+E14+E15+E16+E17</f>
        <v>691582447</v>
      </c>
      <c r="F11" s="722">
        <f t="shared" si="0"/>
        <v>0</v>
      </c>
      <c r="G11" s="722">
        <f t="shared" si="0"/>
        <v>0</v>
      </c>
      <c r="H11" s="79">
        <f>+E11-D11</f>
        <v>76863928</v>
      </c>
      <c r="I11" s="832">
        <f t="shared" si="0"/>
        <v>0</v>
      </c>
      <c r="J11" s="79">
        <f t="shared" si="0"/>
        <v>0</v>
      </c>
      <c r="K11" s="79">
        <f t="shared" si="0"/>
        <v>0</v>
      </c>
      <c r="L11" s="79" t="e">
        <f t="shared" ref="L11" si="1">L12+L14+L15+L16+L17+L24</f>
        <v>#DIV/0!</v>
      </c>
    </row>
    <row r="12" spans="1:12" ht="12.2" customHeight="1" x14ac:dyDescent="0.2">
      <c r="A12" s="101" t="s">
        <v>91</v>
      </c>
      <c r="B12" s="52" t="s">
        <v>68</v>
      </c>
      <c r="C12" s="121">
        <f>'27._önkorm_államig'!C89+'29._Hivatal_államig'!C54</f>
        <v>391438179</v>
      </c>
      <c r="D12" s="272">
        <f>'27._önkorm_államig'!D89+'29._Hivatal_államig'!D54</f>
        <v>395165979</v>
      </c>
      <c r="E12" s="723">
        <f>'27._önkorm_államig'!E89+'29._Hivatal_államig'!E54</f>
        <v>460247407</v>
      </c>
      <c r="F12" s="723">
        <f>'27._önkorm_államig'!F89+'29._Hivatal_államig'!F54</f>
        <v>0</v>
      </c>
      <c r="G12" s="723">
        <f>'27._önkorm_államig'!G89+'29._Hivatal_államig'!G54</f>
        <v>0</v>
      </c>
      <c r="H12" s="80">
        <f t="shared" ref="H12:H57" si="2">+E12-D12</f>
        <v>65081428</v>
      </c>
      <c r="I12" s="833">
        <f>'27._önkorm_államig'!I89+'29._Hivatal_államig'!I54</f>
        <v>0</v>
      </c>
      <c r="J12" s="80">
        <f>'27._önkorm_államig'!J89+'29._Hivatal_államig'!J54</f>
        <v>0</v>
      </c>
      <c r="K12" s="80">
        <f>'27._önkorm_államig'!K89+'29._Hivatal_államig'!K54</f>
        <v>0</v>
      </c>
      <c r="L12" s="80">
        <f>'27._önkorm_államig'!L89+'29._Hivatal_államig'!L54</f>
        <v>0</v>
      </c>
    </row>
    <row r="13" spans="1:12" ht="12.2" customHeight="1" x14ac:dyDescent="0.2">
      <c r="A13" s="1218" t="s">
        <v>305</v>
      </c>
      <c r="B13" s="428" t="s">
        <v>270</v>
      </c>
      <c r="C13" s="118">
        <f>'27._önkorm_államig'!C90+'29._Hivatal_államig'!C55</f>
        <v>3000000</v>
      </c>
      <c r="D13" s="273">
        <f>'27._önkorm_államig'!D90+'29._Hivatal_államig'!D55</f>
        <v>3227800</v>
      </c>
      <c r="E13" s="715">
        <f>'27._önkorm_államig'!E90+'29._Hivatal_államig'!E55</f>
        <v>19977800</v>
      </c>
      <c r="F13" s="715">
        <f>'27._önkorm_államig'!F90+'29._Hivatal_államig'!F55</f>
        <v>0</v>
      </c>
      <c r="G13" s="715">
        <f>'27._önkorm_államig'!G90+'29._Hivatal_államig'!G55</f>
        <v>0</v>
      </c>
      <c r="H13" s="16">
        <f t="shared" si="2"/>
        <v>16750000</v>
      </c>
      <c r="I13" s="781">
        <f>'27._önkorm_államig'!I90+'29._Hivatal_államig'!I55</f>
        <v>0</v>
      </c>
      <c r="J13" s="16">
        <f>'27._önkorm_államig'!J90+'29._Hivatal_államig'!J55</f>
        <v>0</v>
      </c>
      <c r="K13" s="16">
        <f>'27._önkorm_államig'!K90+'29._Hivatal_államig'!K55</f>
        <v>0</v>
      </c>
      <c r="L13" s="16">
        <f>'27._önkorm_államig'!L90+'29._Hivatal_államig'!L55</f>
        <v>0</v>
      </c>
    </row>
    <row r="14" spans="1:12" ht="12.2" customHeight="1" x14ac:dyDescent="0.2">
      <c r="A14" s="1218" t="s">
        <v>92</v>
      </c>
      <c r="B14" s="423" t="s">
        <v>87</v>
      </c>
      <c r="C14" s="501">
        <f>'27._önkorm_államig'!C91+'29._Hivatal_államig'!C56</f>
        <v>61678365</v>
      </c>
      <c r="D14" s="418">
        <f>'27._önkorm_államig'!D91+'29._Hivatal_államig'!D56</f>
        <v>62658365</v>
      </c>
      <c r="E14" s="716">
        <f>'27._önkorm_államig'!E91+'29._Hivatal_államig'!E56</f>
        <v>71975865</v>
      </c>
      <c r="F14" s="716">
        <f>'27._önkorm_államig'!F91+'29._Hivatal_államig'!F56</f>
        <v>0</v>
      </c>
      <c r="G14" s="716">
        <f>'27._önkorm_államig'!G91+'29._Hivatal_államig'!G56</f>
        <v>0</v>
      </c>
      <c r="H14" s="420">
        <f t="shared" si="2"/>
        <v>9317500</v>
      </c>
      <c r="I14" s="782">
        <f>'27._önkorm_államig'!I91+'29._Hivatal_államig'!I56</f>
        <v>0</v>
      </c>
      <c r="J14" s="420">
        <f>'27._önkorm_államig'!J91+'29._Hivatal_államig'!J56</f>
        <v>0</v>
      </c>
      <c r="K14" s="420">
        <f>'27._önkorm_államig'!K91+'29._Hivatal_államig'!K56</f>
        <v>0</v>
      </c>
      <c r="L14" s="420">
        <f>'27._önkorm_államig'!L91+'29._Hivatal_államig'!L56</f>
        <v>0</v>
      </c>
    </row>
    <row r="15" spans="1:12" ht="12.2" customHeight="1" x14ac:dyDescent="0.2">
      <c r="A15" s="1218" t="s">
        <v>93</v>
      </c>
      <c r="B15" s="423" t="s">
        <v>69</v>
      </c>
      <c r="C15" s="652">
        <f>'27._önkorm_államig'!C92+'29._Hivatal_államig'!C57</f>
        <v>146447629</v>
      </c>
      <c r="D15" s="780">
        <f>'27._önkorm_államig'!D92+'29._Hivatal_államig'!D57</f>
        <v>154608195</v>
      </c>
      <c r="E15" s="717">
        <f>'27._önkorm_államig'!E92+'29._Hivatal_államig'!E57</f>
        <v>157073195</v>
      </c>
      <c r="F15" s="717">
        <f>'27._önkorm_államig'!F92+'29._Hivatal_államig'!F57</f>
        <v>0</v>
      </c>
      <c r="G15" s="717">
        <f>'27._önkorm_államig'!G92+'29._Hivatal_államig'!G57</f>
        <v>0</v>
      </c>
      <c r="H15" s="673">
        <f t="shared" si="2"/>
        <v>2465000</v>
      </c>
      <c r="I15" s="784">
        <f>'27._önkorm_államig'!I92+'29._Hivatal_államig'!I57</f>
        <v>0</v>
      </c>
      <c r="J15" s="673">
        <f>'27._önkorm_államig'!J92+'29._Hivatal_államig'!J57</f>
        <v>0</v>
      </c>
      <c r="K15" s="673">
        <f>'27._önkorm_államig'!K92+'29._Hivatal_államig'!K57</f>
        <v>0</v>
      </c>
      <c r="L15" s="673">
        <f>'27._önkorm_államig'!L92+'29._Hivatal_államig'!L57</f>
        <v>0</v>
      </c>
    </row>
    <row r="16" spans="1:12" ht="12.2" customHeight="1" x14ac:dyDescent="0.2">
      <c r="A16" s="1218" t="s">
        <v>90</v>
      </c>
      <c r="B16" s="423" t="s">
        <v>80</v>
      </c>
      <c r="C16" s="652">
        <f>'27._önkorm_államig'!C93+'29._Hivatal_államig'!C58</f>
        <v>0</v>
      </c>
      <c r="D16" s="780">
        <f>'27._önkorm_államig'!D93+'29._Hivatal_államig'!D58</f>
        <v>0</v>
      </c>
      <c r="E16" s="717">
        <f>'27._önkorm_államig'!E93+'29._Hivatal_államig'!E58</f>
        <v>0</v>
      </c>
      <c r="F16" s="717">
        <f>'27._önkorm_államig'!F93+'29._Hivatal_államig'!F58</f>
        <v>0</v>
      </c>
      <c r="G16" s="717">
        <f>'27._önkorm_államig'!G93+'29._Hivatal_államig'!G58</f>
        <v>0</v>
      </c>
      <c r="H16" s="673">
        <f t="shared" si="2"/>
        <v>0</v>
      </c>
      <c r="I16" s="784">
        <f>'27._önkorm_államig'!I93+'29._Hivatal_államig'!I58</f>
        <v>0</v>
      </c>
      <c r="J16" s="673">
        <f>'27._önkorm_államig'!J93+'29._Hivatal_államig'!J58</f>
        <v>0</v>
      </c>
      <c r="K16" s="673">
        <f>'27._önkorm_államig'!K93+'29._Hivatal_államig'!K58</f>
        <v>0</v>
      </c>
      <c r="L16" s="673" t="e">
        <f>'27._önkorm_államig'!L93+'29._Hivatal_államig'!L58</f>
        <v>#DIV/0!</v>
      </c>
    </row>
    <row r="17" spans="1:12" ht="12.2" customHeight="1" x14ac:dyDescent="0.2">
      <c r="A17" s="1218" t="s">
        <v>147</v>
      </c>
      <c r="B17" s="54" t="s">
        <v>88</v>
      </c>
      <c r="C17" s="652">
        <f>'27._önkorm_államig'!C94+'29._Hivatal_államig'!C59</f>
        <v>2285980</v>
      </c>
      <c r="D17" s="780">
        <f t="shared" ref="D17:K17" si="3">SUM(D18:D24)</f>
        <v>2285980</v>
      </c>
      <c r="E17" s="717">
        <f>'27._önkorm_államig'!E94+'29._Hivatal_államig'!E59</f>
        <v>2285980</v>
      </c>
      <c r="F17" s="717">
        <f t="shared" si="3"/>
        <v>0</v>
      </c>
      <c r="G17" s="717">
        <f t="shared" si="3"/>
        <v>0</v>
      </c>
      <c r="H17" s="673">
        <f t="shared" si="2"/>
        <v>0</v>
      </c>
      <c r="I17" s="784">
        <f t="shared" si="3"/>
        <v>0</v>
      </c>
      <c r="J17" s="673">
        <f t="shared" si="3"/>
        <v>0</v>
      </c>
      <c r="K17" s="673">
        <f t="shared" si="3"/>
        <v>0</v>
      </c>
      <c r="L17" s="673">
        <f t="shared" ref="L17" si="4">SUM(L18:L23)</f>
        <v>0</v>
      </c>
    </row>
    <row r="18" spans="1:12" ht="12.2" customHeight="1" x14ac:dyDescent="0.2">
      <c r="A18" s="1218" t="s">
        <v>306</v>
      </c>
      <c r="B18" s="855" t="s">
        <v>554</v>
      </c>
      <c r="C18" s="652"/>
      <c r="D18" s="780">
        <f>'27._önkorm_államig'!D95</f>
        <v>0</v>
      </c>
      <c r="E18" s="717">
        <f>'27._önkorm_államig'!E95</f>
        <v>0</v>
      </c>
      <c r="F18" s="717">
        <f>'27._önkorm_államig'!F95</f>
        <v>0</v>
      </c>
      <c r="G18" s="717">
        <f>'27._önkorm_államig'!G95</f>
        <v>0</v>
      </c>
      <c r="H18" s="673">
        <f t="shared" si="2"/>
        <v>0</v>
      </c>
      <c r="I18" s="784">
        <f>'27._önkorm_államig'!I95</f>
        <v>0</v>
      </c>
      <c r="J18" s="673">
        <f>'27._önkorm_államig'!J95</f>
        <v>0</v>
      </c>
      <c r="K18" s="673">
        <f>'27._önkorm_államig'!K95</f>
        <v>0</v>
      </c>
      <c r="L18" s="673">
        <f>'27._önkorm_államig'!L95</f>
        <v>0</v>
      </c>
    </row>
    <row r="19" spans="1:12" ht="12.2" customHeight="1" x14ac:dyDescent="0.2">
      <c r="A19" s="1218" t="s">
        <v>307</v>
      </c>
      <c r="B19" s="1011" t="s">
        <v>647</v>
      </c>
      <c r="C19" s="652">
        <f>'27._önkorm_államig'!C96+'29._Hivatal_államig'!C61</f>
        <v>0</v>
      </c>
      <c r="D19" s="780">
        <f>'27._önkorm_államig'!D97</f>
        <v>0</v>
      </c>
      <c r="E19" s="717">
        <f>'27._önkorm_államig'!E96+'29._Hivatal_államig'!E61</f>
        <v>0</v>
      </c>
      <c r="F19" s="717">
        <f>'27._önkorm_államig'!F97</f>
        <v>0</v>
      </c>
      <c r="G19" s="717">
        <f>'27._önkorm_államig'!G97</f>
        <v>0</v>
      </c>
      <c r="H19" s="673">
        <f t="shared" si="2"/>
        <v>0</v>
      </c>
      <c r="I19" s="784">
        <f>'27._önkorm_államig'!I97</f>
        <v>0</v>
      </c>
      <c r="J19" s="673">
        <f>'27._önkorm_államig'!J97</f>
        <v>0</v>
      </c>
      <c r="K19" s="673">
        <f>'27._önkorm_államig'!K97</f>
        <v>0</v>
      </c>
      <c r="L19" s="673">
        <f>'27._önkorm_államig'!L97</f>
        <v>0</v>
      </c>
    </row>
    <row r="20" spans="1:12" ht="12.2" customHeight="1" x14ac:dyDescent="0.2">
      <c r="A20" s="1218" t="s">
        <v>308</v>
      </c>
      <c r="B20" s="1011" t="s">
        <v>646</v>
      </c>
      <c r="C20" s="652"/>
      <c r="D20" s="780">
        <f>'27._önkorm_államig'!D98</f>
        <v>0</v>
      </c>
      <c r="E20" s="717"/>
      <c r="F20" s="717">
        <f>'27._önkorm_államig'!F98</f>
        <v>0</v>
      </c>
      <c r="G20" s="717">
        <f>'27._önkorm_államig'!G98</f>
        <v>0</v>
      </c>
      <c r="H20" s="673">
        <f t="shared" si="2"/>
        <v>0</v>
      </c>
      <c r="I20" s="784">
        <f>'27._önkorm_államig'!I98</f>
        <v>0</v>
      </c>
      <c r="J20" s="673">
        <f>'27._önkorm_államig'!J98</f>
        <v>0</v>
      </c>
      <c r="K20" s="673">
        <f>'27._önkorm_államig'!K98</f>
        <v>0</v>
      </c>
      <c r="L20" s="673">
        <f>'27._önkorm_államig'!L98</f>
        <v>0</v>
      </c>
    </row>
    <row r="21" spans="1:12" ht="12.2" customHeight="1" x14ac:dyDescent="0.2">
      <c r="A21" s="1218" t="s">
        <v>309</v>
      </c>
      <c r="B21" s="1011" t="s">
        <v>645</v>
      </c>
      <c r="C21" s="652">
        <f>'27._önkorm_államig'!C95+'29._Hivatal_államig'!C60</f>
        <v>2285980</v>
      </c>
      <c r="D21" s="780">
        <f>'27._önkorm_államig'!D95+'29._Hivatal_államig'!D60</f>
        <v>2285980</v>
      </c>
      <c r="E21" s="717">
        <f>'27._önkorm_államig'!E95+'29._Hivatal_államig'!E60</f>
        <v>2285980</v>
      </c>
      <c r="F21" s="717">
        <f>'27._önkorm_államig'!F95+'29._Hivatal_államig'!F60</f>
        <v>0</v>
      </c>
      <c r="G21" s="717">
        <f>'27._önkorm_államig'!G95+'29._Hivatal_államig'!G60</f>
        <v>0</v>
      </c>
      <c r="H21" s="673">
        <f t="shared" si="2"/>
        <v>0</v>
      </c>
      <c r="I21" s="784">
        <f>'27._önkorm_államig'!I99</f>
        <v>0</v>
      </c>
      <c r="J21" s="673">
        <f>'27._önkorm_államig'!J99</f>
        <v>0</v>
      </c>
      <c r="K21" s="673">
        <f>'27._önkorm_államig'!K99</f>
        <v>0</v>
      </c>
      <c r="L21" s="673">
        <f>'27._önkorm_államig'!L99</f>
        <v>0</v>
      </c>
    </row>
    <row r="22" spans="1:12" ht="12.2" customHeight="1" x14ac:dyDescent="0.2">
      <c r="A22" s="1218" t="s">
        <v>310</v>
      </c>
      <c r="B22" s="1011" t="s">
        <v>650</v>
      </c>
      <c r="C22" s="652">
        <f>'27._önkorm_államig'!C99+'29._Hivatal_államig'!C64</f>
        <v>0</v>
      </c>
      <c r="D22" s="780">
        <f>'27._önkorm_államig'!D100</f>
        <v>0</v>
      </c>
      <c r="E22" s="717">
        <f>'27._önkorm_államig'!E99+'29._Hivatal_államig'!E64</f>
        <v>0</v>
      </c>
      <c r="F22" s="717">
        <f>'27._önkorm_államig'!F100</f>
        <v>0</v>
      </c>
      <c r="G22" s="717">
        <f>'27._önkorm_államig'!G100</f>
        <v>0</v>
      </c>
      <c r="H22" s="673">
        <f t="shared" si="2"/>
        <v>0</v>
      </c>
      <c r="I22" s="784">
        <f>'27._önkorm_államig'!I100</f>
        <v>0</v>
      </c>
      <c r="J22" s="673">
        <f>'27._önkorm_államig'!J100</f>
        <v>0</v>
      </c>
      <c r="K22" s="673">
        <f>'27._önkorm_államig'!K100</f>
        <v>0</v>
      </c>
      <c r="L22" s="673">
        <f>'27._önkorm_államig'!L100</f>
        <v>0</v>
      </c>
    </row>
    <row r="23" spans="1:12" ht="12.2" customHeight="1" x14ac:dyDescent="0.2">
      <c r="A23" s="1218" t="s">
        <v>361</v>
      </c>
      <c r="B23" s="1011" t="s">
        <v>644</v>
      </c>
      <c r="C23" s="652">
        <f>'27._önkorm_államig'!C100+'29._Hivatal_államig'!C65</f>
        <v>0</v>
      </c>
      <c r="D23" s="780">
        <f>'27._önkorm_államig'!D101</f>
        <v>0</v>
      </c>
      <c r="E23" s="717">
        <f>'27._önkorm_államig'!E100+'29._Hivatal_államig'!E65</f>
        <v>0</v>
      </c>
      <c r="F23" s="717">
        <f>'27._önkorm_államig'!F101</f>
        <v>0</v>
      </c>
      <c r="G23" s="717">
        <f>'27._önkorm_államig'!G101</f>
        <v>0</v>
      </c>
      <c r="H23" s="673">
        <f t="shared" si="2"/>
        <v>0</v>
      </c>
      <c r="I23" s="784">
        <f>'27._önkorm_államig'!I101</f>
        <v>0</v>
      </c>
      <c r="J23" s="673">
        <f>'27._önkorm_államig'!J101</f>
        <v>0</v>
      </c>
      <c r="K23" s="673">
        <f>'27._önkorm_államig'!K101</f>
        <v>0</v>
      </c>
      <c r="L23" s="673">
        <f>'27._önkorm_államig'!L101</f>
        <v>0</v>
      </c>
    </row>
    <row r="24" spans="1:12" ht="12.2" customHeight="1" x14ac:dyDescent="0.2">
      <c r="A24" s="1218" t="s">
        <v>615</v>
      </c>
      <c r="B24" s="1012" t="s">
        <v>649</v>
      </c>
      <c r="C24" s="1243"/>
      <c r="D24" s="824">
        <f t="shared" ref="D24:K24" si="5">+D25+D26</f>
        <v>0</v>
      </c>
      <c r="E24" s="724">
        <f>'27._önkorm_államig'!E101+'29._Hivatal_államig'!E66</f>
        <v>0</v>
      </c>
      <c r="F24" s="724">
        <f t="shared" si="5"/>
        <v>0</v>
      </c>
      <c r="G24" s="724">
        <f t="shared" si="5"/>
        <v>0</v>
      </c>
      <c r="H24" s="675">
        <f t="shared" si="2"/>
        <v>0</v>
      </c>
      <c r="I24" s="1021">
        <f t="shared" si="5"/>
        <v>0</v>
      </c>
      <c r="J24" s="675">
        <f t="shared" si="5"/>
        <v>0</v>
      </c>
      <c r="K24" s="675">
        <f t="shared" si="5"/>
        <v>0</v>
      </c>
      <c r="L24" s="675">
        <f t="shared" ref="L24" si="6">+L25+L26</f>
        <v>0</v>
      </c>
    </row>
    <row r="25" spans="1:12" ht="12.75" customHeight="1" x14ac:dyDescent="0.2">
      <c r="A25" s="12" t="s">
        <v>616</v>
      </c>
      <c r="B25" s="1013" t="s">
        <v>617</v>
      </c>
      <c r="C25" s="118"/>
      <c r="D25" s="273">
        <f>'27._önkorm_államig'!D102</f>
        <v>0</v>
      </c>
      <c r="E25" s="715">
        <f>'27._önkorm_államig'!E102+'29._Hivatal_államig'!E67</f>
        <v>0</v>
      </c>
      <c r="F25" s="715">
        <f>'27._önkorm_államig'!F102</f>
        <v>0</v>
      </c>
      <c r="G25" s="715">
        <f>'27._önkorm_államig'!G102</f>
        <v>0</v>
      </c>
      <c r="H25" s="16">
        <f t="shared" si="2"/>
        <v>0</v>
      </c>
      <c r="I25" s="781">
        <f>'27._önkorm_államig'!I102</f>
        <v>0</v>
      </c>
      <c r="J25" s="16">
        <f>'27._önkorm_államig'!J102</f>
        <v>0</v>
      </c>
      <c r="K25" s="16">
        <f>'27._önkorm_államig'!K102</f>
        <v>0</v>
      </c>
      <c r="L25" s="16">
        <f>'27._önkorm_államig'!L102</f>
        <v>0</v>
      </c>
    </row>
    <row r="26" spans="1:12" ht="12.75" customHeight="1" x14ac:dyDescent="0.2">
      <c r="A26" s="1220" t="s">
        <v>618</v>
      </c>
      <c r="B26" s="1014" t="s">
        <v>619</v>
      </c>
      <c r="C26" s="501"/>
      <c r="D26" s="418">
        <f t="shared" ref="D26:K26" si="7">SUM(D27:D28)</f>
        <v>0</v>
      </c>
      <c r="E26" s="716">
        <f>'27._önkorm_államig'!E103+'29._Hivatal_államig'!E68</f>
        <v>0</v>
      </c>
      <c r="F26" s="716">
        <f t="shared" si="7"/>
        <v>0</v>
      </c>
      <c r="G26" s="716">
        <f t="shared" si="7"/>
        <v>0</v>
      </c>
      <c r="H26" s="420">
        <f t="shared" si="2"/>
        <v>0</v>
      </c>
      <c r="I26" s="782">
        <f t="shared" si="7"/>
        <v>0</v>
      </c>
      <c r="J26" s="420">
        <f t="shared" si="7"/>
        <v>0</v>
      </c>
      <c r="K26" s="420">
        <f t="shared" si="7"/>
        <v>0</v>
      </c>
      <c r="L26" s="420">
        <f t="shared" ref="L26" si="8">SUM(L27:L28)</f>
        <v>0</v>
      </c>
    </row>
    <row r="27" spans="1:12" ht="12.75" customHeight="1" x14ac:dyDescent="0.2">
      <c r="A27" s="1220" t="s">
        <v>620</v>
      </c>
      <c r="B27" s="1015" t="s">
        <v>648</v>
      </c>
      <c r="C27" s="501"/>
      <c r="D27" s="418">
        <f>'27._önkorm_államig'!D104</f>
        <v>0</v>
      </c>
      <c r="E27" s="716">
        <f>'27._önkorm_államig'!E104+'29._Hivatal_államig'!E69</f>
        <v>0</v>
      </c>
      <c r="F27" s="716">
        <f>'27._önkorm_államig'!F104</f>
        <v>0</v>
      </c>
      <c r="G27" s="716">
        <f>'27._önkorm_államig'!G104</f>
        <v>0</v>
      </c>
      <c r="H27" s="420">
        <f t="shared" si="2"/>
        <v>0</v>
      </c>
      <c r="I27" s="782">
        <f>'27._önkorm_államig'!I104</f>
        <v>0</v>
      </c>
      <c r="J27" s="420">
        <f>'27._önkorm_államig'!J104</f>
        <v>0</v>
      </c>
      <c r="K27" s="420">
        <f>'27._önkorm_államig'!K104</f>
        <v>0</v>
      </c>
      <c r="L27" s="420">
        <f>'27._önkorm_államig'!L104</f>
        <v>0</v>
      </c>
    </row>
    <row r="28" spans="1:12" ht="12.75" customHeight="1" thickBot="1" x14ac:dyDescent="0.25">
      <c r="A28" s="1220" t="s">
        <v>621</v>
      </c>
      <c r="B28" s="1015" t="s">
        <v>636</v>
      </c>
      <c r="C28" s="501"/>
      <c r="D28" s="418">
        <f>'27._önkorm_államig'!D105</f>
        <v>0</v>
      </c>
      <c r="E28" s="716"/>
      <c r="F28" s="716">
        <f>'27._önkorm_államig'!F105</f>
        <v>0</v>
      </c>
      <c r="G28" s="716">
        <f>'27._önkorm_államig'!G105</f>
        <v>0</v>
      </c>
      <c r="H28" s="420">
        <f t="shared" si="2"/>
        <v>0</v>
      </c>
      <c r="I28" s="782">
        <f>'27._önkorm_államig'!I105</f>
        <v>0</v>
      </c>
      <c r="J28" s="420">
        <f>'27._önkorm_államig'!J105</f>
        <v>0</v>
      </c>
      <c r="K28" s="420">
        <f>'27._önkorm_államig'!K105</f>
        <v>0</v>
      </c>
      <c r="L28" s="420">
        <f>'27._önkorm_államig'!L105</f>
        <v>0</v>
      </c>
    </row>
    <row r="29" spans="1:12" ht="12.2" customHeight="1" thickBot="1" x14ac:dyDescent="0.25">
      <c r="A29" s="14" t="s">
        <v>13</v>
      </c>
      <c r="B29" s="102" t="s">
        <v>384</v>
      </c>
      <c r="C29" s="117">
        <f>+C30+C32+C34</f>
        <v>6051164</v>
      </c>
      <c r="D29" s="275">
        <f t="shared" ref="D29:K29" si="9">+D30+D32+D34</f>
        <v>9051164</v>
      </c>
      <c r="E29" s="714">
        <f t="shared" si="9"/>
        <v>9051164</v>
      </c>
      <c r="F29" s="714">
        <f t="shared" si="9"/>
        <v>0</v>
      </c>
      <c r="G29" s="714">
        <f t="shared" si="9"/>
        <v>0</v>
      </c>
      <c r="H29" s="28">
        <f t="shared" si="2"/>
        <v>0</v>
      </c>
      <c r="I29" s="783">
        <f t="shared" si="9"/>
        <v>0</v>
      </c>
      <c r="J29" s="28">
        <f t="shared" si="9"/>
        <v>0</v>
      </c>
      <c r="K29" s="28">
        <f t="shared" si="9"/>
        <v>0</v>
      </c>
      <c r="L29" s="28" t="e">
        <f t="shared" ref="L29" si="10">+L30+L32+L34</f>
        <v>#DIV/0!</v>
      </c>
    </row>
    <row r="30" spans="1:12" ht="12.2" customHeight="1" x14ac:dyDescent="0.2">
      <c r="A30" s="12" t="s">
        <v>94</v>
      </c>
      <c r="B30" s="423" t="s">
        <v>119</v>
      </c>
      <c r="C30" s="118">
        <f>'27._önkorm_államig'!C107+'28._Int.össz_államig'!C62</f>
        <v>6051164</v>
      </c>
      <c r="D30" s="273">
        <f>'27._önkorm_államig'!D107+'28._Int.össz_államig'!D62</f>
        <v>9051164</v>
      </c>
      <c r="E30" s="715">
        <f>'27._önkorm_államig'!E107+'28._Int.össz_államig'!E62</f>
        <v>9051164</v>
      </c>
      <c r="F30" s="715">
        <f>'27._önkorm_államig'!F107+'28._Int.össz_államig'!F62</f>
        <v>0</v>
      </c>
      <c r="G30" s="715">
        <f>'27._önkorm_államig'!G107+'28._Int.össz_államig'!G62</f>
        <v>0</v>
      </c>
      <c r="H30" s="16">
        <f t="shared" si="2"/>
        <v>0</v>
      </c>
      <c r="I30" s="781">
        <f>'27._önkorm_államig'!I107+'28._Int.össz_államig'!I62</f>
        <v>0</v>
      </c>
      <c r="J30" s="16">
        <f>'27._önkorm_államig'!J107+'28._Int.össz_államig'!J62</f>
        <v>0</v>
      </c>
      <c r="K30" s="16">
        <f>'27._önkorm_államig'!K107+'28._Int.össz_államig'!K62</f>
        <v>0</v>
      </c>
      <c r="L30" s="16">
        <f>'27._önkorm_államig'!L107+'28._Int.össz_államig'!L62</f>
        <v>0</v>
      </c>
    </row>
    <row r="31" spans="1:12" ht="12.2" customHeight="1" x14ac:dyDescent="0.2">
      <c r="A31" s="12" t="s">
        <v>316</v>
      </c>
      <c r="B31" s="1014" t="s">
        <v>225</v>
      </c>
      <c r="C31" s="118">
        <f>'27._önkorm_államig'!C108+'28._Int.össz_államig'!C63</f>
        <v>0</v>
      </c>
      <c r="D31" s="273">
        <f>'27._önkorm_államig'!D108+'28._Int.össz_államig'!D63</f>
        <v>0</v>
      </c>
      <c r="E31" s="715">
        <f>'27._önkorm_államig'!E108+'29._Hivatal_államig'!E73</f>
        <v>0</v>
      </c>
      <c r="F31" s="715">
        <f>'27._önkorm_államig'!F108+'28._Int.össz_államig'!F63</f>
        <v>0</v>
      </c>
      <c r="G31" s="715">
        <f>'27._önkorm_államig'!G108+'28._Int.össz_államig'!G63</f>
        <v>0</v>
      </c>
      <c r="H31" s="16">
        <f t="shared" si="2"/>
        <v>0</v>
      </c>
      <c r="I31" s="781">
        <f>'27._önkorm_államig'!I108+'28._Int.össz_államig'!I63</f>
        <v>0</v>
      </c>
      <c r="J31" s="16">
        <f>'27._önkorm_államig'!J108+'28._Int.össz_államig'!J63</f>
        <v>0</v>
      </c>
      <c r="K31" s="16">
        <f>'27._önkorm_államig'!K108+'28._Int.össz_államig'!K63</f>
        <v>0</v>
      </c>
      <c r="L31" s="16" t="e">
        <f>'27._önkorm_államig'!L108+'28._Int.össz_államig'!L63</f>
        <v>#DIV/0!</v>
      </c>
    </row>
    <row r="32" spans="1:12" ht="12.2" customHeight="1" x14ac:dyDescent="0.2">
      <c r="A32" s="12" t="s">
        <v>95</v>
      </c>
      <c r="B32" s="448" t="s">
        <v>2</v>
      </c>
      <c r="C32" s="501">
        <f>'27._önkorm_államig'!C109+'28._Int.össz_államig'!C64</f>
        <v>0</v>
      </c>
      <c r="D32" s="418">
        <f>'27._önkorm_államig'!D109+'28._Int.össz_államig'!D64</f>
        <v>0</v>
      </c>
      <c r="E32" s="716">
        <f>'27._önkorm_államig'!E109+'29._Hivatal_államig'!E74</f>
        <v>0</v>
      </c>
      <c r="F32" s="716">
        <f>'27._önkorm_államig'!F109+'28._Int.össz_államig'!F64</f>
        <v>0</v>
      </c>
      <c r="G32" s="716">
        <f>'27._önkorm_államig'!G109+'28._Int.össz_államig'!G64</f>
        <v>0</v>
      </c>
      <c r="H32" s="420">
        <f t="shared" si="2"/>
        <v>0</v>
      </c>
      <c r="I32" s="782">
        <f>'27._önkorm_államig'!I109+'28._Int.össz_államig'!I64</f>
        <v>0</v>
      </c>
      <c r="J32" s="420">
        <f>'27._önkorm_államig'!J109+'28._Int.össz_államig'!J64</f>
        <v>0</v>
      </c>
      <c r="K32" s="420">
        <f>'27._önkorm_államig'!K109+'28._Int.össz_államig'!K64</f>
        <v>0</v>
      </c>
      <c r="L32" s="420" t="e">
        <f>'27._önkorm_államig'!L109+'28._Int.össz_államig'!L64</f>
        <v>#DIV/0!</v>
      </c>
    </row>
    <row r="33" spans="1:19" ht="12.2" customHeight="1" x14ac:dyDescent="0.2">
      <c r="A33" s="12" t="s">
        <v>315</v>
      </c>
      <c r="B33" s="446" t="s">
        <v>553</v>
      </c>
      <c r="C33" s="501">
        <f>'27._önkorm_államig'!C110+'28._Int.össz_államig'!C65</f>
        <v>0</v>
      </c>
      <c r="D33" s="418">
        <f>'27._önkorm_államig'!D110+'28._Int.össz_államig'!D65</f>
        <v>0</v>
      </c>
      <c r="E33" s="716">
        <f>'27._önkorm_államig'!E110+'29._Hivatal_államig'!E75</f>
        <v>0</v>
      </c>
      <c r="F33" s="716">
        <f>'27._önkorm_államig'!F110+'28._Int.össz_államig'!F65</f>
        <v>0</v>
      </c>
      <c r="G33" s="716">
        <f>'27._önkorm_államig'!G110+'28._Int.össz_államig'!G65</f>
        <v>0</v>
      </c>
      <c r="H33" s="420">
        <f t="shared" si="2"/>
        <v>0</v>
      </c>
      <c r="I33" s="782">
        <f>'27._önkorm_államig'!I110+'28._Int.össz_államig'!I65</f>
        <v>0</v>
      </c>
      <c r="J33" s="420">
        <f>'27._önkorm_államig'!J110+'28._Int.össz_államig'!J65</f>
        <v>0</v>
      </c>
      <c r="K33" s="420">
        <f>'27._önkorm_államig'!K110+'28._Int.össz_államig'!K65</f>
        <v>0</v>
      </c>
      <c r="L33" s="420" t="e">
        <f>'27._önkorm_államig'!L110+'28._Int.össz_államig'!L65</f>
        <v>#DIV/0!</v>
      </c>
    </row>
    <row r="34" spans="1:19" ht="12.2" customHeight="1" x14ac:dyDescent="0.2">
      <c r="A34" s="12" t="s">
        <v>96</v>
      </c>
      <c r="B34" s="634" t="s">
        <v>268</v>
      </c>
      <c r="C34" s="501">
        <f>'27._önkorm_államig'!C111+'28._Int.össz_államig'!C66</f>
        <v>0</v>
      </c>
      <c r="D34" s="418">
        <f t="shared" ref="D34:K34" si="11">SUM(D35:D38)</f>
        <v>0</v>
      </c>
      <c r="E34" s="716">
        <f>'27._önkorm_államig'!E111+'29._Hivatal_államig'!E76</f>
        <v>0</v>
      </c>
      <c r="F34" s="716">
        <f t="shared" si="11"/>
        <v>0</v>
      </c>
      <c r="G34" s="716">
        <f t="shared" si="11"/>
        <v>0</v>
      </c>
      <c r="H34" s="420">
        <f t="shared" si="2"/>
        <v>0</v>
      </c>
      <c r="I34" s="782">
        <f t="shared" si="11"/>
        <v>0</v>
      </c>
      <c r="J34" s="420">
        <f t="shared" si="11"/>
        <v>0</v>
      </c>
      <c r="K34" s="420">
        <f t="shared" si="11"/>
        <v>0</v>
      </c>
      <c r="L34" s="420" t="e">
        <f t="shared" ref="L34" si="12">SUM(L35:L38)</f>
        <v>#DIV/0!</v>
      </c>
    </row>
    <row r="35" spans="1:19" ht="12.2" customHeight="1" x14ac:dyDescent="0.2">
      <c r="A35" s="12" t="s">
        <v>317</v>
      </c>
      <c r="B35" s="445" t="s">
        <v>226</v>
      </c>
      <c r="C35" s="501">
        <f>'27._önkorm_államig'!C112+'28._Int.össz_államig'!C67</f>
        <v>0</v>
      </c>
      <c r="D35" s="418">
        <f>'27._önkorm_államig'!D112</f>
        <v>0</v>
      </c>
      <c r="E35" s="716">
        <f>'27._önkorm_államig'!E112+'29._Hivatal_államig'!E77</f>
        <v>0</v>
      </c>
      <c r="F35" s="716">
        <f>'27._önkorm_államig'!F112</f>
        <v>0</v>
      </c>
      <c r="G35" s="716">
        <f>'27._önkorm_államig'!G112</f>
        <v>0</v>
      </c>
      <c r="H35" s="420">
        <f t="shared" si="2"/>
        <v>0</v>
      </c>
      <c r="I35" s="782">
        <f>'27._önkorm_államig'!I112</f>
        <v>0</v>
      </c>
      <c r="J35" s="420">
        <f>'27._önkorm_államig'!J112</f>
        <v>0</v>
      </c>
      <c r="K35" s="420">
        <f>'27._önkorm_államig'!K112</f>
        <v>0</v>
      </c>
      <c r="L35" s="420">
        <f>'27._önkorm_államig'!L112</f>
        <v>0</v>
      </c>
    </row>
    <row r="36" spans="1:19" ht="12.2" customHeight="1" x14ac:dyDescent="0.2">
      <c r="A36" s="12" t="s">
        <v>318</v>
      </c>
      <c r="B36" s="445" t="s">
        <v>227</v>
      </c>
      <c r="C36" s="501">
        <f>'27._önkorm_államig'!C113+'28._Int.össz_államig'!C68</f>
        <v>0</v>
      </c>
      <c r="D36" s="418">
        <f>'27._önkorm_államig'!D113+'28._Int.össz_államig'!D67</f>
        <v>0</v>
      </c>
      <c r="E36" s="716">
        <f>'27._önkorm_államig'!E113+'29._Hivatal_államig'!E78</f>
        <v>0</v>
      </c>
      <c r="F36" s="716">
        <f>'27._önkorm_államig'!F113+'28._Int.össz_államig'!F67</f>
        <v>0</v>
      </c>
      <c r="G36" s="716">
        <f>'27._önkorm_államig'!G113+'28._Int.össz_államig'!G67</f>
        <v>0</v>
      </c>
      <c r="H36" s="420">
        <f t="shared" si="2"/>
        <v>0</v>
      </c>
      <c r="I36" s="782">
        <f>'27._önkorm_államig'!I113+'28._Int.össz_államig'!I67</f>
        <v>0</v>
      </c>
      <c r="J36" s="420">
        <f>'27._önkorm_államig'!J113+'28._Int.össz_államig'!J67</f>
        <v>0</v>
      </c>
      <c r="K36" s="420">
        <f>'27._önkorm_államig'!K113+'28._Int.össz_államig'!K67</f>
        <v>0</v>
      </c>
      <c r="L36" s="420" t="e">
        <f>'27._önkorm_államig'!L113+'28._Int.össz_államig'!L67</f>
        <v>#DIV/0!</v>
      </c>
    </row>
    <row r="37" spans="1:19" ht="12.2" customHeight="1" x14ac:dyDescent="0.2">
      <c r="A37" s="12" t="s">
        <v>319</v>
      </c>
      <c r="B37" s="445" t="s">
        <v>224</v>
      </c>
      <c r="C37" s="501"/>
      <c r="D37" s="418">
        <f>'27._önkorm_államig'!D114</f>
        <v>0</v>
      </c>
      <c r="E37" s="716">
        <f>'27._önkorm_államig'!E114+'29._Hivatal_államig'!E79</f>
        <v>0</v>
      </c>
      <c r="F37" s="716">
        <f>'27._önkorm_államig'!F114</f>
        <v>0</v>
      </c>
      <c r="G37" s="716">
        <f>'27._önkorm_államig'!G114</f>
        <v>0</v>
      </c>
      <c r="H37" s="420">
        <f t="shared" si="2"/>
        <v>0</v>
      </c>
      <c r="I37" s="782">
        <f>'27._önkorm_államig'!I114</f>
        <v>0</v>
      </c>
      <c r="J37" s="420">
        <f>'27._önkorm_államig'!J114</f>
        <v>0</v>
      </c>
      <c r="K37" s="420">
        <f>'27._önkorm_államig'!K114</f>
        <v>0</v>
      </c>
      <c r="L37" s="420">
        <f>'27._önkorm_államig'!L114</f>
        <v>0</v>
      </c>
    </row>
    <row r="38" spans="1:19" ht="12.2" customHeight="1" thickBot="1" x14ac:dyDescent="0.25">
      <c r="A38" s="12" t="s">
        <v>320</v>
      </c>
      <c r="B38" s="445" t="s">
        <v>228</v>
      </c>
      <c r="C38" s="501">
        <f>'27._önkorm_államig'!C115+'28._Int.össz_államig'!C70</f>
        <v>0</v>
      </c>
      <c r="D38" s="418">
        <f>'27._önkorm_államig'!D115+'28._Int.össz_államig'!D68</f>
        <v>0</v>
      </c>
      <c r="E38" s="716">
        <f>'27._önkorm_államig'!E115+'29._Hivatal_államig'!E80</f>
        <v>0</v>
      </c>
      <c r="F38" s="716">
        <f>'27._önkorm_államig'!F115+'28._Int.össz_államig'!F68</f>
        <v>0</v>
      </c>
      <c r="G38" s="716">
        <f>'27._önkorm_államig'!G115+'28._Int.össz_államig'!G68</f>
        <v>0</v>
      </c>
      <c r="H38" s="420">
        <f t="shared" si="2"/>
        <v>0</v>
      </c>
      <c r="I38" s="782">
        <f>'27._önkorm_államig'!I115+'28._Int.össz_államig'!I68</f>
        <v>0</v>
      </c>
      <c r="J38" s="420">
        <f>'27._önkorm_államig'!J115+'28._Int.össz_államig'!J68</f>
        <v>0</v>
      </c>
      <c r="K38" s="420">
        <f>'27._önkorm_államig'!K115+'28._Int.össz_államig'!K68</f>
        <v>0</v>
      </c>
      <c r="L38" s="420" t="e">
        <f>'27._önkorm_államig'!L115+'28._Int.össz_államig'!L68</f>
        <v>#DIV/0!</v>
      </c>
    </row>
    <row r="39" spans="1:19" ht="12.2" customHeight="1" thickBot="1" x14ac:dyDescent="0.25">
      <c r="A39" s="14" t="s">
        <v>14</v>
      </c>
      <c r="B39" s="58" t="s">
        <v>540</v>
      </c>
      <c r="C39" s="1310">
        <f>C11+C29</f>
        <v>607901317</v>
      </c>
      <c r="D39" s="825">
        <f t="shared" ref="D39:K39" si="13">D11+D29</f>
        <v>623769683</v>
      </c>
      <c r="E39" s="725">
        <f t="shared" si="13"/>
        <v>700633611</v>
      </c>
      <c r="F39" s="725">
        <f t="shared" si="13"/>
        <v>0</v>
      </c>
      <c r="G39" s="725">
        <f t="shared" si="13"/>
        <v>0</v>
      </c>
      <c r="H39" s="364">
        <f t="shared" si="2"/>
        <v>76863928</v>
      </c>
      <c r="I39" s="1312">
        <f t="shared" si="13"/>
        <v>0</v>
      </c>
      <c r="J39" s="364">
        <f t="shared" si="13"/>
        <v>0</v>
      </c>
      <c r="K39" s="364">
        <f t="shared" si="13"/>
        <v>0</v>
      </c>
      <c r="L39" s="364" t="e">
        <f t="shared" ref="L39" si="14">L11+L29</f>
        <v>#DIV/0!</v>
      </c>
    </row>
    <row r="40" spans="1:19" ht="12.2" customHeight="1" thickBot="1" x14ac:dyDescent="0.25">
      <c r="A40" s="14" t="s">
        <v>15</v>
      </c>
      <c r="B40" s="58" t="s">
        <v>541</v>
      </c>
      <c r="C40" s="117">
        <f>+C41+C42+C43</f>
        <v>0</v>
      </c>
      <c r="D40" s="275">
        <f t="shared" ref="D40:K40" si="15">+D41+D42+D43</f>
        <v>0</v>
      </c>
      <c r="E40" s="714">
        <f t="shared" si="15"/>
        <v>0</v>
      </c>
      <c r="F40" s="714">
        <f t="shared" si="15"/>
        <v>0</v>
      </c>
      <c r="G40" s="714">
        <f t="shared" si="15"/>
        <v>0</v>
      </c>
      <c r="H40" s="28">
        <f t="shared" si="2"/>
        <v>0</v>
      </c>
      <c r="I40" s="783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  <c r="P40" s="1671" t="s">
        <v>836</v>
      </c>
      <c r="Q40" s="25" t="s">
        <v>835</v>
      </c>
    </row>
    <row r="41" spans="1:19" s="33" customFormat="1" ht="12.2" customHeight="1" x14ac:dyDescent="0.2">
      <c r="A41" s="12" t="s">
        <v>100</v>
      </c>
      <c r="B41" s="17" t="s">
        <v>660</v>
      </c>
      <c r="C41" s="501">
        <f>'27._önkorm_államig'!C118</f>
        <v>0</v>
      </c>
      <c r="D41" s="418">
        <f>'27._önkorm_államig'!D118</f>
        <v>0</v>
      </c>
      <c r="E41" s="716">
        <f>'27._önkorm_államig'!E118</f>
        <v>0</v>
      </c>
      <c r="F41" s="716">
        <f>'27._önkorm_államig'!F118</f>
        <v>0</v>
      </c>
      <c r="G41" s="716">
        <f>'27._önkorm_államig'!G118</f>
        <v>0</v>
      </c>
      <c r="H41" s="420">
        <f t="shared" si="2"/>
        <v>0</v>
      </c>
      <c r="I41" s="782">
        <f>'27._önkorm_államig'!I118</f>
        <v>0</v>
      </c>
      <c r="J41" s="420">
        <f>'27._önkorm_államig'!J118</f>
        <v>0</v>
      </c>
      <c r="K41" s="420">
        <f>'27._önkorm_államig'!K118</f>
        <v>0</v>
      </c>
      <c r="L41" s="420">
        <f>'27._önkorm_államig'!L118</f>
        <v>0</v>
      </c>
      <c r="O41" s="25" t="s">
        <v>832</v>
      </c>
      <c r="P41" s="1670">
        <f>'26._önként_össz_bev'!H85</f>
        <v>392911856</v>
      </c>
      <c r="Q41" s="1670"/>
      <c r="R41" s="1670"/>
      <c r="S41" s="25"/>
    </row>
    <row r="42" spans="1:19" ht="12.2" customHeight="1" x14ac:dyDescent="0.2">
      <c r="A42" s="12" t="s">
        <v>101</v>
      </c>
      <c r="B42" s="17" t="s">
        <v>659</v>
      </c>
      <c r="C42" s="501">
        <f>'27._önkorm_államig'!C119</f>
        <v>0</v>
      </c>
      <c r="D42" s="418">
        <f>'27._önkorm_államig'!D119</f>
        <v>0</v>
      </c>
      <c r="E42" s="716">
        <f>'27._önkorm_államig'!E119</f>
        <v>0</v>
      </c>
      <c r="F42" s="716">
        <f>'27._önkorm_államig'!F119</f>
        <v>0</v>
      </c>
      <c r="G42" s="716">
        <f>'27._önkorm_államig'!G119</f>
        <v>0</v>
      </c>
      <c r="H42" s="420">
        <f t="shared" si="2"/>
        <v>0</v>
      </c>
      <c r="I42" s="782">
        <f>'27._önkorm_államig'!I119</f>
        <v>0</v>
      </c>
      <c r="J42" s="420">
        <f>'27._önkorm_államig'!J119</f>
        <v>0</v>
      </c>
      <c r="K42" s="420">
        <f>'27._önkorm_államig'!K119</f>
        <v>0</v>
      </c>
      <c r="L42" s="420">
        <f>'27._önkorm_államig'!L119</f>
        <v>0</v>
      </c>
      <c r="O42" s="25" t="s">
        <v>833</v>
      </c>
      <c r="P42" s="1670">
        <f>'26._köt_össz_bev'!H84</f>
        <v>2145247238</v>
      </c>
      <c r="Q42" s="1670"/>
      <c r="R42" s="1670"/>
    </row>
    <row r="43" spans="1:19" ht="12.2" customHeight="1" thickBot="1" x14ac:dyDescent="0.25">
      <c r="A43" s="13" t="s">
        <v>164</v>
      </c>
      <c r="B43" s="54" t="s">
        <v>658</v>
      </c>
      <c r="C43" s="501">
        <f>'27._önkorm_államig'!C120</f>
        <v>0</v>
      </c>
      <c r="D43" s="418">
        <f>'27._önkorm_államig'!D120</f>
        <v>0</v>
      </c>
      <c r="E43" s="716">
        <f>'27._önkorm_államig'!E120</f>
        <v>0</v>
      </c>
      <c r="F43" s="716">
        <f>'27._önkorm_államig'!F120</f>
        <v>0</v>
      </c>
      <c r="G43" s="716">
        <f>'27._önkorm_államig'!G120</f>
        <v>0</v>
      </c>
      <c r="H43" s="420">
        <f t="shared" si="2"/>
        <v>0</v>
      </c>
      <c r="I43" s="782">
        <f>'27._önkorm_államig'!I120</f>
        <v>0</v>
      </c>
      <c r="J43" s="420">
        <f>'27._önkorm_államig'!J120</f>
        <v>0</v>
      </c>
      <c r="K43" s="420">
        <f>'27._önkorm_államig'!K120</f>
        <v>0</v>
      </c>
      <c r="L43" s="420">
        <f>'27._önkorm_államig'!L120</f>
        <v>0</v>
      </c>
      <c r="O43" s="25" t="s">
        <v>834</v>
      </c>
      <c r="P43" s="1670">
        <f>'26._államig_össz_bev'!H84</f>
        <v>76863928</v>
      </c>
      <c r="Q43" s="1670"/>
      <c r="R43" s="1670"/>
    </row>
    <row r="44" spans="1:19" ht="12.2" customHeight="1" thickBot="1" x14ac:dyDescent="0.25">
      <c r="A44" s="14" t="s">
        <v>16</v>
      </c>
      <c r="B44" s="58" t="s">
        <v>545</v>
      </c>
      <c r="C44" s="117">
        <f>+C45+C47+C46</f>
        <v>0</v>
      </c>
      <c r="D44" s="275">
        <f t="shared" ref="D44:K44" si="17">+D45+D47+D46</f>
        <v>0</v>
      </c>
      <c r="E44" s="714">
        <f t="shared" si="17"/>
        <v>0</v>
      </c>
      <c r="F44" s="714">
        <f t="shared" si="17"/>
        <v>0</v>
      </c>
      <c r="G44" s="714">
        <f t="shared" si="17"/>
        <v>0</v>
      </c>
      <c r="H44" s="28">
        <f t="shared" si="2"/>
        <v>0</v>
      </c>
      <c r="I44" s="783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  <c r="P44" s="1670">
        <f>SUM(P41:P43)</f>
        <v>2615023022</v>
      </c>
      <c r="Q44" s="1670">
        <f>'1. mell.bevétel_össz'!H83</f>
        <v>2615023022</v>
      </c>
      <c r="R44" s="1670" t="b">
        <f>P44=Q44</f>
        <v>1</v>
      </c>
    </row>
    <row r="45" spans="1:19" ht="12.2" customHeight="1" x14ac:dyDescent="0.2">
      <c r="A45" s="12" t="s">
        <v>89</v>
      </c>
      <c r="B45" s="17" t="s">
        <v>391</v>
      </c>
      <c r="C45" s="501">
        <f>'27._önkorm_államig'!C122</f>
        <v>0</v>
      </c>
      <c r="D45" s="418">
        <f>'27._önkorm_államig'!D122</f>
        <v>0</v>
      </c>
      <c r="E45" s="716">
        <f>'27._önkorm_államig'!E122</f>
        <v>0</v>
      </c>
      <c r="F45" s="716">
        <f>'27._önkorm_államig'!F122</f>
        <v>0</v>
      </c>
      <c r="G45" s="716">
        <f>'27._önkorm_államig'!G122</f>
        <v>0</v>
      </c>
      <c r="H45" s="420">
        <f t="shared" si="2"/>
        <v>0</v>
      </c>
      <c r="I45" s="782">
        <f>'27._önkorm_államig'!I122</f>
        <v>0</v>
      </c>
      <c r="J45" s="420">
        <f>'27._önkorm_államig'!J122</f>
        <v>0</v>
      </c>
      <c r="K45" s="420">
        <f>'27._önkorm_államig'!K122</f>
        <v>0</v>
      </c>
      <c r="L45" s="420">
        <f>'27._önkorm_államig'!L122</f>
        <v>0</v>
      </c>
    </row>
    <row r="46" spans="1:19" ht="12.2" customHeight="1" x14ac:dyDescent="0.2">
      <c r="A46" s="12" t="s">
        <v>102</v>
      </c>
      <c r="B46" s="17" t="s">
        <v>579</v>
      </c>
      <c r="C46" s="501">
        <f>'27._önkorm_államig'!C123</f>
        <v>0</v>
      </c>
      <c r="D46" s="418">
        <f>'27._önkorm_államig'!D123</f>
        <v>0</v>
      </c>
      <c r="E46" s="716">
        <f>'27._önkorm_államig'!E123</f>
        <v>0</v>
      </c>
      <c r="F46" s="716">
        <f>'27._önkorm_államig'!F123</f>
        <v>0</v>
      </c>
      <c r="G46" s="716">
        <f>'27._önkorm_államig'!G123</f>
        <v>0</v>
      </c>
      <c r="H46" s="420">
        <f t="shared" si="2"/>
        <v>0</v>
      </c>
      <c r="I46" s="782">
        <f>'27._önkorm_államig'!I123</f>
        <v>0</v>
      </c>
      <c r="J46" s="420">
        <f>'27._önkorm_államig'!J123</f>
        <v>0</v>
      </c>
      <c r="K46" s="420">
        <f>'27._önkorm_államig'!K123</f>
        <v>0</v>
      </c>
      <c r="L46" s="420">
        <f>'27._önkorm_államig'!L123</f>
        <v>0</v>
      </c>
    </row>
    <row r="47" spans="1:19" ht="12.2" customHeight="1" thickBot="1" x14ac:dyDescent="0.25">
      <c r="A47" s="12" t="s">
        <v>103</v>
      </c>
      <c r="B47" s="879" t="s">
        <v>580</v>
      </c>
      <c r="C47" s="501">
        <f>'27._önkorm_államig'!C124</f>
        <v>0</v>
      </c>
      <c r="D47" s="418">
        <f>'27._önkorm_államig'!D124</f>
        <v>0</v>
      </c>
      <c r="E47" s="716">
        <f>'27._önkorm_államig'!E124</f>
        <v>0</v>
      </c>
      <c r="F47" s="716">
        <f>'27._önkorm_államig'!F124</f>
        <v>0</v>
      </c>
      <c r="G47" s="716">
        <f>'27._önkorm_államig'!G124</f>
        <v>0</v>
      </c>
      <c r="H47" s="420">
        <f t="shared" si="2"/>
        <v>0</v>
      </c>
      <c r="I47" s="782">
        <f>'27._önkorm_államig'!I124</f>
        <v>0</v>
      </c>
      <c r="J47" s="420">
        <f>'27._önkorm_államig'!J124</f>
        <v>0</v>
      </c>
      <c r="K47" s="420">
        <f>'27._önkorm_államig'!K124</f>
        <v>0</v>
      </c>
      <c r="L47" s="420">
        <f>'27._önkorm_államig'!L124</f>
        <v>0</v>
      </c>
      <c r="P47" s="1671" t="s">
        <v>837</v>
      </c>
      <c r="Q47" s="25" t="s">
        <v>835</v>
      </c>
    </row>
    <row r="48" spans="1:19" ht="12.2" customHeight="1" thickBot="1" x14ac:dyDescent="0.25">
      <c r="A48" s="14" t="s">
        <v>17</v>
      </c>
      <c r="B48" s="58" t="s">
        <v>542</v>
      </c>
      <c r="C48" s="1238">
        <f>+C49+C50+C51+C52+C53</f>
        <v>0</v>
      </c>
      <c r="D48" s="276">
        <f t="shared" ref="D48:K48" si="19">+D49+D50+D51+D52+D53</f>
        <v>0</v>
      </c>
      <c r="E48" s="680">
        <f t="shared" si="19"/>
        <v>0</v>
      </c>
      <c r="F48" s="680">
        <f t="shared" si="19"/>
        <v>0</v>
      </c>
      <c r="G48" s="680">
        <f t="shared" si="19"/>
        <v>0</v>
      </c>
      <c r="H48" s="76">
        <f t="shared" si="2"/>
        <v>0</v>
      </c>
      <c r="I48" s="793">
        <f t="shared" si="19"/>
        <v>0</v>
      </c>
      <c r="J48" s="76">
        <f t="shared" si="19"/>
        <v>0</v>
      </c>
      <c r="K48" s="76">
        <f t="shared" si="19"/>
        <v>0</v>
      </c>
      <c r="L48" s="76">
        <f t="shared" ref="L48" si="20">+L49+L50+L51+L52+L53</f>
        <v>0</v>
      </c>
      <c r="O48" s="25" t="s">
        <v>832</v>
      </c>
      <c r="P48" s="1670">
        <f>'26._önként_össz_kiad'!H55</f>
        <v>392911856</v>
      </c>
      <c r="Q48" s="1670"/>
      <c r="R48" s="1670"/>
    </row>
    <row r="49" spans="1:19" x14ac:dyDescent="0.2">
      <c r="A49" s="12" t="s">
        <v>104</v>
      </c>
      <c r="B49" s="17" t="s">
        <v>240</v>
      </c>
      <c r="C49" s="501">
        <f>'27._önkorm_államig'!C126-'28._Int.össz_államig'!C46</f>
        <v>0</v>
      </c>
      <c r="D49" s="418">
        <f>'27._önkorm_államig'!D126-'28._Int.össz_államig'!D46</f>
        <v>0</v>
      </c>
      <c r="E49" s="716">
        <f>'27._önkorm_államig'!E126-'28._Int.össz_államig'!E46</f>
        <v>0</v>
      </c>
      <c r="F49" s="716">
        <f>'27._önkorm_államig'!F126-'28._Int.össz_államig'!F46</f>
        <v>0</v>
      </c>
      <c r="G49" s="716">
        <f>'27._önkorm_államig'!G126-'28._Int.össz_államig'!G46</f>
        <v>0</v>
      </c>
      <c r="H49" s="420">
        <f t="shared" si="2"/>
        <v>0</v>
      </c>
      <c r="I49" s="782">
        <f>'27._önkorm_államig'!I126-'28._Int.össz_államig'!I46</f>
        <v>0</v>
      </c>
      <c r="J49" s="420">
        <f>'27._önkorm_államig'!J126-'28._Int.össz_államig'!J46</f>
        <v>0</v>
      </c>
      <c r="K49" s="420">
        <f>'27._önkorm_államig'!K126-'28._Int.össz_államig'!K46</f>
        <v>0</v>
      </c>
      <c r="L49" s="420">
        <f>'27._önkorm_államig'!L126-'28._Int.össz_államig'!L46</f>
        <v>0</v>
      </c>
      <c r="O49" s="25" t="s">
        <v>833</v>
      </c>
      <c r="P49" s="1670">
        <f>'26._köt_össz_kiad'!H55</f>
        <v>2145247238</v>
      </c>
      <c r="Q49" s="1670"/>
      <c r="R49" s="1670"/>
    </row>
    <row r="50" spans="1:19" ht="12.2" customHeight="1" x14ac:dyDescent="0.2">
      <c r="A50" s="12" t="s">
        <v>105</v>
      </c>
      <c r="B50" s="17" t="s">
        <v>241</v>
      </c>
      <c r="C50" s="501">
        <f>'27._önkorm_államig'!C127-'28._Int.össz_államig'!C47</f>
        <v>0</v>
      </c>
      <c r="D50" s="418">
        <f>'27._önkorm_államig'!D127-'28._Int.össz_államig'!D47</f>
        <v>0</v>
      </c>
      <c r="E50" s="716">
        <f>'27._önkorm_államig'!E127-'28._Int.össz_államig'!E47</f>
        <v>0</v>
      </c>
      <c r="F50" s="716">
        <f>'27._önkorm_államig'!F127-'28._Int.össz_államig'!F47</f>
        <v>0</v>
      </c>
      <c r="G50" s="716">
        <f>'27._önkorm_államig'!G127-'28._Int.össz_államig'!G47</f>
        <v>0</v>
      </c>
      <c r="H50" s="420">
        <f t="shared" si="2"/>
        <v>0</v>
      </c>
      <c r="I50" s="782">
        <f>'27._önkorm_államig'!I127-'28._Int.össz_államig'!I47</f>
        <v>0</v>
      </c>
      <c r="J50" s="420">
        <f>'27._önkorm_államig'!J127-'28._Int.össz_államig'!J47</f>
        <v>0</v>
      </c>
      <c r="K50" s="420">
        <f>'27._önkorm_államig'!K127-'28._Int.össz_államig'!K47</f>
        <v>0</v>
      </c>
      <c r="L50" s="420">
        <f>'27._önkorm_államig'!L127-'28._Int.össz_államig'!L47</f>
        <v>0</v>
      </c>
      <c r="O50" s="25" t="s">
        <v>834</v>
      </c>
      <c r="P50" s="1670">
        <f>H55</f>
        <v>76863928</v>
      </c>
      <c r="Q50" s="1670"/>
      <c r="R50" s="1670"/>
    </row>
    <row r="51" spans="1:19" s="33" customFormat="1" ht="12.2" customHeight="1" x14ac:dyDescent="0.2">
      <c r="A51" s="12" t="s">
        <v>205</v>
      </c>
      <c r="B51" s="17" t="s">
        <v>398</v>
      </c>
      <c r="C51" s="501">
        <f>'27._önkorm_államig'!C128</f>
        <v>0</v>
      </c>
      <c r="D51" s="418">
        <f>'27._önkorm_államig'!D128</f>
        <v>0</v>
      </c>
      <c r="E51" s="716">
        <f>'27._önkorm_államig'!E128</f>
        <v>0</v>
      </c>
      <c r="F51" s="716">
        <f>'27._önkorm_államig'!F128</f>
        <v>0</v>
      </c>
      <c r="G51" s="716">
        <f>'27._önkorm_államig'!G128</f>
        <v>0</v>
      </c>
      <c r="H51" s="420">
        <f t="shared" si="2"/>
        <v>0</v>
      </c>
      <c r="I51" s="782">
        <f>'27._önkorm_államig'!I128</f>
        <v>0</v>
      </c>
      <c r="J51" s="420">
        <f>'27._önkorm_államig'!J128</f>
        <v>0</v>
      </c>
      <c r="K51" s="420">
        <f>'27._önkorm_államig'!K128</f>
        <v>0</v>
      </c>
      <c r="L51" s="420">
        <f>'27._önkorm_államig'!L128</f>
        <v>0</v>
      </c>
      <c r="O51" s="25"/>
      <c r="P51" s="1670">
        <f>SUM(P48:P50)</f>
        <v>2615023022</v>
      </c>
      <c r="Q51" s="1670">
        <f>'1.mell.kiadás_össz'!H54</f>
        <v>2615023022</v>
      </c>
      <c r="R51" s="1670" t="b">
        <f>P51=Q51</f>
        <v>1</v>
      </c>
      <c r="S51" s="25"/>
    </row>
    <row r="52" spans="1:19" s="33" customFormat="1" ht="12.2" customHeight="1" x14ac:dyDescent="0.2">
      <c r="A52" s="13" t="s">
        <v>206</v>
      </c>
      <c r="B52" s="54" t="s">
        <v>229</v>
      </c>
      <c r="C52" s="501">
        <f>'27._önkorm_államig'!C129</f>
        <v>0</v>
      </c>
      <c r="D52" s="418">
        <f>'27._önkorm_államig'!D129</f>
        <v>0</v>
      </c>
      <c r="E52" s="716">
        <f>'27._önkorm_államig'!E129</f>
        <v>0</v>
      </c>
      <c r="F52" s="716">
        <f>'27._önkorm_államig'!F129</f>
        <v>0</v>
      </c>
      <c r="G52" s="716">
        <f>'27._önkorm_államig'!G129</f>
        <v>0</v>
      </c>
      <c r="H52" s="420">
        <f t="shared" si="2"/>
        <v>0</v>
      </c>
      <c r="I52" s="782">
        <f>'27._önkorm_államig'!I129</f>
        <v>0</v>
      </c>
      <c r="J52" s="420">
        <f>'27._önkorm_államig'!J129</f>
        <v>0</v>
      </c>
      <c r="K52" s="420">
        <f>'27._önkorm_államig'!K129</f>
        <v>0</v>
      </c>
      <c r="L52" s="420">
        <f>'27._önkorm_államig'!L129</f>
        <v>0</v>
      </c>
      <c r="O52" s="25"/>
      <c r="P52" s="25"/>
      <c r="Q52" s="25"/>
      <c r="R52" s="25"/>
      <c r="S52" s="25"/>
    </row>
    <row r="53" spans="1:19" s="33" customFormat="1" ht="12.2" customHeight="1" thickBot="1" x14ac:dyDescent="0.25">
      <c r="A53" s="251" t="s">
        <v>208</v>
      </c>
      <c r="B53" s="252" t="s">
        <v>399</v>
      </c>
      <c r="C53" s="1311">
        <f>'27._önkorm_államig'!C130</f>
        <v>0</v>
      </c>
      <c r="D53" s="826">
        <f>'27._önkorm_államig'!D130</f>
        <v>0</v>
      </c>
      <c r="E53" s="726">
        <f>'27._önkorm_államig'!E130</f>
        <v>0</v>
      </c>
      <c r="F53" s="726">
        <f>'27._önkorm_államig'!F130</f>
        <v>0</v>
      </c>
      <c r="G53" s="726">
        <f>'27._önkorm_államig'!G130</f>
        <v>0</v>
      </c>
      <c r="H53" s="676">
        <f t="shared" si="2"/>
        <v>0</v>
      </c>
      <c r="I53" s="834">
        <f>'27._önkorm_államig'!I130</f>
        <v>0</v>
      </c>
      <c r="J53" s="676">
        <f>'27._önkorm_államig'!J130</f>
        <v>0</v>
      </c>
      <c r="K53" s="676">
        <f>'27._önkorm_államig'!K130</f>
        <v>0</v>
      </c>
      <c r="L53" s="676">
        <f>'27._önkorm_államig'!L130</f>
        <v>0</v>
      </c>
    </row>
    <row r="54" spans="1:19" ht="12.2" customHeight="1" thickBot="1" x14ac:dyDescent="0.25">
      <c r="A54" s="14" t="s">
        <v>18</v>
      </c>
      <c r="B54" s="58" t="s">
        <v>544</v>
      </c>
      <c r="C54" s="1313">
        <f>+C40+C44+C48</f>
        <v>0</v>
      </c>
      <c r="D54" s="827">
        <f t="shared" ref="D54:K54" si="21">+D40+D44+D48</f>
        <v>0</v>
      </c>
      <c r="E54" s="728">
        <f t="shared" si="21"/>
        <v>0</v>
      </c>
      <c r="F54" s="728">
        <f t="shared" si="21"/>
        <v>0</v>
      </c>
      <c r="G54" s="728">
        <f t="shared" si="21"/>
        <v>0</v>
      </c>
      <c r="H54" s="363">
        <f t="shared" si="2"/>
        <v>0</v>
      </c>
      <c r="I54" s="1314">
        <f t="shared" si="21"/>
        <v>0</v>
      </c>
      <c r="J54" s="363">
        <f t="shared" si="21"/>
        <v>0</v>
      </c>
      <c r="K54" s="363">
        <f t="shared" si="21"/>
        <v>0</v>
      </c>
      <c r="L54" s="363">
        <f t="shared" ref="L54" si="22">+L40+L44+L48</f>
        <v>0</v>
      </c>
    </row>
    <row r="55" spans="1:19" s="710" customFormat="1" ht="15" customHeight="1" thickBot="1" x14ac:dyDescent="0.25">
      <c r="A55" s="82" t="s">
        <v>19</v>
      </c>
      <c r="B55" s="709" t="s">
        <v>543</v>
      </c>
      <c r="C55" s="1239">
        <f>+C39+C54</f>
        <v>607901317</v>
      </c>
      <c r="D55" s="443">
        <f t="shared" ref="D55:K55" si="23">+D39+D54</f>
        <v>623769683</v>
      </c>
      <c r="E55" s="727">
        <f t="shared" si="23"/>
        <v>700633611</v>
      </c>
      <c r="F55" s="727">
        <f t="shared" si="23"/>
        <v>0</v>
      </c>
      <c r="G55" s="727">
        <f t="shared" si="23"/>
        <v>0</v>
      </c>
      <c r="H55" s="708">
        <f>+E55-D55</f>
        <v>76863928</v>
      </c>
      <c r="I55" s="835">
        <f t="shared" si="23"/>
        <v>0</v>
      </c>
      <c r="J55" s="708">
        <f t="shared" si="23"/>
        <v>0</v>
      </c>
      <c r="K55" s="708">
        <f t="shared" si="23"/>
        <v>0</v>
      </c>
      <c r="L55" s="708" t="e">
        <f t="shared" ref="L55" si="24">+L39+L54</f>
        <v>#DIV/0!</v>
      </c>
      <c r="N55" s="710" t="b">
        <f>H55='26._államig_össz_bev'!H84</f>
        <v>1</v>
      </c>
      <c r="O55" s="1666">
        <f>H55-'26._államig_össz_bev'!H84</f>
        <v>0</v>
      </c>
    </row>
    <row r="56" spans="1:19" ht="13.5" thickBot="1" x14ac:dyDescent="0.25">
      <c r="A56" s="677"/>
      <c r="B56" s="678"/>
      <c r="C56" s="679"/>
      <c r="D56" s="742"/>
      <c r="E56" s="679"/>
      <c r="F56" s="679"/>
      <c r="G56" s="679"/>
      <c r="H56" s="742"/>
      <c r="I56" s="742"/>
      <c r="J56" s="742"/>
      <c r="K56" s="742"/>
      <c r="L56" s="742"/>
    </row>
    <row r="57" spans="1:19" ht="15.75" customHeight="1" thickBot="1" x14ac:dyDescent="0.25">
      <c r="A57" s="71" t="s">
        <v>292</v>
      </c>
      <c r="B57" s="681"/>
      <c r="C57" s="142">
        <f>'27._önkorm_államig'!C134+'28._Int.össz_államig'!C71</f>
        <v>70</v>
      </c>
      <c r="D57" s="790">
        <f>'27._önkorm_államig'!D134+'28._Int.össz_államig'!D71</f>
        <v>70</v>
      </c>
      <c r="E57" s="668">
        <f>'27._önkorm_államig'!E134+'28._Int.össz_államig'!E71</f>
        <v>70</v>
      </c>
      <c r="F57" s="668">
        <f>'27._önkorm_államig'!F134+'28._Int.össz_államig'!F71</f>
        <v>0</v>
      </c>
      <c r="G57" s="668">
        <f>'27._önkorm_államig'!G134+'28._Int.össz_államig'!G71</f>
        <v>0</v>
      </c>
      <c r="H57" s="253">
        <f t="shared" si="2"/>
        <v>0</v>
      </c>
      <c r="I57" s="253">
        <f>'27._önkorm_államig'!I134+'28._Int.össz_államig'!I71</f>
        <v>0</v>
      </c>
      <c r="J57" s="253">
        <f>'27._önkorm_államig'!J134+'28._Int.össz_államig'!J71</f>
        <v>0</v>
      </c>
      <c r="K57" s="253">
        <f>'27._önkorm_államig'!K134+'28._Int.össz_államig'!K71</f>
        <v>0</v>
      </c>
      <c r="L57" s="253">
        <f>'27._önkorm_államig'!L134+'28._Int.össz_államig'!L71</f>
        <v>0</v>
      </c>
    </row>
    <row r="58" spans="1:19" ht="14.25" hidden="1" customHeight="1" thickBot="1" x14ac:dyDescent="0.25">
      <c r="A58" s="71" t="s">
        <v>291</v>
      </c>
      <c r="B58" s="681"/>
      <c r="C58" s="757">
        <f>'27._önkorm_államig'!C135+'28._Int.össz_államig'!C72</f>
        <v>0</v>
      </c>
      <c r="D58" s="794">
        <f>'27._önkorm_államig'!D135+'28._Int.össz_államig'!D72</f>
        <v>0</v>
      </c>
      <c r="E58" s="755">
        <f>'27._önkorm_államig'!E135+'28._Int.össz_államig'!E72</f>
        <v>0</v>
      </c>
      <c r="F58" s="755">
        <f>'27._önkorm_államig'!F135+'28._Int.össz_államig'!F72</f>
        <v>0</v>
      </c>
      <c r="G58" s="755">
        <f>'27._önkorm_államig'!G135+'28._Int.össz_államig'!G72</f>
        <v>0</v>
      </c>
      <c r="H58" s="755">
        <f t="shared" ref="H58" si="25">+D58-C58</f>
        <v>0</v>
      </c>
      <c r="I58" s="757">
        <f>'27._önkorm_államig'!I135+'28._Int.össz_államig'!I72</f>
        <v>0</v>
      </c>
      <c r="J58" s="757">
        <f>'27._önkorm_államig'!J135+'28._Int.össz_államig'!J72</f>
        <v>0</v>
      </c>
      <c r="K58" s="757">
        <f>'27._önkorm_államig'!K135+'28._Int.össz_államig'!K72</f>
        <v>0</v>
      </c>
      <c r="L58" s="757">
        <f>'27._önkorm_államig'!L135+'28._Int.össz_államig'!L72</f>
        <v>0</v>
      </c>
    </row>
    <row r="59" spans="1:19" x14ac:dyDescent="0.2">
      <c r="H59" s="27" t="s">
        <v>742</v>
      </c>
      <c r="I59" s="27"/>
      <c r="J59" s="27"/>
      <c r="K59" s="27"/>
      <c r="L59" s="27"/>
    </row>
  </sheetData>
  <sheetProtection formatCells="0"/>
  <mergeCells count="6">
    <mergeCell ref="A8:D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39370078740157483" header="0.78740157480314965" footer="0.78740157480314965"/>
  <pageSetup paperSize="9" scale="80" orientation="portrait" r:id="rId1"/>
  <headerFooter alignWithMargins="0"/>
  <colBreaks count="1" manualBreakCount="1">
    <brk id="8" max="5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37"/>
  <sheetViews>
    <sheetView view="pageBreakPreview" topLeftCell="A97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14.1640625" style="83" customWidth="1"/>
    <col min="2" max="2" width="67.6640625" style="84" customWidth="1"/>
    <col min="3" max="3" width="15" style="85" customWidth="1"/>
    <col min="4" max="4" width="15.1640625" style="85" customWidth="1"/>
    <col min="5" max="5" width="15.33203125" style="85" customWidth="1"/>
    <col min="6" max="7" width="16.6640625" style="85" hidden="1" customWidth="1"/>
    <col min="8" max="8" width="14.83203125" style="85" customWidth="1"/>
    <col min="9" max="11" width="14.83203125" style="85" hidden="1" customWidth="1"/>
    <col min="12" max="12" width="16.33203125" style="85" hidden="1" customWidth="1"/>
    <col min="13" max="14" width="9.33203125" style="25"/>
    <col min="15" max="15" width="13" style="25" customWidth="1"/>
    <col min="16" max="16" width="15.6640625" style="25" customWidth="1"/>
    <col min="17" max="17" width="17.33203125" style="25" bestFit="1" customWidth="1"/>
    <col min="18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09" t="s">
        <v>815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2" x14ac:dyDescent="0.2">
      <c r="A2" s="1709" t="s">
        <v>761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2" ht="13.5" thickBot="1" x14ac:dyDescent="0.25"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2" s="40" customFormat="1" ht="21.2" customHeight="1" x14ac:dyDescent="0.2">
      <c r="A4" s="38" t="s">
        <v>84</v>
      </c>
      <c r="B4" s="39" t="s">
        <v>9</v>
      </c>
      <c r="C4" s="1850" t="s">
        <v>141</v>
      </c>
      <c r="D4" s="1851"/>
      <c r="E4" s="1851"/>
      <c r="F4" s="1851"/>
      <c r="G4" s="1851"/>
      <c r="H4" s="1852"/>
    </row>
    <row r="5" spans="1:12" s="40" customFormat="1" ht="24.75" thickBot="1" x14ac:dyDescent="0.25">
      <c r="A5" s="41" t="s">
        <v>578</v>
      </c>
      <c r="B5" s="42" t="s">
        <v>402</v>
      </c>
      <c r="C5" s="1853">
        <v>1</v>
      </c>
      <c r="D5" s="1854"/>
      <c r="E5" s="1854"/>
      <c r="F5" s="1854"/>
      <c r="G5" s="1854"/>
      <c r="H5" s="1855"/>
    </row>
    <row r="6" spans="1:12" s="362" customFormat="1" ht="15.95" customHeight="1" thickBot="1" x14ac:dyDescent="0.3">
      <c r="A6" s="1856" t="s">
        <v>362</v>
      </c>
      <c r="B6" s="1856"/>
      <c r="C6" s="1856"/>
      <c r="D6" s="1856"/>
      <c r="E6" s="1856"/>
      <c r="F6" s="1856"/>
      <c r="G6" s="1856"/>
      <c r="H6" s="1857"/>
    </row>
    <row r="7" spans="1:12" ht="67.7" customHeight="1" thickBot="1" x14ac:dyDescent="0.25">
      <c r="A7" s="796" t="s">
        <v>142</v>
      </c>
      <c r="B7" s="797" t="s">
        <v>36</v>
      </c>
      <c r="C7" s="797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266" t="str">
        <f>'26._köt_össz_bev'!L9</f>
        <v>Teljesítés %-a</v>
      </c>
    </row>
    <row r="8" spans="1:12" s="48" customFormat="1" ht="14.2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8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48" customFormat="1" ht="12.2" customHeight="1" thickBot="1" x14ac:dyDescent="0.25">
      <c r="A10" s="14" t="s">
        <v>12</v>
      </c>
      <c r="B10" s="74" t="s">
        <v>622</v>
      </c>
      <c r="C10" s="117">
        <f>+C18+C19+C20+C21+C22</f>
        <v>1325699056</v>
      </c>
      <c r="D10" s="275">
        <f t="shared" ref="D10:K10" si="0">+D18+D19+D20+D21+D22</f>
        <v>1548430832</v>
      </c>
      <c r="E10" s="275">
        <f t="shared" ref="E10" si="1">+E18+E19+E20+E21+E22</f>
        <v>1605476814</v>
      </c>
      <c r="F10" s="714">
        <f t="shared" si="0"/>
        <v>0</v>
      </c>
      <c r="G10" s="714">
        <f t="shared" si="0"/>
        <v>0</v>
      </c>
      <c r="H10" s="28">
        <f>+E10-D10</f>
        <v>57045982</v>
      </c>
      <c r="I10" s="783">
        <f t="shared" si="0"/>
        <v>0</v>
      </c>
      <c r="J10" s="28">
        <f t="shared" si="0"/>
        <v>0</v>
      </c>
      <c r="K10" s="28">
        <f t="shared" si="0"/>
        <v>0</v>
      </c>
      <c r="L10" s="28" t="e">
        <f t="shared" ref="L10" si="2">+L18+L19+L20+L21+L22</f>
        <v>#DIV/0!</v>
      </c>
    </row>
    <row r="11" spans="1:12" s="26" customFormat="1" ht="12.2" customHeight="1" x14ac:dyDescent="0.2">
      <c r="A11" s="12" t="s">
        <v>91</v>
      </c>
      <c r="B11" s="75" t="s">
        <v>188</v>
      </c>
      <c r="C11" s="118">
        <f>'4. mell.Önkorm'!C13-'27._önkorm_önként'!C12</f>
        <v>347696168</v>
      </c>
      <c r="D11" s="273">
        <f>'4. mell.Önkorm'!D13-'27._önkorm_önként'!D12</f>
        <v>359573768</v>
      </c>
      <c r="E11" s="273">
        <f>'4. mell.Önkorm'!E13-'27._önkorm_önként'!E12-'27._önkorm_államig'!E12</f>
        <v>359573768</v>
      </c>
      <c r="F11" s="715">
        <f>'4. mell.Önkorm'!F13-'27._önkorm_önként'!F12</f>
        <v>0</v>
      </c>
      <c r="G11" s="715">
        <f>'4. mell.Önkorm'!G13-'27._önkorm_önként'!G12</f>
        <v>0</v>
      </c>
      <c r="H11" s="16">
        <f t="shared" ref="H11:H74" si="3">+E11-D11</f>
        <v>0</v>
      </c>
      <c r="I11" s="781">
        <f>'4. mell.Önkorm'!I13-'27._önkorm_önként'!I12</f>
        <v>0</v>
      </c>
      <c r="J11" s="16">
        <f>'4. mell.Önkorm'!J13-'27._önkorm_önként'!J12</f>
        <v>0</v>
      </c>
      <c r="K11" s="16">
        <f>'4. mell.Önkorm'!K13-'27._önkorm_önként'!K12</f>
        <v>0</v>
      </c>
      <c r="L11" s="16">
        <f>'4. mell.Önkorm'!L13-'27._önkorm_önként'!L12</f>
        <v>0</v>
      </c>
    </row>
    <row r="12" spans="1:12" s="56" customFormat="1" ht="12.2" customHeight="1" x14ac:dyDescent="0.2">
      <c r="A12" s="1218" t="s">
        <v>92</v>
      </c>
      <c r="B12" s="439" t="s">
        <v>532</v>
      </c>
      <c r="C12" s="501">
        <f>'4. mell.Önkorm'!C14-'27._önkorm_önként'!C13</f>
        <v>377696960</v>
      </c>
      <c r="D12" s="418">
        <f>'4. mell.Önkorm'!D14-'27._önkorm_önként'!D13</f>
        <v>424643546</v>
      </c>
      <c r="E12" s="418">
        <f>'4. mell.Önkorm'!E14-'27._önkorm_önként'!E13-'27._önkorm_államig'!E13</f>
        <v>416324777</v>
      </c>
      <c r="F12" s="716">
        <f>'4. mell.Önkorm'!F14-'27._önkorm_önként'!F13</f>
        <v>0</v>
      </c>
      <c r="G12" s="716">
        <f>'4. mell.Önkorm'!G14-'27._önkorm_önként'!G13</f>
        <v>0</v>
      </c>
      <c r="H12" s="420">
        <f t="shared" si="3"/>
        <v>-8318769</v>
      </c>
      <c r="I12" s="782">
        <f>'4. mell.Önkorm'!I14-'27._önkorm_önként'!I13</f>
        <v>0</v>
      </c>
      <c r="J12" s="420">
        <f>'4. mell.Önkorm'!J14-'27._önkorm_önként'!J13</f>
        <v>0</v>
      </c>
      <c r="K12" s="420">
        <f>'4. mell.Önkorm'!K14-'27._önkorm_önként'!K13</f>
        <v>0</v>
      </c>
      <c r="L12" s="420">
        <f>'4. mell.Önkorm'!L14-'27._önkorm_önként'!L13</f>
        <v>0</v>
      </c>
    </row>
    <row r="13" spans="1:12" s="56" customFormat="1" ht="12.2" customHeight="1" x14ac:dyDescent="0.2">
      <c r="A13" s="1218" t="s">
        <v>93</v>
      </c>
      <c r="B13" s="439" t="s">
        <v>533</v>
      </c>
      <c r="C13" s="501">
        <f>'4. mell.Önkorm'!C15-'27._önkorm_önként'!C14</f>
        <v>400034324</v>
      </c>
      <c r="D13" s="418">
        <f>'4. mell.Önkorm'!D15-'27._önkorm_önként'!D14</f>
        <v>508238691</v>
      </c>
      <c r="E13" s="418">
        <f>'4. mell.Önkorm'!E15-'27._önkorm_önként'!E14-'27._önkorm_államig'!E14</f>
        <v>546489046</v>
      </c>
      <c r="F13" s="716">
        <f>'4. mell.Önkorm'!F15-'27._önkorm_önként'!F14</f>
        <v>0</v>
      </c>
      <c r="G13" s="716">
        <f>'4. mell.Önkorm'!G15-'27._önkorm_önként'!G14</f>
        <v>0</v>
      </c>
      <c r="H13" s="420">
        <f t="shared" si="3"/>
        <v>38250355</v>
      </c>
      <c r="I13" s="782">
        <f>'4. mell.Önkorm'!I15-'27._önkorm_önként'!I14</f>
        <v>0</v>
      </c>
      <c r="J13" s="420">
        <f>'4. mell.Önkorm'!J15-'27._önkorm_önként'!J14</f>
        <v>0</v>
      </c>
      <c r="K13" s="420">
        <f>'4. mell.Önkorm'!K15-'27._önkorm_önként'!K14</f>
        <v>0</v>
      </c>
      <c r="L13" s="420">
        <f>'4. mell.Önkorm'!L15-'27._önkorm_önként'!L14</f>
        <v>0</v>
      </c>
    </row>
    <row r="14" spans="1:12" s="56" customFormat="1" ht="12.2" customHeight="1" x14ac:dyDescent="0.2">
      <c r="A14" s="1218" t="s">
        <v>90</v>
      </c>
      <c r="B14" s="439" t="s">
        <v>534</v>
      </c>
      <c r="C14" s="501">
        <f>'4. mell.Önkorm'!C16-'27._önkorm_önként'!C16</f>
        <v>142059812</v>
      </c>
      <c r="D14" s="418">
        <f>'4. mell.Önkorm'!D16-'27._önkorm_önként'!D16</f>
        <v>149375054</v>
      </c>
      <c r="E14" s="418">
        <f>'4. mell.Önkorm'!E16-'27._önkorm_önként'!E15-'27._önkorm_államig'!E15</f>
        <v>161469787</v>
      </c>
      <c r="F14" s="716">
        <f>'4. mell.Önkorm'!F16-'27._önkorm_önként'!F16</f>
        <v>0</v>
      </c>
      <c r="G14" s="716">
        <f>'4. mell.Önkorm'!G16-'27._önkorm_önként'!G16</f>
        <v>0</v>
      </c>
      <c r="H14" s="420">
        <f t="shared" si="3"/>
        <v>12094733</v>
      </c>
      <c r="I14" s="782">
        <f>'4. mell.Önkorm'!I16-'27._önkorm_önként'!I16</f>
        <v>0</v>
      </c>
      <c r="J14" s="420">
        <f>'4. mell.Önkorm'!J16-'27._önkorm_önként'!J16</f>
        <v>0</v>
      </c>
      <c r="K14" s="420">
        <f>'4. mell.Önkorm'!K16-'27._önkorm_önként'!K16</f>
        <v>0</v>
      </c>
      <c r="L14" s="420">
        <f>'4. mell.Önkorm'!L16-'27._önkorm_önként'!L16</f>
        <v>0</v>
      </c>
    </row>
    <row r="15" spans="1:12" s="56" customFormat="1" ht="12.2" customHeight="1" x14ac:dyDescent="0.2">
      <c r="A15" s="1218" t="s">
        <v>147</v>
      </c>
      <c r="B15" s="439" t="s">
        <v>189</v>
      </c>
      <c r="C15" s="501">
        <f>'4. mell.Önkorm'!C17-'27._önkorm_önként'!C17</f>
        <v>33741611</v>
      </c>
      <c r="D15" s="418">
        <f>'4. mell.Önkorm'!D17-'27._önkorm_önként'!D17</f>
        <v>65030355</v>
      </c>
      <c r="E15" s="418">
        <f>'4. mell.Önkorm'!E17-'27._önkorm_önként'!E16-'27._önkorm_államig'!E16</f>
        <v>65030355</v>
      </c>
      <c r="F15" s="716">
        <f>'4. mell.Önkorm'!F17-'27._önkorm_önként'!F17</f>
        <v>0</v>
      </c>
      <c r="G15" s="716">
        <f>'4. mell.Önkorm'!G17-'27._önkorm_önként'!G17</f>
        <v>0</v>
      </c>
      <c r="H15" s="420">
        <f t="shared" si="3"/>
        <v>0</v>
      </c>
      <c r="I15" s="782">
        <f>'4. mell.Önkorm'!I17-'27._önkorm_önként'!I17</f>
        <v>0</v>
      </c>
      <c r="J15" s="420">
        <f>'4. mell.Önkorm'!J17-'27._önkorm_önként'!J17</f>
        <v>0</v>
      </c>
      <c r="K15" s="420">
        <f>'4. mell.Önkorm'!K17-'27._önkorm_önként'!K17</f>
        <v>0</v>
      </c>
      <c r="L15" s="420">
        <f>'4. mell.Önkorm'!L17-'27._önkorm_önként'!L17</f>
        <v>0</v>
      </c>
    </row>
    <row r="16" spans="1:12" s="56" customFormat="1" ht="12.2" customHeight="1" x14ac:dyDescent="0.2">
      <c r="A16" s="1220" t="s">
        <v>149</v>
      </c>
      <c r="B16" s="439" t="s">
        <v>271</v>
      </c>
      <c r="C16" s="501">
        <f>'4. mell.Önkorm'!C18-'27._önkorm_önként'!C18</f>
        <v>0</v>
      </c>
      <c r="D16" s="418">
        <f>'4. mell.Önkorm'!D18-'27._önkorm_önként'!D18</f>
        <v>0</v>
      </c>
      <c r="E16" s="418">
        <f>'4. mell.Önkorm'!E18-'27._önkorm_önként'!E17-'27._önkorm_államig'!E17</f>
        <v>0</v>
      </c>
      <c r="F16" s="716">
        <f>'4. mell.Önkorm'!F18-'27._önkorm_önként'!F18</f>
        <v>0</v>
      </c>
      <c r="G16" s="716">
        <f>'4. mell.Önkorm'!G18-'27._önkorm_önként'!G18</f>
        <v>0</v>
      </c>
      <c r="H16" s="420">
        <f t="shared" si="3"/>
        <v>0</v>
      </c>
      <c r="I16" s="782">
        <f>'4. mell.Önkorm'!I18-'27._önkorm_önként'!I18</f>
        <v>0</v>
      </c>
      <c r="J16" s="420">
        <f>'4. mell.Önkorm'!J18-'27._önkorm_önként'!J18</f>
        <v>0</v>
      </c>
      <c r="K16" s="420">
        <f>'4. mell.Önkorm'!K18-'27._önkorm_önként'!K18</f>
        <v>0</v>
      </c>
      <c r="L16" s="420" t="e">
        <f>'4. mell.Önkorm'!L18-'27._önkorm_önként'!L18</f>
        <v>#DIV/0!</v>
      </c>
    </row>
    <row r="17" spans="1:14" s="26" customFormat="1" ht="12.75" customHeight="1" x14ac:dyDescent="0.2">
      <c r="A17" s="1220" t="s">
        <v>151</v>
      </c>
      <c r="B17" s="879" t="s">
        <v>272</v>
      </c>
      <c r="C17" s="501">
        <f>'4. mell.Önkorm'!C19-'27._önkorm_önként'!C19</f>
        <v>0</v>
      </c>
      <c r="D17" s="780">
        <f>'4. mell.Önkorm'!D19-'27._önkorm_önként'!D19</f>
        <v>0</v>
      </c>
      <c r="E17" s="780">
        <f>'4. mell.Önkorm'!E19-'27._önkorm_önként'!E18-'27._önkorm_államig'!E18</f>
        <v>15019663</v>
      </c>
      <c r="F17" s="717">
        <f>'4. mell.Önkorm'!F19-'27._önkorm_önként'!F19</f>
        <v>0</v>
      </c>
      <c r="G17" s="717">
        <f>'4. mell.Önkorm'!G19-'27._önkorm_önként'!G19</f>
        <v>0</v>
      </c>
      <c r="H17" s="673">
        <f t="shared" si="3"/>
        <v>15019663</v>
      </c>
      <c r="I17" s="784">
        <f>'4. mell.Önkorm'!I19-'27._önkorm_önként'!I19</f>
        <v>0</v>
      </c>
      <c r="J17" s="673">
        <f>'4. mell.Önkorm'!J19-'27._önkorm_önként'!J19</f>
        <v>0</v>
      </c>
      <c r="K17" s="673">
        <f>'4. mell.Önkorm'!K19-'27._önkorm_önként'!K19</f>
        <v>0</v>
      </c>
      <c r="L17" s="673" t="e">
        <f>'4. mell.Önkorm'!L19-'27._önkorm_önként'!L19</f>
        <v>#DIV/0!</v>
      </c>
    </row>
    <row r="18" spans="1:14" s="26" customFormat="1" ht="12.2" customHeight="1" x14ac:dyDescent="0.2">
      <c r="A18" s="1225" t="s">
        <v>153</v>
      </c>
      <c r="B18" s="849" t="s">
        <v>623</v>
      </c>
      <c r="C18" s="1665">
        <f>SUM(C11:C17)</f>
        <v>1301228875</v>
      </c>
      <c r="D18" s="1600">
        <f t="shared" ref="D18:K18" si="4">SUM(D11:D17)</f>
        <v>1506861414</v>
      </c>
      <c r="E18" s="1600">
        <f>'4. mell.Önkorm'!E20-'27._önkorm_önként'!E19-'27._önkorm_államig'!E19</f>
        <v>1563907396</v>
      </c>
      <c r="F18" s="1605">
        <f t="shared" si="4"/>
        <v>0</v>
      </c>
      <c r="G18" s="1605">
        <f t="shared" si="4"/>
        <v>0</v>
      </c>
      <c r="H18" s="1607">
        <f t="shared" si="3"/>
        <v>57045982</v>
      </c>
      <c r="I18" s="1021">
        <f t="shared" si="4"/>
        <v>0</v>
      </c>
      <c r="J18" s="675">
        <f t="shared" si="4"/>
        <v>0</v>
      </c>
      <c r="K18" s="675">
        <f t="shared" si="4"/>
        <v>0</v>
      </c>
      <c r="L18" s="675" t="e">
        <f t="shared" ref="L18" si="5">SUM(L11:L17)</f>
        <v>#DIV/0!</v>
      </c>
    </row>
    <row r="19" spans="1:14" s="26" customFormat="1" ht="12.2" customHeight="1" x14ac:dyDescent="0.2">
      <c r="A19" s="12" t="s">
        <v>154</v>
      </c>
      <c r="B19" s="75" t="s">
        <v>159</v>
      </c>
      <c r="C19" s="118">
        <f>'4. mell.Önkorm'!C21-'27._önkorm_önként'!C20</f>
        <v>0</v>
      </c>
      <c r="D19" s="273">
        <f>'4. mell.Önkorm'!D21-'27._önkorm_önként'!D20</f>
        <v>0</v>
      </c>
      <c r="E19" s="273">
        <f>'4. mell.Önkorm'!E21-'27._önkorm_önként'!E20-'27._önkorm_államig'!E20</f>
        <v>0</v>
      </c>
      <c r="F19" s="715">
        <f>'4. mell.Önkorm'!F21-'27._önkorm_önként'!F20</f>
        <v>0</v>
      </c>
      <c r="G19" s="715">
        <f>'4. mell.Önkorm'!G21-'27._önkorm_önként'!G20</f>
        <v>0</v>
      </c>
      <c r="H19" s="16">
        <f t="shared" si="3"/>
        <v>0</v>
      </c>
      <c r="I19" s="781">
        <f>'4. mell.Önkorm'!I21-'27._önkorm_önként'!I20</f>
        <v>0</v>
      </c>
      <c r="J19" s="16">
        <f>'4. mell.Önkorm'!J21-'27._önkorm_önként'!J20</f>
        <v>0</v>
      </c>
      <c r="K19" s="16">
        <f>'4. mell.Önkorm'!K21-'27._önkorm_önként'!K20</f>
        <v>0</v>
      </c>
      <c r="L19" s="16" t="e">
        <f>'4. mell.Önkorm'!L21-'27._önkorm_önként'!L20</f>
        <v>#DIV/0!</v>
      </c>
    </row>
    <row r="20" spans="1:14" s="26" customFormat="1" ht="12.2" customHeight="1" x14ac:dyDescent="0.2">
      <c r="A20" s="12" t="s">
        <v>156</v>
      </c>
      <c r="B20" s="439" t="s">
        <v>190</v>
      </c>
      <c r="C20" s="501">
        <f>'4. mell.Önkorm'!C22-'27._önkorm_önként'!C21</f>
        <v>0</v>
      </c>
      <c r="D20" s="418">
        <f>'4. mell.Önkorm'!D22-'27._önkorm_önként'!D21</f>
        <v>0</v>
      </c>
      <c r="E20" s="418">
        <f>'4. mell.Önkorm'!E22-'27._önkorm_önként'!E21-'27._önkorm_államig'!E21</f>
        <v>0</v>
      </c>
      <c r="F20" s="716">
        <f>'4. mell.Önkorm'!F22-'27._önkorm_önként'!F21</f>
        <v>0</v>
      </c>
      <c r="G20" s="716">
        <f>'4. mell.Önkorm'!G22-'27._önkorm_önként'!G21</f>
        <v>0</v>
      </c>
      <c r="H20" s="420">
        <f t="shared" si="3"/>
        <v>0</v>
      </c>
      <c r="I20" s="782">
        <f>'4. mell.Önkorm'!I22-'27._önkorm_önként'!I21</f>
        <v>0</v>
      </c>
      <c r="J20" s="420">
        <f>'4. mell.Önkorm'!J22-'27._önkorm_önként'!J21</f>
        <v>0</v>
      </c>
      <c r="K20" s="420">
        <f>'4. mell.Önkorm'!K22-'27._önkorm_önként'!K21</f>
        <v>0</v>
      </c>
      <c r="L20" s="420" t="e">
        <f>'4. mell.Önkorm'!L22-'27._önkorm_önként'!L21</f>
        <v>#DIV/0!</v>
      </c>
    </row>
    <row r="21" spans="1:14" s="26" customFormat="1" ht="12.2" customHeight="1" x14ac:dyDescent="0.2">
      <c r="A21" s="12" t="s">
        <v>276</v>
      </c>
      <c r="B21" s="439" t="s">
        <v>191</v>
      </c>
      <c r="C21" s="501">
        <f>'4. mell.Önkorm'!C23-'27._önkorm_önként'!C22</f>
        <v>0</v>
      </c>
      <c r="D21" s="418">
        <f>'4. mell.Önkorm'!D23-'27._önkorm_önként'!D22</f>
        <v>0</v>
      </c>
      <c r="E21" s="418">
        <f>'4. mell.Önkorm'!E23-'27._önkorm_önként'!E22-'27._önkorm_államig'!E22</f>
        <v>0</v>
      </c>
      <c r="F21" s="716">
        <f>'4. mell.Önkorm'!F23-'27._önkorm_önként'!F22</f>
        <v>0</v>
      </c>
      <c r="G21" s="716">
        <f>'4. mell.Önkorm'!G23-'27._önkorm_önként'!G22</f>
        <v>0</v>
      </c>
      <c r="H21" s="420">
        <f t="shared" si="3"/>
        <v>0</v>
      </c>
      <c r="I21" s="782">
        <f>'4. mell.Önkorm'!I23-'27._önkorm_önként'!I22</f>
        <v>0</v>
      </c>
      <c r="J21" s="420">
        <f>'4. mell.Önkorm'!J23-'27._önkorm_önként'!J22</f>
        <v>0</v>
      </c>
      <c r="K21" s="420">
        <f>'4. mell.Önkorm'!K23-'27._önkorm_önként'!K22</f>
        <v>0</v>
      </c>
      <c r="L21" s="420" t="e">
        <f>'4. mell.Önkorm'!L23-'27._önkorm_önként'!L22</f>
        <v>#DIV/0!</v>
      </c>
    </row>
    <row r="22" spans="1:14" s="26" customFormat="1" ht="12.2" customHeight="1" x14ac:dyDescent="0.2">
      <c r="A22" s="12" t="s">
        <v>595</v>
      </c>
      <c r="B22" s="439" t="s">
        <v>192</v>
      </c>
      <c r="C22" s="501">
        <f>'4. mell.Önkorm'!C24-'27._önkorm_önként'!C23</f>
        <v>24470181</v>
      </c>
      <c r="D22" s="418">
        <f>'4. mell.Önkorm'!D24-'27._önkorm_önként'!D23</f>
        <v>41569418</v>
      </c>
      <c r="E22" s="418">
        <f>'4. mell.Önkorm'!E24-'27._önkorm_önként'!E23-'27._önkorm_államig'!E23</f>
        <v>41569418</v>
      </c>
      <c r="F22" s="716">
        <f>'4. mell.Önkorm'!F24-'27._önkorm_önként'!F23</f>
        <v>0</v>
      </c>
      <c r="G22" s="716">
        <f>'4. mell.Önkorm'!G24-'27._önkorm_önként'!G23</f>
        <v>0</v>
      </c>
      <c r="H22" s="420">
        <f t="shared" si="3"/>
        <v>0</v>
      </c>
      <c r="I22" s="782">
        <f>'4. mell.Önkorm'!I24-'27._önkorm_önként'!I23</f>
        <v>0</v>
      </c>
      <c r="J22" s="420">
        <f>'4. mell.Önkorm'!J24-'27._önkorm_önként'!J23</f>
        <v>0</v>
      </c>
      <c r="K22" s="420">
        <f>'4. mell.Önkorm'!K24-'27._önkorm_önként'!K23</f>
        <v>0</v>
      </c>
      <c r="L22" s="420">
        <f>'4. mell.Önkorm'!L24-'27._önkorm_önként'!L23</f>
        <v>0</v>
      </c>
    </row>
    <row r="23" spans="1:14" s="56" customFormat="1" ht="12.2" customHeight="1" thickBot="1" x14ac:dyDescent="0.25">
      <c r="A23" s="12" t="s">
        <v>596</v>
      </c>
      <c r="B23" s="634" t="s">
        <v>643</v>
      </c>
      <c r="C23" s="652">
        <f>'4. mell.Önkorm'!C25-'27._önkorm_önként'!C24</f>
        <v>0</v>
      </c>
      <c r="D23" s="780">
        <f>'4. mell.Önkorm'!D25-'27._önkorm_önként'!D24</f>
        <v>16489854</v>
      </c>
      <c r="E23" s="780">
        <f>'4. mell.Önkorm'!E25-'27._önkorm_önként'!E24-'27._önkorm_államig'!E24</f>
        <v>16489854</v>
      </c>
      <c r="F23" s="717">
        <f>'4. mell.Önkorm'!F25-'27._önkorm_önként'!F24</f>
        <v>0</v>
      </c>
      <c r="G23" s="717">
        <f>'4. mell.Önkorm'!G25-'27._önkorm_önként'!G24</f>
        <v>0</v>
      </c>
      <c r="H23" s="673">
        <f t="shared" si="3"/>
        <v>0</v>
      </c>
      <c r="I23" s="784">
        <f>'4. mell.Önkorm'!I25-'27._önkorm_önként'!I24</f>
        <v>0</v>
      </c>
      <c r="J23" s="673">
        <f>'4. mell.Önkorm'!J25-'27._önkorm_önként'!J24</f>
        <v>0</v>
      </c>
      <c r="K23" s="673">
        <f>'4. mell.Önkorm'!K25-'27._önkorm_önként'!K24</f>
        <v>0</v>
      </c>
      <c r="L23" s="673">
        <f>'4. mell.Önkorm'!L25-'27._önkorm_önként'!L24</f>
        <v>0</v>
      </c>
    </row>
    <row r="24" spans="1:14" s="56" customFormat="1" ht="12.2" customHeight="1" thickBot="1" x14ac:dyDescent="0.25">
      <c r="A24" s="14" t="s">
        <v>13</v>
      </c>
      <c r="B24" s="74" t="s">
        <v>597</v>
      </c>
      <c r="C24" s="117">
        <f>+C25+C26+C27+C28</f>
        <v>0</v>
      </c>
      <c r="D24" s="275">
        <f t="shared" ref="D24:K24" si="6">+D25+D26+D27+D28</f>
        <v>229697587</v>
      </c>
      <c r="E24" s="275">
        <f t="shared" si="6"/>
        <v>229697587</v>
      </c>
      <c r="F24" s="714">
        <f t="shared" si="6"/>
        <v>0</v>
      </c>
      <c r="G24" s="714">
        <f t="shared" si="6"/>
        <v>0</v>
      </c>
      <c r="H24" s="28">
        <f t="shared" si="3"/>
        <v>0</v>
      </c>
      <c r="I24" s="783">
        <f t="shared" si="6"/>
        <v>0</v>
      </c>
      <c r="J24" s="28">
        <f t="shared" si="6"/>
        <v>0</v>
      </c>
      <c r="K24" s="28">
        <f t="shared" si="6"/>
        <v>0</v>
      </c>
      <c r="L24" s="28" t="e">
        <f t="shared" ref="L24" si="7">+L25+L26+L27+L28</f>
        <v>#DIV/0!</v>
      </c>
    </row>
    <row r="25" spans="1:14" s="56" customFormat="1" ht="12.2" customHeight="1" x14ac:dyDescent="0.2">
      <c r="A25" s="12" t="s">
        <v>94</v>
      </c>
      <c r="B25" s="878" t="s">
        <v>193</v>
      </c>
      <c r="C25" s="118">
        <f>'4. mell.Önkorm'!C27-'27._önkorm_önként'!C26</f>
        <v>0</v>
      </c>
      <c r="D25" s="273">
        <f>'4. mell.Önkorm'!D27-'27._önkorm_önként'!D26</f>
        <v>0</v>
      </c>
      <c r="E25" s="273">
        <f>'4. mell.Önkorm'!E27-'27._önkorm_önként'!E26-'27._önkorm_államig'!E26</f>
        <v>0</v>
      </c>
      <c r="F25" s="715">
        <f>'4. mell.Önkorm'!F27-'27._önkorm_önként'!F26</f>
        <v>0</v>
      </c>
      <c r="G25" s="715">
        <f>'4. mell.Önkorm'!G27-'27._önkorm_önként'!G26</f>
        <v>0</v>
      </c>
      <c r="H25" s="16">
        <f t="shared" si="3"/>
        <v>0</v>
      </c>
      <c r="I25" s="781">
        <f>'4. mell.Önkorm'!I27-'27._önkorm_önként'!I26</f>
        <v>0</v>
      </c>
      <c r="J25" s="16">
        <f>'4. mell.Önkorm'!J27-'27._önkorm_önként'!J26</f>
        <v>0</v>
      </c>
      <c r="K25" s="16">
        <f>'4. mell.Önkorm'!K27-'27._önkorm_önként'!K26</f>
        <v>0</v>
      </c>
      <c r="L25" s="16" t="e">
        <f>'4. mell.Önkorm'!L27-'27._önkorm_önként'!L26</f>
        <v>#DIV/0!</v>
      </c>
    </row>
    <row r="26" spans="1:14" s="56" customFormat="1" ht="12.2" customHeight="1" x14ac:dyDescent="0.2">
      <c r="A26" s="1218" t="s">
        <v>95</v>
      </c>
      <c r="B26" s="879" t="s">
        <v>194</v>
      </c>
      <c r="C26" s="501">
        <f>'4. mell.Önkorm'!C28-'27._önkorm_önként'!C27</f>
        <v>0</v>
      </c>
      <c r="D26" s="418">
        <f>'4. mell.Önkorm'!D28-'27._önkorm_önként'!D27</f>
        <v>0</v>
      </c>
      <c r="E26" s="418">
        <f>'4. mell.Önkorm'!E28-'27._önkorm_önként'!E27-'27._önkorm_államig'!E27</f>
        <v>0</v>
      </c>
      <c r="F26" s="716">
        <f>'4. mell.Önkorm'!F28-'27._önkorm_önként'!F27</f>
        <v>0</v>
      </c>
      <c r="G26" s="716">
        <f>'4. mell.Önkorm'!G28-'27._önkorm_önként'!G27</f>
        <v>0</v>
      </c>
      <c r="H26" s="420">
        <f t="shared" si="3"/>
        <v>0</v>
      </c>
      <c r="I26" s="782">
        <f>'4. mell.Önkorm'!I28-'27._önkorm_önként'!I27</f>
        <v>0</v>
      </c>
      <c r="J26" s="420">
        <f>'4. mell.Önkorm'!J28-'27._önkorm_önként'!J27</f>
        <v>0</v>
      </c>
      <c r="K26" s="420">
        <f>'4. mell.Önkorm'!K28-'27._önkorm_önként'!K27</f>
        <v>0</v>
      </c>
      <c r="L26" s="420" t="e">
        <f>'4. mell.Önkorm'!L28-'27._önkorm_önként'!L27</f>
        <v>#DIV/0!</v>
      </c>
    </row>
    <row r="27" spans="1:14" s="56" customFormat="1" ht="12.2" customHeight="1" x14ac:dyDescent="0.2">
      <c r="A27" s="1218" t="s">
        <v>96</v>
      </c>
      <c r="B27" s="879" t="s">
        <v>196</v>
      </c>
      <c r="C27" s="501">
        <f>'4. mell.Önkorm'!C29-'27._önkorm_önként'!C28</f>
        <v>0</v>
      </c>
      <c r="D27" s="418">
        <f>'4. mell.Önkorm'!D29-'27._önkorm_önként'!D28</f>
        <v>0</v>
      </c>
      <c r="E27" s="418">
        <f>'4. mell.Önkorm'!E29-'27._önkorm_önként'!E28-'27._önkorm_államig'!E28</f>
        <v>0</v>
      </c>
      <c r="F27" s="716">
        <f>'4. mell.Önkorm'!F29-'27._önkorm_önként'!F28</f>
        <v>0</v>
      </c>
      <c r="G27" s="716">
        <f>'4. mell.Önkorm'!G29-'27._önkorm_önként'!G28</f>
        <v>0</v>
      </c>
      <c r="H27" s="420">
        <f t="shared" si="3"/>
        <v>0</v>
      </c>
      <c r="I27" s="782">
        <f>'4. mell.Önkorm'!I29-'27._önkorm_önként'!I28</f>
        <v>0</v>
      </c>
      <c r="J27" s="420">
        <f>'4. mell.Önkorm'!J29-'27._önkorm_önként'!J28</f>
        <v>0</v>
      </c>
      <c r="K27" s="420">
        <f>'4. mell.Önkorm'!K29-'27._önkorm_önként'!K28</f>
        <v>0</v>
      </c>
      <c r="L27" s="420" t="e">
        <f>'4. mell.Önkorm'!L29-'27._önkorm_önként'!L28</f>
        <v>#DIV/0!</v>
      </c>
    </row>
    <row r="28" spans="1:14" s="56" customFormat="1" ht="12.2" customHeight="1" x14ac:dyDescent="0.2">
      <c r="A28" s="1218" t="s">
        <v>97</v>
      </c>
      <c r="B28" s="879" t="s">
        <v>197</v>
      </c>
      <c r="C28" s="501">
        <f>'4. mell.Önkorm'!C30-'27._önkorm_önként'!C29</f>
        <v>0</v>
      </c>
      <c r="D28" s="418">
        <f>'4. mell.Önkorm'!D30-'27._önkorm_önként'!D29</f>
        <v>229697587</v>
      </c>
      <c r="E28" s="418">
        <f>'4. mell.Önkorm'!E30-'27._önkorm_önként'!E29-'27._önkorm_államig'!E29</f>
        <v>229697587</v>
      </c>
      <c r="F28" s="716">
        <f>'4. mell.Önkorm'!F30-'27._önkorm_önként'!F29</f>
        <v>0</v>
      </c>
      <c r="G28" s="716">
        <f>'4. mell.Önkorm'!G30-'27._önkorm_önként'!G29</f>
        <v>0</v>
      </c>
      <c r="H28" s="420">
        <f t="shared" si="3"/>
        <v>0</v>
      </c>
      <c r="I28" s="782">
        <f>'4. mell.Önkorm'!I30-'27._önkorm_önként'!I29</f>
        <v>0</v>
      </c>
      <c r="J28" s="420">
        <f>'4. mell.Önkorm'!J30-'27._önkorm_önként'!J29</f>
        <v>0</v>
      </c>
      <c r="K28" s="420">
        <f>'4. mell.Önkorm'!K30-'27._önkorm_önként'!K29</f>
        <v>0</v>
      </c>
      <c r="L28" s="420">
        <f>'4. mell.Önkorm'!L30-'27._önkorm_önként'!L29</f>
        <v>0</v>
      </c>
    </row>
    <row r="29" spans="1:14" s="56" customFormat="1" ht="12.2" customHeight="1" thickBot="1" x14ac:dyDescent="0.25">
      <c r="A29" s="1220" t="s">
        <v>321</v>
      </c>
      <c r="B29" s="634" t="s">
        <v>273</v>
      </c>
      <c r="C29" s="652">
        <f>'4. mell.Önkorm'!C31-'27._önkorm_önként'!C30</f>
        <v>0</v>
      </c>
      <c r="D29" s="780">
        <f>'4. mell.Önkorm'!D31-'27._önkorm_önként'!D30</f>
        <v>229697587</v>
      </c>
      <c r="E29" s="780">
        <f>'4. mell.Önkorm'!E31-'27._önkorm_önként'!E30-'27._önkorm_államig'!E30</f>
        <v>229697587</v>
      </c>
      <c r="F29" s="717">
        <f>'4. mell.Önkorm'!F31-'27._önkorm_önként'!F30</f>
        <v>0</v>
      </c>
      <c r="G29" s="717">
        <f>'4. mell.Önkorm'!G31-'27._önkorm_önként'!G30</f>
        <v>0</v>
      </c>
      <c r="H29" s="673">
        <f t="shared" si="3"/>
        <v>0</v>
      </c>
      <c r="I29" s="784">
        <f>'4. mell.Önkorm'!I31-'27._önkorm_önként'!I30</f>
        <v>0</v>
      </c>
      <c r="J29" s="673">
        <f>'4. mell.Önkorm'!J31-'27._önkorm_önként'!J30</f>
        <v>0</v>
      </c>
      <c r="K29" s="673">
        <f>'4. mell.Önkorm'!K31-'27._önkorm_önként'!K30</f>
        <v>0</v>
      </c>
      <c r="L29" s="673">
        <f>'4. mell.Önkorm'!L31-'27._önkorm_önként'!L30</f>
        <v>0</v>
      </c>
    </row>
    <row r="30" spans="1:14" s="56" customFormat="1" ht="12.2" customHeight="1" thickBot="1" x14ac:dyDescent="0.25">
      <c r="A30" s="14" t="s">
        <v>625</v>
      </c>
      <c r="B30" s="74" t="s">
        <v>598</v>
      </c>
      <c r="C30" s="1238">
        <f>C31+C33+C35+C36+C39</f>
        <v>988284785</v>
      </c>
      <c r="D30" s="276">
        <f t="shared" ref="D30:K30" si="8">D31+D33+D35+D36+D39</f>
        <v>1182367293</v>
      </c>
      <c r="E30" s="276">
        <f t="shared" si="8"/>
        <v>2215387937</v>
      </c>
      <c r="F30" s="680">
        <f t="shared" si="8"/>
        <v>0</v>
      </c>
      <c r="G30" s="680">
        <f t="shared" si="8"/>
        <v>0</v>
      </c>
      <c r="H30" s="76">
        <f t="shared" si="3"/>
        <v>1033020644</v>
      </c>
      <c r="I30" s="793">
        <f t="shared" si="8"/>
        <v>0</v>
      </c>
      <c r="J30" s="76">
        <f t="shared" si="8"/>
        <v>0</v>
      </c>
      <c r="K30" s="76">
        <f t="shared" si="8"/>
        <v>0</v>
      </c>
      <c r="L30" s="76" t="e">
        <f t="shared" ref="L30" si="9">L31+L33+L35+L36+L39</f>
        <v>#DIV/0!</v>
      </c>
      <c r="N30" s="56" t="s">
        <v>385</v>
      </c>
    </row>
    <row r="31" spans="1:14" s="56" customFormat="1" ht="12.2" customHeight="1" x14ac:dyDescent="0.2">
      <c r="A31" s="12" t="s">
        <v>98</v>
      </c>
      <c r="B31" s="878" t="s">
        <v>278</v>
      </c>
      <c r="C31" s="119">
        <f>'4. mell.Önkorm'!C33-'27._önkorm_önként'!C32</f>
        <v>0</v>
      </c>
      <c r="D31" s="292">
        <f>'4. mell.Önkorm'!D33-'27._önkorm_önként'!D32</f>
        <v>0</v>
      </c>
      <c r="E31" s="292">
        <f>'4. mell.Önkorm'!E33-'27._önkorm_önként'!E32-'27._önkorm_államig'!E32</f>
        <v>0</v>
      </c>
      <c r="F31" s="718">
        <f>'4. mell.Önkorm'!F33-'27._önkorm_önként'!F32</f>
        <v>0</v>
      </c>
      <c r="G31" s="718">
        <f>'4. mell.Önkorm'!G33-'27._önkorm_önként'!G32</f>
        <v>0</v>
      </c>
      <c r="H31" s="77">
        <f t="shared" si="3"/>
        <v>0</v>
      </c>
      <c r="I31" s="792">
        <f>'4. mell.Önkorm'!I33-'27._önkorm_önként'!I32</f>
        <v>0</v>
      </c>
      <c r="J31" s="77">
        <f>'4. mell.Önkorm'!J33-'27._önkorm_önként'!J32</f>
        <v>0</v>
      </c>
      <c r="K31" s="77">
        <f>'4. mell.Önkorm'!K33-'27._önkorm_önként'!K32</f>
        <v>0</v>
      </c>
      <c r="L31" s="77">
        <f>'4. mell.Önkorm'!L33-'27._önkorm_önként'!L32</f>
        <v>0</v>
      </c>
    </row>
    <row r="32" spans="1:14" s="56" customFormat="1" ht="12.2" customHeight="1" x14ac:dyDescent="0.2">
      <c r="A32" s="1218" t="s">
        <v>599</v>
      </c>
      <c r="B32" s="879" t="s">
        <v>230</v>
      </c>
      <c r="C32" s="501">
        <f>'4. mell.Önkorm'!C34-'27._önkorm_önként'!C33</f>
        <v>0</v>
      </c>
      <c r="D32" s="418">
        <f>'4. mell.Önkorm'!D34-'27._önkorm_önként'!D33</f>
        <v>0</v>
      </c>
      <c r="E32" s="418">
        <f>'4. mell.Önkorm'!E34-'27._önkorm_önként'!E33-'27._önkorm_államig'!E33</f>
        <v>0</v>
      </c>
      <c r="F32" s="716">
        <f>'4. mell.Önkorm'!F34-'27._önkorm_önként'!F33</f>
        <v>0</v>
      </c>
      <c r="G32" s="716">
        <f>'4. mell.Önkorm'!G34-'27._önkorm_önként'!G33</f>
        <v>0</v>
      </c>
      <c r="H32" s="420">
        <f t="shared" si="3"/>
        <v>0</v>
      </c>
      <c r="I32" s="782">
        <f>'4. mell.Önkorm'!I34-'27._önkorm_önként'!I33</f>
        <v>0</v>
      </c>
      <c r="J32" s="420">
        <f>'4. mell.Önkorm'!J34-'27._önkorm_önként'!J33</f>
        <v>0</v>
      </c>
      <c r="K32" s="420">
        <f>'4. mell.Önkorm'!K34-'27._önkorm_önként'!K33</f>
        <v>0</v>
      </c>
      <c r="L32" s="420">
        <f>'4. mell.Önkorm'!L34-'27._önkorm_önként'!L33</f>
        <v>0</v>
      </c>
    </row>
    <row r="33" spans="1:12" s="56" customFormat="1" ht="12.2" customHeight="1" x14ac:dyDescent="0.2">
      <c r="A33" s="1218" t="s">
        <v>99</v>
      </c>
      <c r="B33" s="878" t="s">
        <v>279</v>
      </c>
      <c r="C33" s="501">
        <f>'4. mell.Önkorm'!C35-'27._önkorm_önként'!C34-'27._önkorm_államig'!C34</f>
        <v>988284785</v>
      </c>
      <c r="D33" s="418">
        <f>'4. mell.Önkorm'!D35-'27._önkorm_önként'!D34-'27._önkorm_államig'!D34</f>
        <v>1182367293</v>
      </c>
      <c r="E33" s="418">
        <f>'4. mell.Önkorm'!E35-'27._önkorm_önként'!E34-'27._önkorm_államig'!E34</f>
        <v>2215387937</v>
      </c>
      <c r="F33" s="716">
        <f>'4. mell.Önkorm'!F35-'27._önkorm_önként'!F34</f>
        <v>0</v>
      </c>
      <c r="G33" s="716">
        <f>'4. mell.Önkorm'!G35-'27._önkorm_önként'!G34</f>
        <v>0</v>
      </c>
      <c r="H33" s="420">
        <f t="shared" si="3"/>
        <v>1033020644</v>
      </c>
      <c r="I33" s="782">
        <f>'4. mell.Önkorm'!I35-'27._önkorm_önként'!I34</f>
        <v>0</v>
      </c>
      <c r="J33" s="420">
        <f>'4. mell.Önkorm'!J35-'27._önkorm_önként'!J34</f>
        <v>0</v>
      </c>
      <c r="K33" s="420">
        <f>'4. mell.Önkorm'!K35-'27._önkorm_önként'!K34</f>
        <v>0</v>
      </c>
      <c r="L33" s="420">
        <f>'4. mell.Önkorm'!L35-'27._önkorm_önként'!L34</f>
        <v>0</v>
      </c>
    </row>
    <row r="34" spans="1:12" s="56" customFormat="1" ht="12.2" customHeight="1" x14ac:dyDescent="0.2">
      <c r="A34" s="1218" t="s">
        <v>600</v>
      </c>
      <c r="B34" s="879" t="s">
        <v>280</v>
      </c>
      <c r="C34" s="501">
        <f>'4. mell.Önkorm'!C36-'27._önkorm_önként'!C35-'27._önkorm_államig'!C35</f>
        <v>988284785</v>
      </c>
      <c r="D34" s="418">
        <f>'4. mell.Önkorm'!D36-'27._önkorm_önként'!D35-'27._önkorm_államig'!D35</f>
        <v>1182367293</v>
      </c>
      <c r="E34" s="418">
        <f>'4. mell.Önkorm'!E36-'27._önkorm_önként'!E35-'27._önkorm_államig'!E35</f>
        <v>2215387937</v>
      </c>
      <c r="F34" s="716">
        <f>'4. mell.Önkorm'!F36-'27._önkorm_önként'!F35-'27._önkorm_államig'!F35</f>
        <v>0</v>
      </c>
      <c r="G34" s="716">
        <f>'4. mell.Önkorm'!G36-'27._önkorm_önként'!G35-'27._önkorm_államig'!G35</f>
        <v>0</v>
      </c>
      <c r="H34" s="420">
        <f t="shared" si="3"/>
        <v>1033020644</v>
      </c>
      <c r="I34" s="782">
        <f>'4. mell.Önkorm'!I36-'27._önkorm_önként'!I35-'27._önkorm_államig'!I35</f>
        <v>0</v>
      </c>
      <c r="J34" s="420">
        <f>'4. mell.Önkorm'!J36-'27._önkorm_önként'!J35-'27._önkorm_államig'!J35</f>
        <v>0</v>
      </c>
      <c r="K34" s="420">
        <f>'4. mell.Önkorm'!K36-'27._önkorm_önként'!K35-'27._önkorm_államig'!K35</f>
        <v>0</v>
      </c>
      <c r="L34" s="420">
        <f>'4. mell.Önkorm'!L36-'27._önkorm_önként'!L35-'27._önkorm_államig'!L35</f>
        <v>0</v>
      </c>
    </row>
    <row r="35" spans="1:12" s="56" customFormat="1" ht="12.2" customHeight="1" x14ac:dyDescent="0.2">
      <c r="A35" s="1218" t="s">
        <v>106</v>
      </c>
      <c r="B35" s="879" t="s">
        <v>198</v>
      </c>
      <c r="C35" s="501">
        <f>'4. mell.Önkorm'!C37-'27._önkorm_önként'!C36</f>
        <v>0</v>
      </c>
      <c r="D35" s="418">
        <f>'4. mell.Önkorm'!D37-'27._önkorm_önként'!D36</f>
        <v>0</v>
      </c>
      <c r="E35" s="418">
        <f>'4. mell.Önkorm'!E37-'27._önkorm_önként'!E36-'27._önkorm_államig'!E36</f>
        <v>0</v>
      </c>
      <c r="F35" s="716">
        <f>'4. mell.Önkorm'!F37-'27._önkorm_önként'!F36</f>
        <v>0</v>
      </c>
      <c r="G35" s="716">
        <f>'4. mell.Önkorm'!G37-'27._önkorm_önként'!G36</f>
        <v>0</v>
      </c>
      <c r="H35" s="420">
        <f t="shared" si="3"/>
        <v>0</v>
      </c>
      <c r="I35" s="782">
        <f>'4. mell.Önkorm'!I37-'27._önkorm_önként'!I36</f>
        <v>0</v>
      </c>
      <c r="J35" s="420">
        <f>'4. mell.Önkorm'!J37-'27._önkorm_önként'!J36</f>
        <v>0</v>
      </c>
      <c r="K35" s="420">
        <f>'4. mell.Önkorm'!K37-'27._önkorm_önként'!K36</f>
        <v>0</v>
      </c>
      <c r="L35" s="420" t="e">
        <f>'4. mell.Önkorm'!L37-'27._önkorm_önként'!L36</f>
        <v>#DIV/0!</v>
      </c>
    </row>
    <row r="36" spans="1:12" s="56" customFormat="1" ht="12.2" customHeight="1" x14ac:dyDescent="0.2">
      <c r="A36" s="1218" t="s">
        <v>195</v>
      </c>
      <c r="B36" s="879" t="s">
        <v>199</v>
      </c>
      <c r="C36" s="501">
        <f>'4. mell.Önkorm'!C38-'27._önkorm_önként'!C37</f>
        <v>0</v>
      </c>
      <c r="D36" s="418">
        <f>'4. mell.Önkorm'!D38-'27._önkorm_önként'!D37</f>
        <v>0</v>
      </c>
      <c r="E36" s="418">
        <f>'4. mell.Önkorm'!E38-'27._önkorm_önként'!E37-'27._önkorm_államig'!E37</f>
        <v>0</v>
      </c>
      <c r="F36" s="716">
        <f>'4. mell.Önkorm'!F38-'27._önkorm_önként'!F37</f>
        <v>0</v>
      </c>
      <c r="G36" s="716">
        <f>'4. mell.Önkorm'!G38-'27._önkorm_önként'!G37</f>
        <v>0</v>
      </c>
      <c r="H36" s="420">
        <f t="shared" si="3"/>
        <v>0</v>
      </c>
      <c r="I36" s="782">
        <f>'4. mell.Önkorm'!I38-'27._önkorm_önként'!I37</f>
        <v>0</v>
      </c>
      <c r="J36" s="420">
        <f>'4. mell.Önkorm'!J38-'27._önkorm_önként'!J37</f>
        <v>0</v>
      </c>
      <c r="K36" s="420">
        <f>'4. mell.Önkorm'!K38-'27._önkorm_önként'!K37</f>
        <v>0</v>
      </c>
      <c r="L36" s="420">
        <f>'4. mell.Önkorm'!L38-'27._önkorm_önként'!L37</f>
        <v>0</v>
      </c>
    </row>
    <row r="37" spans="1:12" s="56" customFormat="1" ht="12.2" customHeight="1" x14ac:dyDescent="0.2">
      <c r="A37" s="1220" t="s">
        <v>322</v>
      </c>
      <c r="B37" s="879" t="s">
        <v>231</v>
      </c>
      <c r="C37" s="652">
        <f>'4. mell.Önkorm'!C39-'27._önkorm_önként'!C38</f>
        <v>0</v>
      </c>
      <c r="D37" s="780">
        <f>'4. mell.Önkorm'!D39-'27._önkorm_önként'!D38</f>
        <v>0</v>
      </c>
      <c r="E37" s="780">
        <f>'4. mell.Önkorm'!E39-'27._önkorm_önként'!E38-'27._önkorm_államig'!E38</f>
        <v>0</v>
      </c>
      <c r="F37" s="717">
        <f>'4. mell.Önkorm'!F39-'27._önkorm_önként'!F38</f>
        <v>0</v>
      </c>
      <c r="G37" s="717">
        <f>'4. mell.Önkorm'!G39-'27._önkorm_önként'!G38</f>
        <v>0</v>
      </c>
      <c r="H37" s="673">
        <f t="shared" si="3"/>
        <v>0</v>
      </c>
      <c r="I37" s="784">
        <f>'4. mell.Önkorm'!I39-'27._önkorm_önként'!I38</f>
        <v>0</v>
      </c>
      <c r="J37" s="673">
        <f>'4. mell.Önkorm'!J39-'27._önkorm_önként'!J38</f>
        <v>0</v>
      </c>
      <c r="K37" s="673">
        <f>'4. mell.Önkorm'!K39-'27._önkorm_önként'!K38</f>
        <v>0</v>
      </c>
      <c r="L37" s="673">
        <f>'4. mell.Önkorm'!L39-'27._önkorm_önként'!L38</f>
        <v>0</v>
      </c>
    </row>
    <row r="38" spans="1:12" s="56" customFormat="1" ht="12.2" customHeight="1" x14ac:dyDescent="0.2">
      <c r="A38" s="1220" t="s">
        <v>601</v>
      </c>
      <c r="B38" s="879" t="s">
        <v>842</v>
      </c>
      <c r="C38" s="652">
        <f>'4. mell.Önkorm'!C40-'27._önkorm_önként'!C39</f>
        <v>0</v>
      </c>
      <c r="D38" s="780">
        <f>'4. mell.Önkorm'!D40-'27._önkorm_önként'!D39</f>
        <v>0</v>
      </c>
      <c r="E38" s="780">
        <f>'4. mell.Önkorm'!E40-'27._önkorm_önként'!E39-'27._önkorm_államig'!E39</f>
        <v>0</v>
      </c>
      <c r="F38" s="717">
        <f>'4. mell.Önkorm'!F40-'27._önkorm_önként'!F39</f>
        <v>0</v>
      </c>
      <c r="G38" s="717">
        <f>'4. mell.Önkorm'!G40-'27._önkorm_önként'!G39</f>
        <v>0</v>
      </c>
      <c r="H38" s="673">
        <f t="shared" si="3"/>
        <v>0</v>
      </c>
      <c r="I38" s="784">
        <f>'4. mell.Önkorm'!I40-'27._önkorm_önként'!I39</f>
        <v>0</v>
      </c>
      <c r="J38" s="673">
        <f>'4. mell.Önkorm'!J40-'27._önkorm_önként'!J39</f>
        <v>0</v>
      </c>
      <c r="K38" s="673">
        <f>'4. mell.Önkorm'!K40-'27._önkorm_önként'!K39</f>
        <v>0</v>
      </c>
      <c r="L38" s="673" t="e">
        <f>'4. mell.Önkorm'!L40-'27._önkorm_önként'!L39</f>
        <v>#DIV/0!</v>
      </c>
    </row>
    <row r="39" spans="1:12" s="56" customFormat="1" ht="12.2" customHeight="1" thickBot="1" x14ac:dyDescent="0.25">
      <c r="A39" s="1220" t="s">
        <v>602</v>
      </c>
      <c r="B39" s="634" t="s">
        <v>118</v>
      </c>
      <c r="C39" s="652">
        <f>'4. mell.Önkorm'!C41-'27._önkorm_önként'!C40</f>
        <v>0</v>
      </c>
      <c r="D39" s="780">
        <f>'4. mell.Önkorm'!D41-'27._önkorm_önként'!D40</f>
        <v>0</v>
      </c>
      <c r="E39" s="780">
        <f>'4. mell.Önkorm'!E41-'27._önkorm_önként'!E40-'27._önkorm_államig'!E40</f>
        <v>0</v>
      </c>
      <c r="F39" s="717">
        <f>'4. mell.Önkorm'!F41-'27._önkorm_önként'!F40</f>
        <v>0</v>
      </c>
      <c r="G39" s="717">
        <f>'4. mell.Önkorm'!G41-'27._önkorm_önként'!G40</f>
        <v>0</v>
      </c>
      <c r="H39" s="673">
        <f t="shared" si="3"/>
        <v>0</v>
      </c>
      <c r="I39" s="784">
        <f>'4. mell.Önkorm'!I41-'27._önkorm_önként'!I40</f>
        <v>0</v>
      </c>
      <c r="J39" s="673">
        <f>'4. mell.Önkorm'!J41-'27._önkorm_önként'!J40</f>
        <v>0</v>
      </c>
      <c r="K39" s="673">
        <f>'4. mell.Önkorm'!K41-'27._önkorm_önként'!K40</f>
        <v>0</v>
      </c>
      <c r="L39" s="673">
        <f>'4. mell.Önkorm'!L41-'27._önkorm_önként'!L40</f>
        <v>0</v>
      </c>
    </row>
    <row r="40" spans="1:12" s="56" customFormat="1" ht="12.2" customHeight="1" thickBot="1" x14ac:dyDescent="0.25">
      <c r="A40" s="14" t="s">
        <v>15</v>
      </c>
      <c r="B40" s="74" t="s">
        <v>626</v>
      </c>
      <c r="C40" s="117">
        <f>SUM(C41:C51)</f>
        <v>422833371</v>
      </c>
      <c r="D40" s="275">
        <f t="shared" ref="D40:K40" si="10">SUM(D41:D51)</f>
        <v>422833371</v>
      </c>
      <c r="E40" s="275">
        <f t="shared" si="10"/>
        <v>672833371</v>
      </c>
      <c r="F40" s="714">
        <f t="shared" si="10"/>
        <v>0</v>
      </c>
      <c r="G40" s="714">
        <f t="shared" si="10"/>
        <v>0</v>
      </c>
      <c r="H40" s="28">
        <f t="shared" si="3"/>
        <v>250000000</v>
      </c>
      <c r="I40" s="783">
        <f t="shared" si="10"/>
        <v>0</v>
      </c>
      <c r="J40" s="28">
        <f t="shared" si="10"/>
        <v>0</v>
      </c>
      <c r="K40" s="28">
        <f t="shared" si="10"/>
        <v>0</v>
      </c>
      <c r="L40" s="28" t="e">
        <f t="shared" ref="L40" si="11">SUM(L41:L51)</f>
        <v>#DIV/0!</v>
      </c>
    </row>
    <row r="41" spans="1:12" s="56" customFormat="1" ht="12.2" customHeight="1" x14ac:dyDescent="0.2">
      <c r="A41" s="12" t="s">
        <v>100</v>
      </c>
      <c r="B41" s="878" t="s">
        <v>143</v>
      </c>
      <c r="C41" s="118">
        <f>'4. mell.Önkorm'!C43-'27._önkorm_önként'!C42</f>
        <v>0</v>
      </c>
      <c r="D41" s="273">
        <f>'4. mell.Önkorm'!D43-'27._önkorm_önként'!D42</f>
        <v>0</v>
      </c>
      <c r="E41" s="273">
        <f>'4. mell.Önkorm'!E43-'27._önkorm_önként'!E42-'27._önkorm_államig'!E42</f>
        <v>0</v>
      </c>
      <c r="F41" s="715">
        <f>'4. mell.Önkorm'!F43-'27._önkorm_önként'!F42</f>
        <v>0</v>
      </c>
      <c r="G41" s="715">
        <f>'4. mell.Önkorm'!G43-'27._önkorm_önként'!G42</f>
        <v>0</v>
      </c>
      <c r="H41" s="16">
        <f t="shared" si="3"/>
        <v>0</v>
      </c>
      <c r="I41" s="781">
        <f>'4. mell.Önkorm'!I43-'27._önkorm_önként'!I42</f>
        <v>0</v>
      </c>
      <c r="J41" s="16">
        <f>'4. mell.Önkorm'!J43-'27._önkorm_önként'!J42</f>
        <v>0</v>
      </c>
      <c r="K41" s="16">
        <f>'4. mell.Önkorm'!K43-'27._önkorm_önként'!K42</f>
        <v>0</v>
      </c>
      <c r="L41" s="16" t="e">
        <f>'4. mell.Önkorm'!L43-'27._önkorm_önként'!L42</f>
        <v>#DIV/0!</v>
      </c>
    </row>
    <row r="42" spans="1:12" s="56" customFormat="1" ht="12.2" customHeight="1" x14ac:dyDescent="0.2">
      <c r="A42" s="1218" t="s">
        <v>101</v>
      </c>
      <c r="B42" s="879" t="s">
        <v>144</v>
      </c>
      <c r="C42" s="501">
        <f>'4. mell.Önkorm'!C44-'27._önkorm_önként'!C43</f>
        <v>18846800</v>
      </c>
      <c r="D42" s="418">
        <f>'4. mell.Önkorm'!D44-'27._önkorm_önként'!D43</f>
        <v>18846800</v>
      </c>
      <c r="E42" s="418">
        <f>'4. mell.Önkorm'!E44-'27._önkorm_önként'!E43-'27._önkorm_államig'!E43</f>
        <v>18846800</v>
      </c>
      <c r="F42" s="716">
        <f>'4. mell.Önkorm'!F44-'27._önkorm_önként'!F43</f>
        <v>0</v>
      </c>
      <c r="G42" s="716">
        <f>'4. mell.Önkorm'!G44-'27._önkorm_önként'!G43</f>
        <v>0</v>
      </c>
      <c r="H42" s="420">
        <f t="shared" si="3"/>
        <v>0</v>
      </c>
      <c r="I42" s="782">
        <f>'4. mell.Önkorm'!I44-'27._önkorm_önként'!I43</f>
        <v>0</v>
      </c>
      <c r="J42" s="420">
        <f>'4. mell.Önkorm'!J44-'27._önkorm_önként'!J43</f>
        <v>0</v>
      </c>
      <c r="K42" s="420">
        <f>'4. mell.Önkorm'!K44-'27._önkorm_önként'!K43</f>
        <v>0</v>
      </c>
      <c r="L42" s="420">
        <f>'4. mell.Önkorm'!L44-'27._önkorm_önként'!L43</f>
        <v>0</v>
      </c>
    </row>
    <row r="43" spans="1:12" s="56" customFormat="1" ht="12.2" customHeight="1" x14ac:dyDescent="0.2">
      <c r="A43" s="1218" t="s">
        <v>164</v>
      </c>
      <c r="B43" s="879" t="s">
        <v>274</v>
      </c>
      <c r="C43" s="501">
        <f>'4. mell.Önkorm'!C45-'27._önkorm_önként'!C44</f>
        <v>2349696</v>
      </c>
      <c r="D43" s="418">
        <f>'4. mell.Önkorm'!D45-'27._önkorm_önként'!D44</f>
        <v>2349696</v>
      </c>
      <c r="E43" s="418">
        <f>'4. mell.Önkorm'!E45-'27._önkorm_önként'!E44-'27._önkorm_államig'!E44</f>
        <v>2349696</v>
      </c>
      <c r="F43" s="716">
        <f>'4. mell.Önkorm'!F45-'27._önkorm_önként'!F44</f>
        <v>0</v>
      </c>
      <c r="G43" s="716">
        <f>'4. mell.Önkorm'!G45-'27._önkorm_önként'!G44</f>
        <v>0</v>
      </c>
      <c r="H43" s="420">
        <f t="shared" si="3"/>
        <v>0</v>
      </c>
      <c r="I43" s="782">
        <f>'4. mell.Önkorm'!I45-'27._önkorm_önként'!I44</f>
        <v>0</v>
      </c>
      <c r="J43" s="420">
        <f>'4. mell.Önkorm'!J45-'27._önkorm_önként'!J44</f>
        <v>0</v>
      </c>
      <c r="K43" s="420">
        <f>'4. mell.Önkorm'!K45-'27._önkorm_önként'!K44</f>
        <v>0</v>
      </c>
      <c r="L43" s="420">
        <f>'4. mell.Önkorm'!L45-'27._önkorm_önként'!L44</f>
        <v>0</v>
      </c>
    </row>
    <row r="44" spans="1:12" s="56" customFormat="1" ht="12.2" customHeight="1" x14ac:dyDescent="0.2">
      <c r="A44" s="1218" t="s">
        <v>200</v>
      </c>
      <c r="B44" s="879" t="s">
        <v>146</v>
      </c>
      <c r="C44" s="501">
        <f>'4. mell.Önkorm'!C46-'27._önkorm_önként'!C45</f>
        <v>78517110</v>
      </c>
      <c r="D44" s="418">
        <f>'4. mell.Önkorm'!D46-'27._önkorm_önként'!D45</f>
        <v>78517110</v>
      </c>
      <c r="E44" s="418">
        <f>'4. mell.Önkorm'!E46-'27._önkorm_önként'!E45-'27._önkorm_államig'!E45</f>
        <v>78517110</v>
      </c>
      <c r="F44" s="716">
        <f>'4. mell.Önkorm'!F46-'27._önkorm_önként'!F45</f>
        <v>0</v>
      </c>
      <c r="G44" s="716">
        <f>'4. mell.Önkorm'!G46-'27._önkorm_önként'!G45</f>
        <v>0</v>
      </c>
      <c r="H44" s="420">
        <f t="shared" si="3"/>
        <v>0</v>
      </c>
      <c r="I44" s="782">
        <f>'4. mell.Önkorm'!I46-'27._önkorm_önként'!I45</f>
        <v>0</v>
      </c>
      <c r="J44" s="420">
        <f>'4. mell.Önkorm'!J46-'27._önkorm_önként'!J45</f>
        <v>0</v>
      </c>
      <c r="K44" s="420">
        <f>'4. mell.Önkorm'!K46-'27._önkorm_önként'!K45</f>
        <v>0</v>
      </c>
      <c r="L44" s="420">
        <f>'4. mell.Önkorm'!L46-'27._önkorm_önként'!L45</f>
        <v>0</v>
      </c>
    </row>
    <row r="45" spans="1:12" s="56" customFormat="1" ht="12.2" customHeight="1" x14ac:dyDescent="0.2">
      <c r="A45" s="1218" t="s">
        <v>282</v>
      </c>
      <c r="B45" s="879" t="s">
        <v>148</v>
      </c>
      <c r="C45" s="501">
        <f>'4. mell.Önkorm'!C47-'27._önkorm_önként'!C46</f>
        <v>0</v>
      </c>
      <c r="D45" s="418">
        <f>'4. mell.Önkorm'!D47-'27._önkorm_önként'!D46</f>
        <v>0</v>
      </c>
      <c r="E45" s="418">
        <f>'4. mell.Önkorm'!E47-'27._önkorm_önként'!E46-'27._önkorm_államig'!E46</f>
        <v>0</v>
      </c>
      <c r="F45" s="716">
        <f>'4. mell.Önkorm'!F47-'27._önkorm_önként'!F46</f>
        <v>0</v>
      </c>
      <c r="G45" s="716">
        <f>'4. mell.Önkorm'!G47-'27._önkorm_önként'!G46</f>
        <v>0</v>
      </c>
      <c r="H45" s="420">
        <f t="shared" si="3"/>
        <v>0</v>
      </c>
      <c r="I45" s="782">
        <f>'4. mell.Önkorm'!I47-'27._önkorm_önként'!I46</f>
        <v>0</v>
      </c>
      <c r="J45" s="420">
        <f>'4. mell.Önkorm'!J47-'27._önkorm_önként'!J46</f>
        <v>0</v>
      </c>
      <c r="K45" s="420">
        <f>'4. mell.Önkorm'!K47-'27._önkorm_önként'!K46</f>
        <v>0</v>
      </c>
      <c r="L45" s="420" t="e">
        <f>'4. mell.Önkorm'!L47-'27._önkorm_önként'!L46</f>
        <v>#DIV/0!</v>
      </c>
    </row>
    <row r="46" spans="1:12" s="56" customFormat="1" ht="12.2" customHeight="1" x14ac:dyDescent="0.2">
      <c r="A46" s="1218" t="s">
        <v>603</v>
      </c>
      <c r="B46" s="879" t="s">
        <v>203</v>
      </c>
      <c r="C46" s="501">
        <f>'4. mell.Önkorm'!C48-'27._önkorm_önként'!C47</f>
        <v>41077765</v>
      </c>
      <c r="D46" s="418">
        <f>'4. mell.Önkorm'!D48-'27._önkorm_önként'!D47</f>
        <v>41077765</v>
      </c>
      <c r="E46" s="418">
        <f>'4. mell.Önkorm'!E48-'27._önkorm_önként'!E47-'27._önkorm_államig'!E47</f>
        <v>41077765</v>
      </c>
      <c r="F46" s="716">
        <f>'4. mell.Önkorm'!F48-'27._önkorm_önként'!F47</f>
        <v>0</v>
      </c>
      <c r="G46" s="716">
        <f>'4. mell.Önkorm'!G48-'27._önkorm_önként'!G47</f>
        <v>0</v>
      </c>
      <c r="H46" s="420">
        <f t="shared" si="3"/>
        <v>0</v>
      </c>
      <c r="I46" s="782">
        <f>'4. mell.Önkorm'!I48-'27._önkorm_önként'!I47</f>
        <v>0</v>
      </c>
      <c r="J46" s="420">
        <f>'4. mell.Önkorm'!J48-'27._önkorm_önként'!J47</f>
        <v>0</v>
      </c>
      <c r="K46" s="420">
        <f>'4. mell.Önkorm'!K48-'27._önkorm_önként'!K47</f>
        <v>0</v>
      </c>
      <c r="L46" s="420">
        <f>'4. mell.Önkorm'!L48-'27._önkorm_önként'!L47</f>
        <v>0</v>
      </c>
    </row>
    <row r="47" spans="1:12" s="56" customFormat="1" ht="12.2" customHeight="1" x14ac:dyDescent="0.2">
      <c r="A47" s="1218" t="s">
        <v>604</v>
      </c>
      <c r="B47" s="879" t="s">
        <v>204</v>
      </c>
      <c r="C47" s="501">
        <f>'4. mell.Önkorm'!C49-'27._önkorm_önként'!C48</f>
        <v>0</v>
      </c>
      <c r="D47" s="418">
        <f>'4. mell.Önkorm'!D49-'27._önkorm_önként'!D48</f>
        <v>0</v>
      </c>
      <c r="E47" s="418">
        <f>'4. mell.Önkorm'!E49-'27._önkorm_önként'!E48-'27._önkorm_államig'!E48</f>
        <v>0</v>
      </c>
      <c r="F47" s="716">
        <f>'4. mell.Önkorm'!F49-'27._önkorm_önként'!F48</f>
        <v>0</v>
      </c>
      <c r="G47" s="716">
        <f>'4. mell.Önkorm'!G49-'27._önkorm_önként'!G48</f>
        <v>0</v>
      </c>
      <c r="H47" s="420">
        <f t="shared" si="3"/>
        <v>0</v>
      </c>
      <c r="I47" s="782">
        <f>'4. mell.Önkorm'!I49-'27._önkorm_önként'!I48</f>
        <v>0</v>
      </c>
      <c r="J47" s="420">
        <f>'4. mell.Önkorm'!J49-'27._önkorm_önként'!J48</f>
        <v>0</v>
      </c>
      <c r="K47" s="420">
        <f>'4. mell.Önkorm'!K49-'27._önkorm_önként'!K48</f>
        <v>0</v>
      </c>
      <c r="L47" s="420" t="e">
        <f>'4. mell.Önkorm'!L49-'27._önkorm_önként'!L48</f>
        <v>#DIV/0!</v>
      </c>
    </row>
    <row r="48" spans="1:12" s="56" customFormat="1" ht="12.2" customHeight="1" x14ac:dyDescent="0.2">
      <c r="A48" s="1218" t="s">
        <v>605</v>
      </c>
      <c r="B48" s="879" t="s">
        <v>302</v>
      </c>
      <c r="C48" s="501">
        <f>'4. mell.Önkorm'!C50-'27._önkorm_önként'!C49</f>
        <v>280630000</v>
      </c>
      <c r="D48" s="418">
        <f>'4. mell.Önkorm'!D50-'27._önkorm_önként'!D49</f>
        <v>280630000</v>
      </c>
      <c r="E48" s="418">
        <f>'4. mell.Önkorm'!E50-'27._önkorm_önként'!E49-'27._önkorm_államig'!E49</f>
        <v>530630000</v>
      </c>
      <c r="F48" s="716">
        <f>'4. mell.Önkorm'!F50-'27._önkorm_önként'!F49</f>
        <v>0</v>
      </c>
      <c r="G48" s="716">
        <f>'4. mell.Önkorm'!G50-'27._önkorm_önként'!G49</f>
        <v>0</v>
      </c>
      <c r="H48" s="420">
        <f t="shared" si="3"/>
        <v>250000000</v>
      </c>
      <c r="I48" s="782">
        <f>'4. mell.Önkorm'!I50-'27._önkorm_önként'!I49</f>
        <v>0</v>
      </c>
      <c r="J48" s="420">
        <f>'4. mell.Önkorm'!J50-'27._önkorm_önként'!J49</f>
        <v>0</v>
      </c>
      <c r="K48" s="420">
        <f>'4. mell.Önkorm'!K50-'27._önkorm_önként'!K49</f>
        <v>0</v>
      </c>
      <c r="L48" s="420">
        <f>'4. mell.Önkorm'!L50-'27._önkorm_önként'!L49</f>
        <v>0</v>
      </c>
    </row>
    <row r="49" spans="1:12" s="56" customFormat="1" ht="12.2" customHeight="1" x14ac:dyDescent="0.2">
      <c r="A49" s="1218" t="s">
        <v>606</v>
      </c>
      <c r="B49" s="879" t="s">
        <v>155</v>
      </c>
      <c r="C49" s="502">
        <f>'4. mell.Önkorm'!C51-'27._önkorm_önként'!C50</f>
        <v>0</v>
      </c>
      <c r="D49" s="419">
        <f>'4. mell.Önkorm'!D51-'27._önkorm_önként'!D50</f>
        <v>0</v>
      </c>
      <c r="E49" s="419">
        <f>'4. mell.Önkorm'!E51-'27._önkorm_önként'!E50-'27._önkorm_államig'!E50</f>
        <v>0</v>
      </c>
      <c r="F49" s="721">
        <f>'4. mell.Önkorm'!F51-'27._önkorm_önként'!F50</f>
        <v>0</v>
      </c>
      <c r="G49" s="721">
        <f>'4. mell.Önkorm'!G51-'27._önkorm_önként'!G50</f>
        <v>0</v>
      </c>
      <c r="H49" s="421">
        <f t="shared" si="3"/>
        <v>0</v>
      </c>
      <c r="I49" s="828">
        <f>'4. mell.Önkorm'!I51-'27._önkorm_önként'!I50</f>
        <v>0</v>
      </c>
      <c r="J49" s="421">
        <f>'4. mell.Önkorm'!J51-'27._önkorm_önként'!J50</f>
        <v>0</v>
      </c>
      <c r="K49" s="421">
        <f>'4. mell.Önkorm'!K51-'27._önkorm_önként'!K50</f>
        <v>0</v>
      </c>
      <c r="L49" s="421" t="e">
        <f>'4. mell.Önkorm'!L51-'27._önkorm_önként'!L50</f>
        <v>#DIV/0!</v>
      </c>
    </row>
    <row r="50" spans="1:12" s="56" customFormat="1" ht="12.2" customHeight="1" x14ac:dyDescent="0.2">
      <c r="A50" s="1220" t="s">
        <v>607</v>
      </c>
      <c r="B50" s="634" t="s">
        <v>275</v>
      </c>
      <c r="C50" s="1244">
        <f>'4. mell.Önkorm'!C52-'27._önkorm_önként'!C51</f>
        <v>0</v>
      </c>
      <c r="D50" s="823">
        <f>'4. mell.Önkorm'!D52-'27._önkorm_önként'!D51</f>
        <v>0</v>
      </c>
      <c r="E50" s="823">
        <f>'4. mell.Önkorm'!E52-'27._önkorm_önként'!E51-'27._önkorm_államig'!E51</f>
        <v>0</v>
      </c>
      <c r="F50" s="719">
        <f>'4. mell.Önkorm'!F52-'27._önkorm_önként'!F51</f>
        <v>0</v>
      </c>
      <c r="G50" s="719">
        <f>'4. mell.Önkorm'!G52-'27._önkorm_önként'!G51</f>
        <v>0</v>
      </c>
      <c r="H50" s="674">
        <f t="shared" si="3"/>
        <v>0</v>
      </c>
      <c r="I50" s="829">
        <f>'4. mell.Önkorm'!I52-'27._önkorm_önként'!I51</f>
        <v>0</v>
      </c>
      <c r="J50" s="674">
        <f>'4. mell.Önkorm'!J52-'27._önkorm_önként'!J51</f>
        <v>0</v>
      </c>
      <c r="K50" s="674">
        <f>'4. mell.Önkorm'!K52-'27._önkorm_önként'!K51</f>
        <v>0</v>
      </c>
      <c r="L50" s="674" t="e">
        <f>'4. mell.Önkorm'!L52-'27._önkorm_önként'!L51</f>
        <v>#DIV/0!</v>
      </c>
    </row>
    <row r="51" spans="1:12" s="56" customFormat="1" ht="12.2" customHeight="1" thickBot="1" x14ac:dyDescent="0.25">
      <c r="A51" s="1220" t="s">
        <v>608</v>
      </c>
      <c r="B51" s="634" t="s">
        <v>157</v>
      </c>
      <c r="C51" s="1244">
        <f>'4. mell.Önkorm'!C53-'27._önkorm_önként'!C52</f>
        <v>1412000</v>
      </c>
      <c r="D51" s="823">
        <f>'4. mell.Önkorm'!D53-'27._önkorm_önként'!D52</f>
        <v>1412000</v>
      </c>
      <c r="E51" s="823">
        <f>'4. mell.Önkorm'!E53-'27._önkorm_önként'!E52-'27._önkorm_államig'!E52</f>
        <v>1412000</v>
      </c>
      <c r="F51" s="719">
        <f>'4. mell.Önkorm'!F53-'27._önkorm_önként'!F52</f>
        <v>0</v>
      </c>
      <c r="G51" s="719">
        <f>'4. mell.Önkorm'!G53-'27._önkorm_önként'!G52</f>
        <v>0</v>
      </c>
      <c r="H51" s="674">
        <f t="shared" si="3"/>
        <v>0</v>
      </c>
      <c r="I51" s="829">
        <f>'4. mell.Önkorm'!I53-'27._önkorm_önként'!I52</f>
        <v>0</v>
      </c>
      <c r="J51" s="674">
        <f>'4. mell.Önkorm'!J53-'27._önkorm_önként'!J52</f>
        <v>0</v>
      </c>
      <c r="K51" s="674">
        <f>'4. mell.Önkorm'!K53-'27._önkorm_önként'!K52</f>
        <v>0</v>
      </c>
      <c r="L51" s="674">
        <f>'4. mell.Önkorm'!L53-'27._önkorm_önként'!L52</f>
        <v>0</v>
      </c>
    </row>
    <row r="52" spans="1:12" s="56" customFormat="1" ht="12.2" customHeight="1" thickBot="1" x14ac:dyDescent="0.25">
      <c r="A52" s="14" t="s">
        <v>16</v>
      </c>
      <c r="B52" s="74" t="s">
        <v>609</v>
      </c>
      <c r="C52" s="117">
        <f>SUM(C53:C57)</f>
        <v>57720000</v>
      </c>
      <c r="D52" s="275">
        <f t="shared" ref="D52:K52" si="12">SUM(D53:D57)</f>
        <v>57720000</v>
      </c>
      <c r="E52" s="275">
        <f t="shared" si="12"/>
        <v>57720000</v>
      </c>
      <c r="F52" s="714">
        <f t="shared" si="12"/>
        <v>0</v>
      </c>
      <c r="G52" s="714">
        <f t="shared" si="12"/>
        <v>0</v>
      </c>
      <c r="H52" s="28">
        <f t="shared" si="3"/>
        <v>0</v>
      </c>
      <c r="I52" s="783">
        <f t="shared" si="12"/>
        <v>0</v>
      </c>
      <c r="J52" s="28">
        <f t="shared" si="12"/>
        <v>0</v>
      </c>
      <c r="K52" s="28">
        <f t="shared" si="12"/>
        <v>0</v>
      </c>
      <c r="L52" s="28" t="e">
        <f t="shared" ref="L52" si="13">SUM(L53:L57)</f>
        <v>#DIV/0!</v>
      </c>
    </row>
    <row r="53" spans="1:12" s="56" customFormat="1" ht="12.2" customHeight="1" x14ac:dyDescent="0.2">
      <c r="A53" s="12" t="s">
        <v>89</v>
      </c>
      <c r="B53" s="878" t="s">
        <v>167</v>
      </c>
      <c r="C53" s="120">
        <f>'4. mell.Önkorm'!C55-'27._önkorm_önként'!C54</f>
        <v>0</v>
      </c>
      <c r="D53" s="293">
        <f>'4. mell.Önkorm'!D55-'27._önkorm_önként'!D54</f>
        <v>0</v>
      </c>
      <c r="E53" s="293">
        <f>'4. mell.Önkorm'!E55-'27._önkorm_önként'!E54-'27._önkorm_államig'!E54</f>
        <v>0</v>
      </c>
      <c r="F53" s="720">
        <f>'4. mell.Önkorm'!F55-'27._önkorm_önként'!F54</f>
        <v>0</v>
      </c>
      <c r="G53" s="720">
        <f>'4. mell.Önkorm'!G55-'27._önkorm_önként'!G54</f>
        <v>0</v>
      </c>
      <c r="H53" s="23">
        <f t="shared" si="3"/>
        <v>0</v>
      </c>
      <c r="I53" s="830">
        <f>'4. mell.Önkorm'!I55-'27._önkorm_önként'!I54</f>
        <v>0</v>
      </c>
      <c r="J53" s="23">
        <f>'4. mell.Önkorm'!J55-'27._önkorm_önként'!J54</f>
        <v>0</v>
      </c>
      <c r="K53" s="23">
        <f>'4. mell.Önkorm'!K55-'27._önkorm_önként'!K54</f>
        <v>0</v>
      </c>
      <c r="L53" s="23" t="e">
        <f>'4. mell.Önkorm'!L55-'27._önkorm_önként'!L54</f>
        <v>#DIV/0!</v>
      </c>
    </row>
    <row r="54" spans="1:12" s="56" customFormat="1" ht="12.2" customHeight="1" x14ac:dyDescent="0.2">
      <c r="A54" s="1218" t="s">
        <v>102</v>
      </c>
      <c r="B54" s="879" t="s">
        <v>168</v>
      </c>
      <c r="C54" s="502">
        <f>'4. mell.Önkorm'!C56-'27._önkorm_önként'!C55</f>
        <v>57720000</v>
      </c>
      <c r="D54" s="419">
        <f>'4. mell.Önkorm'!D56-'27._önkorm_önként'!D55</f>
        <v>57720000</v>
      </c>
      <c r="E54" s="419">
        <f>'4. mell.Önkorm'!E56-'27._önkorm_önként'!E55-'27._önkorm_államig'!E55</f>
        <v>57720000</v>
      </c>
      <c r="F54" s="721">
        <f>'4. mell.Önkorm'!F56-'27._önkorm_önként'!F55</f>
        <v>0</v>
      </c>
      <c r="G54" s="721">
        <f>'4. mell.Önkorm'!G56-'27._önkorm_önként'!G55</f>
        <v>0</v>
      </c>
      <c r="H54" s="421">
        <f t="shared" si="3"/>
        <v>0</v>
      </c>
      <c r="I54" s="828">
        <f>'4. mell.Önkorm'!I56-'27._önkorm_önként'!I55</f>
        <v>0</v>
      </c>
      <c r="J54" s="421">
        <f>'4. mell.Önkorm'!J56-'27._önkorm_önként'!J55</f>
        <v>0</v>
      </c>
      <c r="K54" s="421">
        <f>'4. mell.Önkorm'!K56-'27._önkorm_önként'!K55</f>
        <v>0</v>
      </c>
      <c r="L54" s="421">
        <f>'4. mell.Önkorm'!L56-'27._önkorm_önként'!L55</f>
        <v>0</v>
      </c>
    </row>
    <row r="55" spans="1:12" s="56" customFormat="1" ht="12.2" customHeight="1" x14ac:dyDescent="0.2">
      <c r="A55" s="1218" t="s">
        <v>103</v>
      </c>
      <c r="B55" s="879" t="s">
        <v>169</v>
      </c>
      <c r="C55" s="502">
        <f>'4. mell.Önkorm'!C57-'27._önkorm_önként'!C56</f>
        <v>0</v>
      </c>
      <c r="D55" s="419">
        <f>'4. mell.Önkorm'!D57-'27._önkorm_önként'!D56</f>
        <v>0</v>
      </c>
      <c r="E55" s="419">
        <f>'4. mell.Önkorm'!E57-'27._önkorm_önként'!E56-'27._önkorm_államig'!E56</f>
        <v>0</v>
      </c>
      <c r="F55" s="721">
        <f>'4. mell.Önkorm'!F57-'27._önkorm_önként'!F56</f>
        <v>0</v>
      </c>
      <c r="G55" s="721">
        <f>'4. mell.Önkorm'!G57-'27._önkorm_önként'!G56</f>
        <v>0</v>
      </c>
      <c r="H55" s="421">
        <f t="shared" si="3"/>
        <v>0</v>
      </c>
      <c r="I55" s="828">
        <f>'4. mell.Önkorm'!I57-'27._önkorm_önként'!I56</f>
        <v>0</v>
      </c>
      <c r="J55" s="421">
        <f>'4. mell.Önkorm'!J57-'27._önkorm_önként'!J56</f>
        <v>0</v>
      </c>
      <c r="K55" s="421">
        <f>'4. mell.Önkorm'!K57-'27._önkorm_önként'!K56</f>
        <v>0</v>
      </c>
      <c r="L55" s="421" t="e">
        <f>'4. mell.Önkorm'!L57-'27._önkorm_önként'!L56</f>
        <v>#DIV/0!</v>
      </c>
    </row>
    <row r="56" spans="1:12" s="56" customFormat="1" ht="12.2" customHeight="1" x14ac:dyDescent="0.2">
      <c r="A56" s="1218" t="s">
        <v>201</v>
      </c>
      <c r="B56" s="879" t="s">
        <v>207</v>
      </c>
      <c r="C56" s="502">
        <f>'4. mell.Önkorm'!C58-'27._önkorm_önként'!C57</f>
        <v>0</v>
      </c>
      <c r="D56" s="419">
        <f>'4. mell.Önkorm'!D58-'27._önkorm_önként'!D57</f>
        <v>0</v>
      </c>
      <c r="E56" s="419">
        <f>'4. mell.Önkorm'!E58-'27._önkorm_önként'!E57-'27._önkorm_államig'!E57</f>
        <v>0</v>
      </c>
      <c r="F56" s="721">
        <f>'4. mell.Önkorm'!F58-'27._önkorm_önként'!F57</f>
        <v>0</v>
      </c>
      <c r="G56" s="721">
        <f>'4. mell.Önkorm'!G58-'27._önkorm_önként'!G57</f>
        <v>0</v>
      </c>
      <c r="H56" s="421">
        <f t="shared" si="3"/>
        <v>0</v>
      </c>
      <c r="I56" s="828">
        <f>'4. mell.Önkorm'!I58-'27._önkorm_önként'!I57</f>
        <v>0</v>
      </c>
      <c r="J56" s="421">
        <f>'4. mell.Önkorm'!J58-'27._önkorm_önként'!J57</f>
        <v>0</v>
      </c>
      <c r="K56" s="421">
        <f>'4. mell.Önkorm'!K58-'27._önkorm_önként'!K57</f>
        <v>0</v>
      </c>
      <c r="L56" s="421" t="e">
        <f>'4. mell.Önkorm'!L58-'27._önkorm_önként'!L57</f>
        <v>#DIV/0!</v>
      </c>
    </row>
    <row r="57" spans="1:12" s="56" customFormat="1" ht="12.2" customHeight="1" thickBot="1" x14ac:dyDescent="0.25">
      <c r="A57" s="1220" t="s">
        <v>202</v>
      </c>
      <c r="B57" s="634" t="s">
        <v>209</v>
      </c>
      <c r="C57" s="1244">
        <f>'4. mell.Önkorm'!C59-'27._önkorm_önként'!C58</f>
        <v>0</v>
      </c>
      <c r="D57" s="823">
        <f>'4. mell.Önkorm'!D59-'27._önkorm_önként'!D58</f>
        <v>0</v>
      </c>
      <c r="E57" s="823">
        <f>'4. mell.Önkorm'!E59-'27._önkorm_önként'!E58-'27._önkorm_államig'!E58</f>
        <v>0</v>
      </c>
      <c r="F57" s="719">
        <f>'4. mell.Önkorm'!F59-'27._önkorm_önként'!F58</f>
        <v>0</v>
      </c>
      <c r="G57" s="719">
        <f>'4. mell.Önkorm'!G59-'27._önkorm_önként'!G58</f>
        <v>0</v>
      </c>
      <c r="H57" s="674">
        <f t="shared" si="3"/>
        <v>0</v>
      </c>
      <c r="I57" s="829">
        <f>'4. mell.Önkorm'!I59-'27._önkorm_önként'!I58</f>
        <v>0</v>
      </c>
      <c r="J57" s="674">
        <f>'4. mell.Önkorm'!J59-'27._önkorm_önként'!J58</f>
        <v>0</v>
      </c>
      <c r="K57" s="674">
        <f>'4. mell.Önkorm'!K59-'27._önkorm_önként'!K58</f>
        <v>0</v>
      </c>
      <c r="L57" s="674" t="e">
        <f>'4. mell.Önkorm'!L59-'27._önkorm_önként'!L58</f>
        <v>#DIV/0!</v>
      </c>
    </row>
    <row r="58" spans="1:12" s="56" customFormat="1" ht="12.2" customHeight="1" thickBot="1" x14ac:dyDescent="0.25">
      <c r="A58" s="14" t="s">
        <v>17</v>
      </c>
      <c r="B58" s="74" t="s">
        <v>627</v>
      </c>
      <c r="C58" s="117">
        <f>SUM(C59:C60)</f>
        <v>500000</v>
      </c>
      <c r="D58" s="275">
        <f t="shared" ref="D58:K58" si="14">SUM(D59:D60)</f>
        <v>500000</v>
      </c>
      <c r="E58" s="275">
        <f t="shared" si="14"/>
        <v>500000</v>
      </c>
      <c r="F58" s="714">
        <f t="shared" si="14"/>
        <v>0</v>
      </c>
      <c r="G58" s="714">
        <f t="shared" si="14"/>
        <v>0</v>
      </c>
      <c r="H58" s="28">
        <f t="shared" si="3"/>
        <v>0</v>
      </c>
      <c r="I58" s="783">
        <f t="shared" si="14"/>
        <v>0</v>
      </c>
      <c r="J58" s="28">
        <f t="shared" si="14"/>
        <v>0</v>
      </c>
      <c r="K58" s="28">
        <f t="shared" si="14"/>
        <v>0</v>
      </c>
      <c r="L58" s="28" t="e">
        <f t="shared" ref="L58" si="15">SUM(L59:L60)</f>
        <v>#DIV/0!</v>
      </c>
    </row>
    <row r="59" spans="1:12" s="56" customFormat="1" ht="12.2" customHeight="1" x14ac:dyDescent="0.2">
      <c r="A59" s="1218" t="s">
        <v>104</v>
      </c>
      <c r="B59" s="879" t="s">
        <v>210</v>
      </c>
      <c r="C59" s="501">
        <f>'4. mell.Önkorm'!C61-'27._önkorm_önként'!C60</f>
        <v>0</v>
      </c>
      <c r="D59" s="418">
        <f>'4. mell.Önkorm'!D61-'27._önkorm_önként'!D60</f>
        <v>0</v>
      </c>
      <c r="E59" s="418">
        <f>'4. mell.Önkorm'!E61-'27._önkorm_önként'!E60-'27._önkorm_államig'!E60</f>
        <v>0</v>
      </c>
      <c r="F59" s="716">
        <f>'4. mell.Önkorm'!F61-'27._önkorm_önként'!F60</f>
        <v>0</v>
      </c>
      <c r="G59" s="716">
        <f>'4. mell.Önkorm'!G61-'27._önkorm_önként'!G60</f>
        <v>0</v>
      </c>
      <c r="H59" s="420">
        <f t="shared" si="3"/>
        <v>0</v>
      </c>
      <c r="I59" s="782">
        <f>'4. mell.Önkorm'!I61-'27._önkorm_önként'!I60</f>
        <v>0</v>
      </c>
      <c r="J59" s="420">
        <f>'4. mell.Önkorm'!J61-'27._önkorm_önként'!J60</f>
        <v>0</v>
      </c>
      <c r="K59" s="420">
        <f>'4. mell.Önkorm'!K61-'27._önkorm_önként'!K60</f>
        <v>0</v>
      </c>
      <c r="L59" s="420" t="e">
        <f>'4. mell.Önkorm'!L61-'27._önkorm_önként'!L60</f>
        <v>#DIV/0!</v>
      </c>
    </row>
    <row r="60" spans="1:12" s="56" customFormat="1" ht="12.2" customHeight="1" x14ac:dyDescent="0.2">
      <c r="A60" s="1218" t="s">
        <v>105</v>
      </c>
      <c r="B60" s="879" t="s">
        <v>211</v>
      </c>
      <c r="C60" s="501">
        <f>'4. mell.Önkorm'!C62-'27._önkorm_önként'!C61</f>
        <v>500000</v>
      </c>
      <c r="D60" s="418">
        <f>'4. mell.Önkorm'!D62-'27._önkorm_önként'!D61</f>
        <v>500000</v>
      </c>
      <c r="E60" s="418">
        <f>'4. mell.Önkorm'!E62-'27._önkorm_önként'!E61-'27._önkorm_államig'!E61</f>
        <v>500000</v>
      </c>
      <c r="F60" s="716">
        <f>'4. mell.Önkorm'!F62-'27._önkorm_önként'!F61</f>
        <v>0</v>
      </c>
      <c r="G60" s="716">
        <f>'4. mell.Önkorm'!G62-'27._önkorm_önként'!G61</f>
        <v>0</v>
      </c>
      <c r="H60" s="420">
        <f t="shared" si="3"/>
        <v>0</v>
      </c>
      <c r="I60" s="782">
        <f>'4. mell.Önkorm'!I62-'27._önkorm_önként'!I61</f>
        <v>0</v>
      </c>
      <c r="J60" s="420">
        <f>'4. mell.Önkorm'!J62-'27._önkorm_önként'!J61</f>
        <v>0</v>
      </c>
      <c r="K60" s="420">
        <f>'4. mell.Önkorm'!K62-'27._önkorm_önként'!K61</f>
        <v>0</v>
      </c>
      <c r="L60" s="420">
        <f>'4. mell.Önkorm'!L62-'27._önkorm_önként'!L61</f>
        <v>0</v>
      </c>
    </row>
    <row r="61" spans="1:12" s="56" customFormat="1" ht="12.2" customHeight="1" thickBot="1" x14ac:dyDescent="0.25">
      <c r="A61" s="1220" t="s">
        <v>610</v>
      </c>
      <c r="B61" s="634" t="s">
        <v>642</v>
      </c>
      <c r="C61" s="652">
        <f>'4. mell.Önkorm'!C63-'27._önkorm_önként'!C62</f>
        <v>0</v>
      </c>
      <c r="D61" s="780">
        <f>'4. mell.Önkorm'!D63-'27._önkorm_önként'!D62</f>
        <v>0</v>
      </c>
      <c r="E61" s="780">
        <f>'4. mell.Önkorm'!E63-'27._önkorm_önként'!E62-'27._önkorm_államig'!E62</f>
        <v>0</v>
      </c>
      <c r="F61" s="717">
        <f>'4. mell.Önkorm'!F63-'27._önkorm_önként'!F62</f>
        <v>0</v>
      </c>
      <c r="G61" s="717">
        <f>'4. mell.Önkorm'!G63-'27._önkorm_önként'!G62</f>
        <v>0</v>
      </c>
      <c r="H61" s="673">
        <f t="shared" si="3"/>
        <v>0</v>
      </c>
      <c r="I61" s="784">
        <f>'4. mell.Önkorm'!I63-'27._önkorm_önként'!I62</f>
        <v>0</v>
      </c>
      <c r="J61" s="673">
        <f>'4. mell.Önkorm'!J63-'27._önkorm_önként'!J62</f>
        <v>0</v>
      </c>
      <c r="K61" s="673">
        <f>'4. mell.Önkorm'!K63-'27._önkorm_önként'!K62</f>
        <v>0</v>
      </c>
      <c r="L61" s="673" t="e">
        <f>'4. mell.Önkorm'!L63-'27._önkorm_önként'!L62</f>
        <v>#DIV/0!</v>
      </c>
    </row>
    <row r="62" spans="1:12" s="56" customFormat="1" ht="12.2" customHeight="1" thickBot="1" x14ac:dyDescent="0.25">
      <c r="A62" s="14" t="s">
        <v>18</v>
      </c>
      <c r="B62" s="441" t="s">
        <v>380</v>
      </c>
      <c r="C62" s="117">
        <f>SUM(C63:C64)</f>
        <v>22141000</v>
      </c>
      <c r="D62" s="275">
        <f t="shared" ref="D62:K62" si="16">SUM(D63:D64)</f>
        <v>22141000</v>
      </c>
      <c r="E62" s="275">
        <f t="shared" si="16"/>
        <v>22141000</v>
      </c>
      <c r="F62" s="714">
        <f t="shared" si="16"/>
        <v>0</v>
      </c>
      <c r="G62" s="714">
        <f t="shared" si="16"/>
        <v>0</v>
      </c>
      <c r="H62" s="28">
        <f t="shared" si="3"/>
        <v>0</v>
      </c>
      <c r="I62" s="783">
        <f t="shared" si="16"/>
        <v>0</v>
      </c>
      <c r="J62" s="28">
        <f t="shared" si="16"/>
        <v>0</v>
      </c>
      <c r="K62" s="28">
        <f t="shared" si="16"/>
        <v>0</v>
      </c>
      <c r="L62" s="28" t="e">
        <f t="shared" ref="L62" si="17">SUM(L63:L64)</f>
        <v>#DIV/0!</v>
      </c>
    </row>
    <row r="63" spans="1:12" s="56" customFormat="1" ht="12.2" customHeight="1" x14ac:dyDescent="0.2">
      <c r="A63" s="12" t="s">
        <v>107</v>
      </c>
      <c r="B63" s="879" t="s">
        <v>212</v>
      </c>
      <c r="C63" s="502">
        <f>'4. mell.Önkorm'!C65-'27._önkorm_önként'!C64</f>
        <v>22141000</v>
      </c>
      <c r="D63" s="419">
        <f>'4. mell.Önkorm'!D65-'27._önkorm_önként'!D64</f>
        <v>22141000</v>
      </c>
      <c r="E63" s="419">
        <f>'4. mell.Önkorm'!E65-'27._önkorm_önként'!E64-'27._önkorm_államig'!E64</f>
        <v>22141000</v>
      </c>
      <c r="F63" s="721">
        <f>'4. mell.Önkorm'!F65-'27._önkorm_önként'!F64</f>
        <v>0</v>
      </c>
      <c r="G63" s="721">
        <f>'4. mell.Önkorm'!G65-'27._önkorm_önként'!G64</f>
        <v>0</v>
      </c>
      <c r="H63" s="421">
        <f t="shared" si="3"/>
        <v>0</v>
      </c>
      <c r="I63" s="828">
        <f>'4. mell.Önkorm'!I65-'27._önkorm_önként'!I64</f>
        <v>0</v>
      </c>
      <c r="J63" s="421">
        <f>'4. mell.Önkorm'!J65-'27._önkorm_önként'!J64</f>
        <v>0</v>
      </c>
      <c r="K63" s="421">
        <f>'4. mell.Önkorm'!K65-'27._önkorm_önként'!K64</f>
        <v>0</v>
      </c>
      <c r="L63" s="421">
        <f>'4. mell.Önkorm'!L65-'27._önkorm_önként'!L64</f>
        <v>0</v>
      </c>
    </row>
    <row r="64" spans="1:12" s="56" customFormat="1" ht="12.2" customHeight="1" x14ac:dyDescent="0.2">
      <c r="A64" s="1218" t="s">
        <v>108</v>
      </c>
      <c r="B64" s="879" t="s">
        <v>213</v>
      </c>
      <c r="C64" s="502">
        <f>'4. mell.Önkorm'!C66-'27._önkorm_önként'!C65</f>
        <v>0</v>
      </c>
      <c r="D64" s="419">
        <f>'4. mell.Önkorm'!D66-'27._önkorm_önként'!D65</f>
        <v>0</v>
      </c>
      <c r="E64" s="419">
        <f>'4. mell.Önkorm'!E66-'27._önkorm_önként'!E65-'27._önkorm_államig'!E65</f>
        <v>0</v>
      </c>
      <c r="F64" s="721">
        <f>'4. mell.Önkorm'!F66-'27._önkorm_önként'!F65</f>
        <v>0</v>
      </c>
      <c r="G64" s="721">
        <f>'4. mell.Önkorm'!G66-'27._önkorm_önként'!G65</f>
        <v>0</v>
      </c>
      <c r="H64" s="421">
        <f t="shared" si="3"/>
        <v>0</v>
      </c>
      <c r="I64" s="828">
        <f>'4. mell.Önkorm'!I66-'27._önkorm_önként'!I65</f>
        <v>0</v>
      </c>
      <c r="J64" s="421">
        <f>'4. mell.Önkorm'!J66-'27._önkorm_önként'!J65</f>
        <v>0</v>
      </c>
      <c r="K64" s="421">
        <f>'4. mell.Önkorm'!K66-'27._önkorm_önként'!K65</f>
        <v>0</v>
      </c>
      <c r="L64" s="421" t="e">
        <f>'4. mell.Önkorm'!L66-'27._önkorm_önként'!L65</f>
        <v>#DIV/0!</v>
      </c>
    </row>
    <row r="65" spans="1:12" s="56" customFormat="1" ht="12.2" customHeight="1" thickBot="1" x14ac:dyDescent="0.25">
      <c r="A65" s="251" t="s">
        <v>323</v>
      </c>
      <c r="B65" s="880" t="s">
        <v>368</v>
      </c>
      <c r="C65" s="502">
        <f>'4. mell.Önkorm'!C67-'27._önkorm_önként'!C66</f>
        <v>0</v>
      </c>
      <c r="D65" s="419">
        <f>'4. mell.Önkorm'!D67-'27._önkorm_önként'!D66</f>
        <v>0</v>
      </c>
      <c r="E65" s="419">
        <f>'4. mell.Önkorm'!E67-'27._önkorm_önként'!E66-'27._önkorm_államig'!E66</f>
        <v>0</v>
      </c>
      <c r="F65" s="721">
        <f>'4. mell.Önkorm'!F67-'27._önkorm_önként'!F66</f>
        <v>0</v>
      </c>
      <c r="G65" s="721">
        <f>'4. mell.Önkorm'!G67-'27._önkorm_önként'!G66</f>
        <v>0</v>
      </c>
      <c r="H65" s="421">
        <f t="shared" si="3"/>
        <v>0</v>
      </c>
      <c r="I65" s="828">
        <f>'4. mell.Önkorm'!I67-'27._önkorm_önként'!I66</f>
        <v>0</v>
      </c>
      <c r="J65" s="421">
        <f>'4. mell.Önkorm'!J67-'27._önkorm_önként'!J66</f>
        <v>0</v>
      </c>
      <c r="K65" s="421">
        <f>'4. mell.Önkorm'!K67-'27._önkorm_önként'!K66</f>
        <v>0</v>
      </c>
      <c r="L65" s="421" t="e">
        <f>'4. mell.Önkorm'!L67-'27._önkorm_önként'!L66</f>
        <v>#DIV/0!</v>
      </c>
    </row>
    <row r="66" spans="1:12" s="56" customFormat="1" ht="12.2" customHeight="1" thickBot="1" x14ac:dyDescent="0.25">
      <c r="A66" s="442" t="s">
        <v>19</v>
      </c>
      <c r="B66" s="881" t="s">
        <v>628</v>
      </c>
      <c r="C66" s="1238">
        <f>+C10+C24+C30+C40+C52+C58+C62</f>
        <v>2817178212</v>
      </c>
      <c r="D66" s="276">
        <f>+D10+D24+D30+D40+D52+D58+D62</f>
        <v>3463690083</v>
      </c>
      <c r="E66" s="276">
        <f>+E10+E24+E30+E40+E52+E58+E62</f>
        <v>4803756709</v>
      </c>
      <c r="F66" s="680">
        <f t="shared" ref="F66:K66" si="18">+F10+F24+F30+F40+F52+F58+F62</f>
        <v>0</v>
      </c>
      <c r="G66" s="680">
        <f t="shared" si="18"/>
        <v>0</v>
      </c>
      <c r="H66" s="76">
        <f t="shared" si="3"/>
        <v>1340066626</v>
      </c>
      <c r="I66" s="793">
        <f t="shared" si="18"/>
        <v>0</v>
      </c>
      <c r="J66" s="76">
        <f t="shared" si="18"/>
        <v>0</v>
      </c>
      <c r="K66" s="76">
        <f t="shared" si="18"/>
        <v>0</v>
      </c>
      <c r="L66" s="76" t="e">
        <f t="shared" ref="L66" si="19">+L10+L24+L30+L40+L52+L58+L62</f>
        <v>#DIV/0!</v>
      </c>
    </row>
    <row r="67" spans="1:12" s="56" customFormat="1" ht="12.2" customHeight="1" thickBot="1" x14ac:dyDescent="0.25">
      <c r="A67" s="65" t="s">
        <v>20</v>
      </c>
      <c r="B67" s="441" t="s">
        <v>629</v>
      </c>
      <c r="C67" s="117">
        <f>SUM(C68:C70)</f>
        <v>0</v>
      </c>
      <c r="D67" s="275">
        <f t="shared" ref="D67:K67" si="20">SUM(D68:D70)</f>
        <v>0</v>
      </c>
      <c r="E67" s="275">
        <f>'4. mell.Önkorm'!E69-'27._önkorm_önként'!E68-'27._önkorm_államig'!E68</f>
        <v>0</v>
      </c>
      <c r="F67" s="714">
        <f t="shared" si="20"/>
        <v>0</v>
      </c>
      <c r="G67" s="714">
        <f t="shared" si="20"/>
        <v>0</v>
      </c>
      <c r="H67" s="28">
        <f t="shared" si="3"/>
        <v>0</v>
      </c>
      <c r="I67" s="783">
        <f t="shared" si="20"/>
        <v>0</v>
      </c>
      <c r="J67" s="28">
        <f t="shared" si="20"/>
        <v>0</v>
      </c>
      <c r="K67" s="28">
        <f t="shared" si="20"/>
        <v>0</v>
      </c>
      <c r="L67" s="28" t="e">
        <f t="shared" ref="L67" si="21">SUM(L68:L70)</f>
        <v>#DIV/0!</v>
      </c>
    </row>
    <row r="68" spans="1:12" s="56" customFormat="1" ht="12.2" customHeight="1" x14ac:dyDescent="0.2">
      <c r="A68" s="12" t="s">
        <v>171</v>
      </c>
      <c r="B68" s="878" t="s">
        <v>215</v>
      </c>
      <c r="C68" s="502">
        <f>'4. mell.Önkorm'!C70-'27._önkorm_önként'!C69</f>
        <v>0</v>
      </c>
      <c r="D68" s="419">
        <f>'4. mell.Önkorm'!D70-'27._önkorm_önként'!D69</f>
        <v>0</v>
      </c>
      <c r="E68" s="419">
        <f>'4. mell.Önkorm'!E70-'27._önkorm_önként'!E69-'27._önkorm_államig'!E69</f>
        <v>0</v>
      </c>
      <c r="F68" s="721">
        <f>'4. mell.Önkorm'!F70-'27._önkorm_önként'!F69</f>
        <v>0</v>
      </c>
      <c r="G68" s="721">
        <f>'4. mell.Önkorm'!G70-'27._önkorm_önként'!G69</f>
        <v>0</v>
      </c>
      <c r="H68" s="421">
        <f t="shared" si="3"/>
        <v>0</v>
      </c>
      <c r="I68" s="828">
        <f>'4. mell.Önkorm'!I70-'27._önkorm_önként'!I69</f>
        <v>0</v>
      </c>
      <c r="J68" s="421">
        <f>'4. mell.Önkorm'!J70-'27._önkorm_önként'!J69</f>
        <v>0</v>
      </c>
      <c r="K68" s="421">
        <f>'4. mell.Önkorm'!K70-'27._önkorm_önként'!K69</f>
        <v>0</v>
      </c>
      <c r="L68" s="421" t="e">
        <f>'4. mell.Önkorm'!L70-'27._önkorm_önként'!L69</f>
        <v>#DIV/0!</v>
      </c>
    </row>
    <row r="69" spans="1:12" s="56" customFormat="1" ht="12.2" customHeight="1" x14ac:dyDescent="0.2">
      <c r="A69" s="1218" t="s">
        <v>172</v>
      </c>
      <c r="B69" s="879" t="s">
        <v>324</v>
      </c>
      <c r="C69" s="502">
        <f>'4. mell.Önkorm'!C71-'27._önkorm_önként'!C70</f>
        <v>0</v>
      </c>
      <c r="D69" s="419">
        <f>'4. mell.Önkorm'!D71-'27._önkorm_önként'!D70</f>
        <v>0</v>
      </c>
      <c r="E69" s="419">
        <f>'4. mell.Önkorm'!E71-'27._önkorm_önként'!E70-'27._önkorm_államig'!E70</f>
        <v>0</v>
      </c>
      <c r="F69" s="721">
        <f>'4. mell.Önkorm'!F71-'27._önkorm_önként'!F70</f>
        <v>0</v>
      </c>
      <c r="G69" s="721">
        <f>'4. mell.Önkorm'!G71-'27._önkorm_önként'!G70</f>
        <v>0</v>
      </c>
      <c r="H69" s="421">
        <f t="shared" si="3"/>
        <v>0</v>
      </c>
      <c r="I69" s="828">
        <f>'4. mell.Önkorm'!I71-'27._önkorm_önként'!I70</f>
        <v>0</v>
      </c>
      <c r="J69" s="421">
        <f>'4. mell.Önkorm'!J71-'27._önkorm_önként'!J70</f>
        <v>0</v>
      </c>
      <c r="K69" s="421">
        <f>'4. mell.Önkorm'!K71-'27._önkorm_önként'!K70</f>
        <v>0</v>
      </c>
      <c r="L69" s="421" t="e">
        <f>'4. mell.Önkorm'!L71-'27._önkorm_önként'!L70</f>
        <v>#DIV/0!</v>
      </c>
    </row>
    <row r="70" spans="1:12" s="56" customFormat="1" ht="12.2" customHeight="1" thickBot="1" x14ac:dyDescent="0.25">
      <c r="A70" s="1220" t="s">
        <v>173</v>
      </c>
      <c r="B70" s="879" t="s">
        <v>513</v>
      </c>
      <c r="C70" s="502">
        <f>'4. mell.Önkorm'!C72-'27._önkorm_önként'!C71</f>
        <v>0</v>
      </c>
      <c r="D70" s="419">
        <f>'4. mell.Önkorm'!D72-'27._önkorm_önként'!D71</f>
        <v>0</v>
      </c>
      <c r="E70" s="419">
        <f>'4. mell.Önkorm'!E72-'27._önkorm_önként'!E71-'27._önkorm_államig'!E71</f>
        <v>0</v>
      </c>
      <c r="F70" s="721">
        <f>'4. mell.Önkorm'!F72-'27._önkorm_önként'!F71</f>
        <v>0</v>
      </c>
      <c r="G70" s="721">
        <f>'4. mell.Önkorm'!G72-'27._önkorm_önként'!G71</f>
        <v>0</v>
      </c>
      <c r="H70" s="421">
        <f t="shared" si="3"/>
        <v>0</v>
      </c>
      <c r="I70" s="828">
        <f>'4. mell.Önkorm'!I72-'27._önkorm_önként'!I71</f>
        <v>0</v>
      </c>
      <c r="J70" s="421">
        <f>'4. mell.Önkorm'!J72-'27._önkorm_önként'!J71</f>
        <v>0</v>
      </c>
      <c r="K70" s="421">
        <f>'4. mell.Önkorm'!K72-'27._önkorm_önként'!K71</f>
        <v>0</v>
      </c>
      <c r="L70" s="421" t="e">
        <f>'4. mell.Önkorm'!L72-'27._önkorm_önként'!L71</f>
        <v>#DIV/0!</v>
      </c>
    </row>
    <row r="71" spans="1:12" s="56" customFormat="1" ht="12.2" customHeight="1" thickBot="1" x14ac:dyDescent="0.25">
      <c r="A71" s="65" t="s">
        <v>21</v>
      </c>
      <c r="B71" s="441" t="s">
        <v>611</v>
      </c>
      <c r="C71" s="117">
        <f>SUM(C72:C74)</f>
        <v>1013629000</v>
      </c>
      <c r="D71" s="275">
        <f t="shared" ref="D71:K71" si="22">SUM(D72:D74)</f>
        <v>1482574500</v>
      </c>
      <c r="E71" s="275">
        <f t="shared" si="22"/>
        <v>1482574500</v>
      </c>
      <c r="F71" s="714">
        <f t="shared" si="22"/>
        <v>0</v>
      </c>
      <c r="G71" s="714">
        <f t="shared" si="22"/>
        <v>0</v>
      </c>
      <c r="H71" s="28">
        <f t="shared" si="3"/>
        <v>0</v>
      </c>
      <c r="I71" s="783">
        <f t="shared" si="22"/>
        <v>0</v>
      </c>
      <c r="J71" s="28">
        <f t="shared" si="22"/>
        <v>0</v>
      </c>
      <c r="K71" s="28">
        <f t="shared" si="22"/>
        <v>0</v>
      </c>
      <c r="L71" s="28" t="e">
        <f t="shared" ref="L71" si="23">SUM(L72:L74)</f>
        <v>#DIV/0!</v>
      </c>
    </row>
    <row r="72" spans="1:12" s="56" customFormat="1" ht="12.2" customHeight="1" x14ac:dyDescent="0.2">
      <c r="A72" s="12" t="s">
        <v>214</v>
      </c>
      <c r="B72" s="878" t="s">
        <v>218</v>
      </c>
      <c r="C72" s="502">
        <f>'4. mell.Önkorm'!C74-'27._önkorm_önként'!C73</f>
        <v>1013629000</v>
      </c>
      <c r="D72" s="419">
        <f>'4. mell.Önkorm'!D74-'27._önkorm_önként'!D73</f>
        <v>1482574500</v>
      </c>
      <c r="E72" s="419">
        <f>'4. mell.Önkorm'!E74-'27._önkorm_önként'!E73-'27._önkorm_államig'!E73</f>
        <v>1482574500</v>
      </c>
      <c r="F72" s="721">
        <f>'4. mell.Önkorm'!F74-'27._önkorm_önként'!F73</f>
        <v>0</v>
      </c>
      <c r="G72" s="721">
        <f>'4. mell.Önkorm'!G74-'27._önkorm_önként'!G73</f>
        <v>0</v>
      </c>
      <c r="H72" s="421">
        <f t="shared" si="3"/>
        <v>0</v>
      </c>
      <c r="I72" s="828">
        <f>'4. mell.Önkorm'!I74-'27._önkorm_önként'!I73</f>
        <v>0</v>
      </c>
      <c r="J72" s="421">
        <f>'4. mell.Önkorm'!J74-'27._önkorm_önként'!J73</f>
        <v>0</v>
      </c>
      <c r="K72" s="421">
        <f>'4. mell.Önkorm'!K74-'27._önkorm_önként'!K73</f>
        <v>0</v>
      </c>
      <c r="L72" s="421">
        <f>'4. mell.Önkorm'!L74-'27._önkorm_önként'!L73</f>
        <v>0</v>
      </c>
    </row>
    <row r="73" spans="1:12" s="56" customFormat="1" ht="12.2" customHeight="1" x14ac:dyDescent="0.2">
      <c r="A73" s="12" t="s">
        <v>640</v>
      </c>
      <c r="B73" s="878" t="s">
        <v>390</v>
      </c>
      <c r="C73" s="502">
        <f>'4. mell.Önkorm'!C75-'27._önkorm_önként'!C74</f>
        <v>0</v>
      </c>
      <c r="D73" s="419">
        <f>'4. mell.Önkorm'!D75-'27._önkorm_önként'!D74</f>
        <v>0</v>
      </c>
      <c r="E73" s="419">
        <f>'4. mell.Önkorm'!E75-'27._önkorm_önként'!E74-'27._önkorm_államig'!E74</f>
        <v>0</v>
      </c>
      <c r="F73" s="721">
        <f>'4. mell.Önkorm'!F75-'27._önkorm_önként'!F74</f>
        <v>0</v>
      </c>
      <c r="G73" s="721">
        <f>'4. mell.Önkorm'!G75-'27._önkorm_önként'!G74</f>
        <v>0</v>
      </c>
      <c r="H73" s="421">
        <f t="shared" si="3"/>
        <v>0</v>
      </c>
      <c r="I73" s="828">
        <f>'4. mell.Önkorm'!I75-'27._önkorm_önként'!I74</f>
        <v>0</v>
      </c>
      <c r="J73" s="421">
        <f>'4. mell.Önkorm'!J75-'27._önkorm_önként'!J74</f>
        <v>0</v>
      </c>
      <c r="K73" s="421">
        <f>'4. mell.Önkorm'!K75-'27._önkorm_önként'!K74</f>
        <v>0</v>
      </c>
      <c r="L73" s="421">
        <f>'4. mell.Önkorm'!L75-'27._önkorm_önként'!L74</f>
        <v>0</v>
      </c>
    </row>
    <row r="74" spans="1:12" s="56" customFormat="1" ht="12.2" customHeight="1" thickBot="1" x14ac:dyDescent="0.25">
      <c r="A74" s="1218" t="s">
        <v>216</v>
      </c>
      <c r="B74" s="879" t="s">
        <v>535</v>
      </c>
      <c r="C74" s="502">
        <f>'4. mell.Önkorm'!C76-'27._önkorm_önként'!C75</f>
        <v>0</v>
      </c>
      <c r="D74" s="419">
        <f>'4. mell.Önkorm'!D76-'27._önkorm_önként'!D75</f>
        <v>0</v>
      </c>
      <c r="E74" s="419">
        <f>'4. mell.Önkorm'!E76-'27._önkorm_önként'!E75-'27._önkorm_államig'!E75</f>
        <v>0</v>
      </c>
      <c r="F74" s="721">
        <f>'4. mell.Önkorm'!F76-'27._önkorm_önként'!F75</f>
        <v>0</v>
      </c>
      <c r="G74" s="721">
        <f>'4. mell.Önkorm'!G76-'27._önkorm_önként'!G75</f>
        <v>0</v>
      </c>
      <c r="H74" s="421">
        <f t="shared" si="3"/>
        <v>0</v>
      </c>
      <c r="I74" s="828">
        <f>'4. mell.Önkorm'!I76-'27._önkorm_önként'!I75</f>
        <v>0</v>
      </c>
      <c r="J74" s="421">
        <f>'4. mell.Önkorm'!J76-'27._önkorm_önként'!J75</f>
        <v>0</v>
      </c>
      <c r="K74" s="421">
        <f>'4. mell.Önkorm'!K76-'27._önkorm_önként'!K75</f>
        <v>0</v>
      </c>
      <c r="L74" s="421" t="e">
        <f>'4. mell.Önkorm'!L76-'27._önkorm_önként'!L75</f>
        <v>#DIV/0!</v>
      </c>
    </row>
    <row r="75" spans="1:12" s="56" customFormat="1" ht="12.2" customHeight="1" thickBot="1" x14ac:dyDescent="0.25">
      <c r="A75" s="65" t="s">
        <v>22</v>
      </c>
      <c r="B75" s="441" t="s">
        <v>612</v>
      </c>
      <c r="C75" s="117">
        <f>SUM(C76:C77)</f>
        <v>0</v>
      </c>
      <c r="D75" s="275">
        <f t="shared" ref="D75:K75" si="24">SUM(D76:D77)</f>
        <v>45474169</v>
      </c>
      <c r="E75" s="275">
        <f t="shared" si="24"/>
        <v>45474169</v>
      </c>
      <c r="F75" s="714">
        <f t="shared" si="24"/>
        <v>0</v>
      </c>
      <c r="G75" s="714">
        <f t="shared" si="24"/>
        <v>0</v>
      </c>
      <c r="H75" s="28">
        <f t="shared" ref="H75:H83" si="25">+E75-D75</f>
        <v>0</v>
      </c>
      <c r="I75" s="783">
        <f t="shared" si="24"/>
        <v>0</v>
      </c>
      <c r="J75" s="28">
        <f t="shared" si="24"/>
        <v>0</v>
      </c>
      <c r="K75" s="28">
        <f t="shared" si="24"/>
        <v>0</v>
      </c>
      <c r="L75" s="28" t="e">
        <f t="shared" ref="L75" si="26">SUM(L76:L77)</f>
        <v>#DIV/0!</v>
      </c>
    </row>
    <row r="76" spans="1:12" s="56" customFormat="1" ht="12.2" customHeight="1" x14ac:dyDescent="0.2">
      <c r="A76" s="12" t="s">
        <v>217</v>
      </c>
      <c r="B76" s="61" t="s">
        <v>369</v>
      </c>
      <c r="C76" s="502">
        <f>'4. mell.Önkorm'!C78-'27._önkorm_önként'!C77</f>
        <v>0</v>
      </c>
      <c r="D76" s="419">
        <f>'4. mell.Önkorm'!D78-'27._önkorm_önként'!D77</f>
        <v>45474169</v>
      </c>
      <c r="E76" s="419">
        <f>'4. mell.Önkorm'!E78-'27._önkorm_önként'!E77-'27._önkorm_államig'!E77</f>
        <v>45474169</v>
      </c>
      <c r="F76" s="721">
        <f>'4. mell.Önkorm'!F78-'27._önkorm_önként'!F77</f>
        <v>0</v>
      </c>
      <c r="G76" s="721">
        <f>'4. mell.Önkorm'!G78-'27._önkorm_önként'!G77</f>
        <v>0</v>
      </c>
      <c r="H76" s="421">
        <f t="shared" si="25"/>
        <v>0</v>
      </c>
      <c r="I76" s="828">
        <f>'4. mell.Önkorm'!I78-'27._önkorm_önként'!I77</f>
        <v>0</v>
      </c>
      <c r="J76" s="421">
        <f>'4. mell.Önkorm'!J78-'27._önkorm_önként'!J77</f>
        <v>0</v>
      </c>
      <c r="K76" s="421">
        <f>'4. mell.Önkorm'!K78-'27._önkorm_önként'!K77</f>
        <v>0</v>
      </c>
      <c r="L76" s="421">
        <f>'4. mell.Önkorm'!L78-'27._önkorm_önként'!L77</f>
        <v>0</v>
      </c>
    </row>
    <row r="77" spans="1:12" s="56" customFormat="1" ht="12.2" customHeight="1" thickBot="1" x14ac:dyDescent="0.25">
      <c r="A77" s="1220" t="s">
        <v>219</v>
      </c>
      <c r="B77" s="61" t="s">
        <v>370</v>
      </c>
      <c r="C77" s="502">
        <f>'4. mell.Önkorm'!C79-'27._önkorm_önként'!C78</f>
        <v>0</v>
      </c>
      <c r="D77" s="419">
        <f>'4. mell.Önkorm'!D79-'27._önkorm_önként'!D78</f>
        <v>0</v>
      </c>
      <c r="E77" s="419">
        <f>'4. mell.Önkorm'!E79-'27._önkorm_önként'!E78-'27._önkorm_államig'!E78</f>
        <v>0</v>
      </c>
      <c r="F77" s="721">
        <f>'4. mell.Önkorm'!F79-'27._önkorm_önként'!F78</f>
        <v>0</v>
      </c>
      <c r="G77" s="721">
        <f>'4. mell.Önkorm'!G79-'27._önkorm_önként'!G78</f>
        <v>0</v>
      </c>
      <c r="H77" s="421">
        <f t="shared" si="25"/>
        <v>0</v>
      </c>
      <c r="I77" s="828">
        <f>'4. mell.Önkorm'!I79-'27._önkorm_önként'!I78</f>
        <v>0</v>
      </c>
      <c r="J77" s="421">
        <f>'4. mell.Önkorm'!J79-'27._önkorm_önként'!J78</f>
        <v>0</v>
      </c>
      <c r="K77" s="421">
        <f>'4. mell.Önkorm'!K79-'27._önkorm_önként'!K78</f>
        <v>0</v>
      </c>
      <c r="L77" s="421" t="e">
        <f>'4. mell.Önkorm'!L79-'27._önkorm_önként'!L78</f>
        <v>#DIV/0!</v>
      </c>
    </row>
    <row r="78" spans="1:12" s="26" customFormat="1" ht="12.2" customHeight="1" thickBot="1" x14ac:dyDescent="0.25">
      <c r="A78" s="65" t="s">
        <v>23</v>
      </c>
      <c r="B78" s="441" t="s">
        <v>613</v>
      </c>
      <c r="C78" s="117">
        <f>SUM(C79:C81)</f>
        <v>4200000000</v>
      </c>
      <c r="D78" s="275">
        <f t="shared" ref="D78:K78" si="27">SUM(D79:D81)</f>
        <v>5662567692</v>
      </c>
      <c r="E78" s="275">
        <f t="shared" si="27"/>
        <v>6461524380</v>
      </c>
      <c r="F78" s="714">
        <f t="shared" si="27"/>
        <v>0</v>
      </c>
      <c r="G78" s="714">
        <f t="shared" si="27"/>
        <v>0</v>
      </c>
      <c r="H78" s="28">
        <f t="shared" si="25"/>
        <v>798956688</v>
      </c>
      <c r="I78" s="783">
        <f t="shared" si="27"/>
        <v>0</v>
      </c>
      <c r="J78" s="28">
        <f t="shared" si="27"/>
        <v>0</v>
      </c>
      <c r="K78" s="28">
        <f t="shared" si="27"/>
        <v>0</v>
      </c>
      <c r="L78" s="28" t="e">
        <f t="shared" ref="L78" si="28">SUM(L79:L81)</f>
        <v>#DIV/0!</v>
      </c>
    </row>
    <row r="79" spans="1:12" s="56" customFormat="1" ht="12.2" customHeight="1" x14ac:dyDescent="0.2">
      <c r="A79" s="12" t="s">
        <v>220</v>
      </c>
      <c r="B79" s="878" t="s">
        <v>303</v>
      </c>
      <c r="C79" s="502">
        <f>'4. mell.Önkorm'!C81-'27._önkorm_önként'!C80</f>
        <v>0</v>
      </c>
      <c r="D79" s="419">
        <f>'4. mell.Önkorm'!D81-'27._önkorm_önként'!D80</f>
        <v>1462567692</v>
      </c>
      <c r="E79" s="419">
        <f>'4. mell.Önkorm'!E81-'27._önkorm_önként'!E80-'27._önkorm_államig'!E80</f>
        <v>2261524380</v>
      </c>
      <c r="F79" s="721">
        <f>'4. mell.Önkorm'!F81-'27._önkorm_önként'!F80</f>
        <v>0</v>
      </c>
      <c r="G79" s="721">
        <f>'4. mell.Önkorm'!G81-'27._önkorm_önként'!G80</f>
        <v>0</v>
      </c>
      <c r="H79" s="421">
        <f t="shared" si="25"/>
        <v>798956688</v>
      </c>
      <c r="I79" s="828">
        <f>'4. mell.Önkorm'!I81-'27._önkorm_önként'!I80</f>
        <v>0</v>
      </c>
      <c r="J79" s="421">
        <f>'4. mell.Önkorm'!J81-'27._önkorm_önként'!J80</f>
        <v>0</v>
      </c>
      <c r="K79" s="421">
        <f>'4. mell.Önkorm'!K81-'27._önkorm_önként'!K80</f>
        <v>0</v>
      </c>
      <c r="L79" s="421">
        <f>'4. mell.Önkorm'!L81-'27._önkorm_önként'!L80</f>
        <v>0</v>
      </c>
    </row>
    <row r="80" spans="1:12" s="56" customFormat="1" ht="12.2" customHeight="1" x14ac:dyDescent="0.2">
      <c r="A80" s="1218" t="s">
        <v>221</v>
      </c>
      <c r="B80" s="879" t="s">
        <v>304</v>
      </c>
      <c r="C80" s="502">
        <f>'4. mell.Önkorm'!C82-'27._önkorm_önként'!C81</f>
        <v>0</v>
      </c>
      <c r="D80" s="419">
        <f>'4. mell.Önkorm'!D82-'27._önkorm_önként'!D81</f>
        <v>0</v>
      </c>
      <c r="E80" s="419">
        <f>'4. mell.Önkorm'!E82-'27._önkorm_önként'!E81-'27._önkorm_államig'!E81</f>
        <v>0</v>
      </c>
      <c r="F80" s="721">
        <f>'4. mell.Önkorm'!F82-'27._önkorm_önként'!F81</f>
        <v>0</v>
      </c>
      <c r="G80" s="721">
        <f>'4. mell.Önkorm'!G82-'27._önkorm_önként'!G81</f>
        <v>0</v>
      </c>
      <c r="H80" s="421">
        <f t="shared" si="25"/>
        <v>0</v>
      </c>
      <c r="I80" s="828">
        <f>'4. mell.Önkorm'!I82-'27._önkorm_önként'!I81</f>
        <v>0</v>
      </c>
      <c r="J80" s="421">
        <f>'4. mell.Önkorm'!J82-'27._önkorm_önként'!J81</f>
        <v>0</v>
      </c>
      <c r="K80" s="421">
        <f>'4. mell.Önkorm'!K82-'27._önkorm_önként'!K81</f>
        <v>0</v>
      </c>
      <c r="L80" s="421" t="e">
        <f>'4. mell.Önkorm'!L82-'27._önkorm_önként'!L81</f>
        <v>#DIV/0!</v>
      </c>
    </row>
    <row r="81" spans="1:21" s="56" customFormat="1" ht="12.2" customHeight="1" thickBot="1" x14ac:dyDescent="0.25">
      <c r="A81" s="1220" t="s">
        <v>325</v>
      </c>
      <c r="B81" s="634" t="s">
        <v>378</v>
      </c>
      <c r="C81" s="502">
        <f>'4. mell.Önkorm'!C83-'27._önkorm_önként'!C82</f>
        <v>4200000000</v>
      </c>
      <c r="D81" s="419">
        <f>'4. mell.Önkorm'!D83-'27._önkorm_önként'!D82</f>
        <v>4200000000</v>
      </c>
      <c r="E81" s="419">
        <f>'4. mell.Önkorm'!E83-'27._önkorm_önként'!E82-'27._önkorm_államig'!E82</f>
        <v>4200000000</v>
      </c>
      <c r="F81" s="721">
        <f>'4. mell.Önkorm'!F83-'27._önkorm_önként'!F82</f>
        <v>0</v>
      </c>
      <c r="G81" s="721">
        <f>'4. mell.Önkorm'!G83-'27._önkorm_önként'!G82</f>
        <v>0</v>
      </c>
      <c r="H81" s="421">
        <f t="shared" si="25"/>
        <v>0</v>
      </c>
      <c r="I81" s="828">
        <f>'4. mell.Önkorm'!I83-'27._önkorm_önként'!I82</f>
        <v>0</v>
      </c>
      <c r="J81" s="421">
        <f>'4. mell.Önkorm'!J83-'27._önkorm_önként'!J82</f>
        <v>0</v>
      </c>
      <c r="K81" s="421">
        <f>'4. mell.Önkorm'!K83-'27._önkorm_önként'!K82</f>
        <v>0</v>
      </c>
      <c r="L81" s="421">
        <f>'4. mell.Önkorm'!L83-'27._önkorm_önként'!L82</f>
        <v>0</v>
      </c>
    </row>
    <row r="82" spans="1:21" s="26" customFormat="1" ht="12.2" customHeight="1" thickBot="1" x14ac:dyDescent="0.25">
      <c r="A82" s="65" t="s">
        <v>24</v>
      </c>
      <c r="B82" s="441" t="s">
        <v>614</v>
      </c>
      <c r="C82" s="1238">
        <f>+C67+C71+C75+C78</f>
        <v>5213629000</v>
      </c>
      <c r="D82" s="276">
        <f t="shared" ref="D82:K82" si="29">+D67+D71+D75+D78</f>
        <v>7190616361</v>
      </c>
      <c r="E82" s="276">
        <f t="shared" ref="E82" si="30">+E67+E71+E75+E78</f>
        <v>7989573049</v>
      </c>
      <c r="F82" s="680">
        <f t="shared" si="29"/>
        <v>0</v>
      </c>
      <c r="G82" s="680">
        <f t="shared" si="29"/>
        <v>0</v>
      </c>
      <c r="H82" s="76">
        <f t="shared" si="25"/>
        <v>798956688</v>
      </c>
      <c r="I82" s="793">
        <f t="shared" si="29"/>
        <v>0</v>
      </c>
      <c r="J82" s="76">
        <f t="shared" si="29"/>
        <v>0</v>
      </c>
      <c r="K82" s="76">
        <f t="shared" si="29"/>
        <v>0</v>
      </c>
      <c r="L82" s="76" t="e">
        <f t="shared" ref="L82" si="31">+L67+L71+L75+L78</f>
        <v>#DIV/0!</v>
      </c>
    </row>
    <row r="83" spans="1:21" s="26" customFormat="1" ht="12.2" customHeight="1" thickBot="1" x14ac:dyDescent="0.25">
      <c r="A83" s="82" t="s">
        <v>25</v>
      </c>
      <c r="B83" s="709" t="s">
        <v>635</v>
      </c>
      <c r="C83" s="1238">
        <f>+C66+C82</f>
        <v>8030807212</v>
      </c>
      <c r="D83" s="779">
        <f>+D66+D82</f>
        <v>10654306444</v>
      </c>
      <c r="E83" s="1238">
        <f>+E66+E82</f>
        <v>12793329758</v>
      </c>
      <c r="F83" s="680">
        <f t="shared" ref="F83:K83" si="32">+F66+F82</f>
        <v>0</v>
      </c>
      <c r="G83" s="680">
        <f t="shared" si="32"/>
        <v>0</v>
      </c>
      <c r="H83" s="76">
        <f t="shared" si="25"/>
        <v>2139023314</v>
      </c>
      <c r="I83" s="793">
        <f t="shared" si="32"/>
        <v>0</v>
      </c>
      <c r="J83" s="76">
        <f t="shared" si="32"/>
        <v>0</v>
      </c>
      <c r="K83" s="76">
        <f t="shared" si="32"/>
        <v>0</v>
      </c>
      <c r="L83" s="76" t="e">
        <f t="shared" ref="L83" si="33">+L66+L82</f>
        <v>#DIV/0!</v>
      </c>
      <c r="P83" s="115">
        <f>+H83+'27._önkorm_önként'!H84+'27._önkorm_államig'!H84</f>
        <v>2606002670</v>
      </c>
      <c r="Q83" s="1847" t="s">
        <v>838</v>
      </c>
      <c r="R83" s="1847"/>
      <c r="S83" s="1847"/>
      <c r="T83" s="1847"/>
    </row>
    <row r="84" spans="1:21" s="56" customFormat="1" ht="15" customHeight="1" x14ac:dyDescent="0.2">
      <c r="A84" s="366"/>
      <c r="B84" s="367"/>
      <c r="C84" s="152"/>
      <c r="D84" s="68"/>
      <c r="E84" s="68"/>
      <c r="F84" s="68"/>
      <c r="G84" s="68"/>
      <c r="H84" s="152">
        <f>D84-C84</f>
        <v>0</v>
      </c>
      <c r="I84" s="152"/>
      <c r="J84" s="152"/>
      <c r="K84" s="152"/>
      <c r="L84" s="152"/>
      <c r="N84" s="56" t="b">
        <f>E83=E131</f>
        <v>1</v>
      </c>
      <c r="O84" s="1419">
        <f>+H83-H131</f>
        <v>0</v>
      </c>
      <c r="P84" s="115">
        <f>'4. mell.Önkorm'!H134</f>
        <v>2606002670</v>
      </c>
      <c r="Q84" s="1848" t="s">
        <v>839</v>
      </c>
      <c r="R84" s="1848"/>
      <c r="S84" s="1848"/>
      <c r="T84" s="1848"/>
      <c r="U84" s="1848"/>
    </row>
    <row r="85" spans="1:21" ht="13.5" thickBot="1" x14ac:dyDescent="0.25">
      <c r="A85" s="1849" t="s">
        <v>362</v>
      </c>
      <c r="B85" s="1849"/>
      <c r="C85" s="1849"/>
      <c r="D85" s="1849"/>
      <c r="E85" s="1849"/>
      <c r="F85" s="1849"/>
      <c r="G85" s="1849"/>
      <c r="H85" s="1849"/>
      <c r="I85" s="25"/>
      <c r="J85" s="25"/>
      <c r="K85" s="25"/>
      <c r="L85" s="25"/>
      <c r="P85" s="25" t="b">
        <f>P83=P84</f>
        <v>1</v>
      </c>
    </row>
    <row r="86" spans="1:21" s="702" customFormat="1" ht="51.75" customHeight="1" thickBot="1" x14ac:dyDescent="0.25">
      <c r="A86" s="796"/>
      <c r="B86" s="797" t="s">
        <v>38</v>
      </c>
      <c r="C86" s="21" t="str">
        <f t="shared" ref="C86:L86" si="34">C7</f>
        <v>2023. évi eredeti előirányzat
2/2023. (II.14.)</v>
      </c>
      <c r="D86" s="1196" t="str">
        <f t="shared" si="34"/>
        <v>Módosított előirányzat a 14/2023.  (VI.29.)  rendelet szerint</v>
      </c>
      <c r="E86" s="703" t="str">
        <f t="shared" si="34"/>
        <v>Módosított előirányzat a …./2023. (IX…..)  rendelet szerint</v>
      </c>
      <c r="F86" s="703" t="str">
        <f t="shared" si="34"/>
        <v>Módosított előirányzat a .../2023. (XII…...)  rendelet szerint</v>
      </c>
      <c r="G86" s="703" t="str">
        <f t="shared" si="34"/>
        <v>Módosított előirányzat a …../2023. (II…..)  rendelet szerint</v>
      </c>
      <c r="H86" s="34" t="str">
        <f t="shared" si="34"/>
        <v>Változás a 14/2023. (VI.29.) rendelethez képest</v>
      </c>
      <c r="I86" s="795" t="str">
        <f t="shared" si="34"/>
        <v>2023. évi teljesítés              2023.06.30-ig</v>
      </c>
      <c r="J86" s="703" t="str">
        <f t="shared" si="34"/>
        <v>2023. évi teljesítés              2023.09.30-ig</v>
      </c>
      <c r="K86" s="703" t="str">
        <f t="shared" si="34"/>
        <v>2023. évi teljesítés              2023.12.31-ig</v>
      </c>
      <c r="L86" s="34" t="str">
        <f t="shared" si="34"/>
        <v>Teljesítés %-a</v>
      </c>
    </row>
    <row r="87" spans="1:21" s="33" customFormat="1" ht="12.2" customHeight="1" thickBot="1" x14ac:dyDescent="0.25">
      <c r="A87" s="78" t="s">
        <v>12</v>
      </c>
      <c r="B87" s="1010" t="s">
        <v>547</v>
      </c>
      <c r="C87" s="1236">
        <f>C88+C90+C91+C92+C93</f>
        <v>5387537015</v>
      </c>
      <c r="D87" s="271">
        <f>D88+D90+D91+D92+D93</f>
        <v>5497800740</v>
      </c>
      <c r="E87" s="271">
        <f>E88+E90+E91+E92+E93</f>
        <v>6392446079</v>
      </c>
      <c r="F87" s="722">
        <f t="shared" ref="F87:K87" si="35">F88+F90+F91+F92+F93</f>
        <v>0</v>
      </c>
      <c r="G87" s="722">
        <f t="shared" si="35"/>
        <v>0</v>
      </c>
      <c r="H87" s="79">
        <f t="shared" ref="H87:H133" si="36">+E87-D87</f>
        <v>894645339</v>
      </c>
      <c r="I87" s="832">
        <f t="shared" si="35"/>
        <v>0</v>
      </c>
      <c r="J87" s="79">
        <f t="shared" si="35"/>
        <v>0</v>
      </c>
      <c r="K87" s="79">
        <f t="shared" si="35"/>
        <v>0</v>
      </c>
      <c r="L87" s="79">
        <f t="shared" ref="L87" si="37">L88+L90+L91+L92+L93+L100</f>
        <v>0</v>
      </c>
    </row>
    <row r="88" spans="1:21" ht="12.2" customHeight="1" x14ac:dyDescent="0.2">
      <c r="A88" s="101" t="s">
        <v>91</v>
      </c>
      <c r="B88" s="52" t="s">
        <v>68</v>
      </c>
      <c r="C88" s="121">
        <f>'4. mell.Önkorm'!C91-'27._önkorm_önként'!C89</f>
        <v>89329769</v>
      </c>
      <c r="D88" s="272">
        <f>'4. mell.Önkorm'!D91-'27._önkorm_önként'!D89</f>
        <v>95395526</v>
      </c>
      <c r="E88" s="272">
        <f>'4. mell.Önkorm'!E91-'27._önkorm_önként'!E89-'27._önkorm_államig'!E89</f>
        <v>99169200</v>
      </c>
      <c r="F88" s="723">
        <f>'4. mell.Önkorm'!F91-'27._önkorm_önként'!F89</f>
        <v>0</v>
      </c>
      <c r="G88" s="723">
        <f>'4. mell.Önkorm'!G91-'27._önkorm_önként'!G89</f>
        <v>0</v>
      </c>
      <c r="H88" s="80">
        <f t="shared" si="36"/>
        <v>3773674</v>
      </c>
      <c r="I88" s="833">
        <f>'4. mell.Önkorm'!I91-'27._önkorm_önként'!I89</f>
        <v>0</v>
      </c>
      <c r="J88" s="80">
        <f>'4. mell.Önkorm'!J91-'27._önkorm_önként'!J89</f>
        <v>0</v>
      </c>
      <c r="K88" s="80">
        <f>'4. mell.Önkorm'!K91-'27._önkorm_önként'!K89</f>
        <v>0</v>
      </c>
      <c r="L88" s="80">
        <f>'4. mell.Önkorm'!L91-'27._önkorm_önként'!L89</f>
        <v>0</v>
      </c>
    </row>
    <row r="89" spans="1:21" ht="12.2" customHeight="1" x14ac:dyDescent="0.2">
      <c r="A89" s="1218" t="s">
        <v>305</v>
      </c>
      <c r="B89" s="428" t="s">
        <v>270</v>
      </c>
      <c r="C89" s="118">
        <f>'4. mell.Önkorm'!C92-'27._önkorm_önként'!C90</f>
        <v>0</v>
      </c>
      <c r="D89" s="273">
        <f>'4. mell.Önkorm'!D92-'27._önkorm_önként'!D90</f>
        <v>0</v>
      </c>
      <c r="E89" s="273">
        <f>'4. mell.Önkorm'!E92-'27._önkorm_önként'!E90-'27._önkorm_államig'!E90</f>
        <v>3296674</v>
      </c>
      <c r="F89" s="715">
        <f>'4. mell.Önkorm'!F92-'27._önkorm_önként'!F90</f>
        <v>0</v>
      </c>
      <c r="G89" s="715">
        <f>'4. mell.Önkorm'!G92-'27._önkorm_önként'!G90</f>
        <v>0</v>
      </c>
      <c r="H89" s="16">
        <f t="shared" si="36"/>
        <v>3296674</v>
      </c>
      <c r="I89" s="781">
        <f>'4. mell.Önkorm'!I92-'27._önkorm_önként'!I90</f>
        <v>0</v>
      </c>
      <c r="J89" s="16">
        <f>'4. mell.Önkorm'!J92-'27._önkorm_önként'!J90</f>
        <v>0</v>
      </c>
      <c r="K89" s="16">
        <f>'4. mell.Önkorm'!K92-'27._önkorm_önként'!K90</f>
        <v>0</v>
      </c>
      <c r="L89" s="16" t="e">
        <f>'4. mell.Önkorm'!L92-'27._önkorm_önként'!L90</f>
        <v>#DIV/0!</v>
      </c>
    </row>
    <row r="90" spans="1:21" ht="12.2" customHeight="1" x14ac:dyDescent="0.2">
      <c r="A90" s="1218" t="s">
        <v>92</v>
      </c>
      <c r="B90" s="423" t="s">
        <v>87</v>
      </c>
      <c r="C90" s="501">
        <f>'4. mell.Önkorm'!C93-'27._önkorm_önként'!C91</f>
        <v>12416236</v>
      </c>
      <c r="D90" s="418">
        <f>'4. mell.Önkorm'!D93-'27._önkorm_önként'!D91</f>
        <v>13157863</v>
      </c>
      <c r="E90" s="418">
        <f>'4. mell.Önkorm'!E93-'27._önkorm_önként'!E91-'27._önkorm_államig'!E91</f>
        <v>13712431</v>
      </c>
      <c r="F90" s="716">
        <f>'4. mell.Önkorm'!F93-'27._önkorm_önként'!F91</f>
        <v>0</v>
      </c>
      <c r="G90" s="716">
        <f>'4. mell.Önkorm'!G93-'27._önkorm_önként'!G91</f>
        <v>0</v>
      </c>
      <c r="H90" s="420">
        <f t="shared" si="36"/>
        <v>554568</v>
      </c>
      <c r="I90" s="782">
        <f>'4. mell.Önkorm'!I93-'27._önkorm_önként'!I91</f>
        <v>0</v>
      </c>
      <c r="J90" s="420">
        <f>'4. mell.Önkorm'!J93-'27._önkorm_önként'!J91</f>
        <v>0</v>
      </c>
      <c r="K90" s="420">
        <f>'4. mell.Önkorm'!K93-'27._önkorm_önként'!K91</f>
        <v>0</v>
      </c>
      <c r="L90" s="420">
        <f>'4. mell.Önkorm'!L93-'27._önkorm_önként'!L91</f>
        <v>0</v>
      </c>
    </row>
    <row r="91" spans="1:21" ht="12.2" customHeight="1" x14ac:dyDescent="0.2">
      <c r="A91" s="1218" t="s">
        <v>93</v>
      </c>
      <c r="B91" s="423" t="s">
        <v>69</v>
      </c>
      <c r="C91" s="652">
        <f>'4. mell.Önkorm'!C94-'27._önkorm_önként'!C92</f>
        <v>493804625</v>
      </c>
      <c r="D91" s="780">
        <f>'4. mell.Önkorm'!D94-'27._önkorm_önként'!D92</f>
        <v>554404489</v>
      </c>
      <c r="E91" s="780">
        <f>'4. mell.Önkorm'!E94-'27._önkorm_önként'!E92-'27._önkorm_államig'!E92</f>
        <v>559282870</v>
      </c>
      <c r="F91" s="717">
        <f>'4. mell.Önkorm'!F94-'27._önkorm_önként'!F92</f>
        <v>0</v>
      </c>
      <c r="G91" s="717">
        <f>'4. mell.Önkorm'!G94-'27._önkorm_önként'!G92</f>
        <v>0</v>
      </c>
      <c r="H91" s="673">
        <f t="shared" si="36"/>
        <v>4878381</v>
      </c>
      <c r="I91" s="784">
        <f>'4. mell.Önkorm'!I94-'27._önkorm_önként'!I92</f>
        <v>0</v>
      </c>
      <c r="J91" s="673">
        <f>'4. mell.Önkorm'!J94-'27._önkorm_önként'!J92</f>
        <v>0</v>
      </c>
      <c r="K91" s="673">
        <f>'4. mell.Önkorm'!K94-'27._önkorm_önként'!K92</f>
        <v>0</v>
      </c>
      <c r="L91" s="673">
        <f>'4. mell.Önkorm'!L94-'27._önkorm_önként'!L92</f>
        <v>0</v>
      </c>
    </row>
    <row r="92" spans="1:21" ht="12.2" customHeight="1" x14ac:dyDescent="0.2">
      <c r="A92" s="1218" t="s">
        <v>90</v>
      </c>
      <c r="B92" s="423" t="s">
        <v>80</v>
      </c>
      <c r="C92" s="652">
        <f>'4. mell.Önkorm'!C95-'27._önkorm_önként'!C93</f>
        <v>100261520</v>
      </c>
      <c r="D92" s="780">
        <f>'4. mell.Önkorm'!D95-'27._önkorm_önként'!D93</f>
        <v>100261520</v>
      </c>
      <c r="E92" s="780">
        <f>'4. mell.Önkorm'!E95-'27._önkorm_önként'!E93-'27._önkorm_államig'!E93</f>
        <v>100261520</v>
      </c>
      <c r="F92" s="717">
        <f>'4. mell.Önkorm'!F95-'27._önkorm_önként'!F93</f>
        <v>0</v>
      </c>
      <c r="G92" s="717">
        <f>'4. mell.Önkorm'!G95-'27._önkorm_önként'!G93</f>
        <v>0</v>
      </c>
      <c r="H92" s="673">
        <f t="shared" si="36"/>
        <v>0</v>
      </c>
      <c r="I92" s="784">
        <f>'4. mell.Önkorm'!I95-'27._önkorm_önként'!I93</f>
        <v>0</v>
      </c>
      <c r="J92" s="673">
        <f>'4. mell.Önkorm'!J95-'27._önkorm_önként'!J93</f>
        <v>0</v>
      </c>
      <c r="K92" s="673">
        <f>'4. mell.Önkorm'!K95-'27._önkorm_önként'!K93</f>
        <v>0</v>
      </c>
      <c r="L92" s="673">
        <f>'4. mell.Önkorm'!L95-'27._önkorm_önként'!L93</f>
        <v>0</v>
      </c>
    </row>
    <row r="93" spans="1:21" ht="12.2" customHeight="1" x14ac:dyDescent="0.2">
      <c r="A93" s="1218" t="s">
        <v>147</v>
      </c>
      <c r="B93" s="54" t="s">
        <v>88</v>
      </c>
      <c r="C93" s="652">
        <f>SUM(C94:C100)</f>
        <v>4691724865</v>
      </c>
      <c r="D93" s="780">
        <f t="shared" ref="D93:K93" si="38">SUM(D94:D100)</f>
        <v>4734581342</v>
      </c>
      <c r="E93" s="780">
        <f>'4. mell.Önkorm'!E96-'27._önkorm_önként'!E94-'27._önkorm_államig'!E94</f>
        <v>5620020058</v>
      </c>
      <c r="F93" s="717">
        <f t="shared" si="38"/>
        <v>0</v>
      </c>
      <c r="G93" s="717">
        <f t="shared" si="38"/>
        <v>0</v>
      </c>
      <c r="H93" s="673">
        <f t="shared" si="36"/>
        <v>885438716</v>
      </c>
      <c r="I93" s="784">
        <f t="shared" si="38"/>
        <v>0</v>
      </c>
      <c r="J93" s="673">
        <f t="shared" si="38"/>
        <v>0</v>
      </c>
      <c r="K93" s="673">
        <f t="shared" si="38"/>
        <v>0</v>
      </c>
      <c r="L93" s="673">
        <f>'4. mell.Önkorm'!L96-'27._önkorm_önként'!L94</f>
        <v>0</v>
      </c>
    </row>
    <row r="94" spans="1:21" ht="12.2" customHeight="1" x14ac:dyDescent="0.2">
      <c r="A94" s="1218" t="s">
        <v>306</v>
      </c>
      <c r="B94" s="855" t="s">
        <v>554</v>
      </c>
      <c r="C94" s="652">
        <f>'4. mell.Önkorm'!C97-'27._önkorm_önként'!C95</f>
        <v>0</v>
      </c>
      <c r="D94" s="780">
        <f>'4. mell.Önkorm'!D97-'27._önkorm_önként'!D95</f>
        <v>0</v>
      </c>
      <c r="E94" s="780">
        <f>'4. mell.Önkorm'!E97-'27._önkorm_önként'!E95-'27._önkorm_államig'!E95</f>
        <v>0</v>
      </c>
      <c r="F94" s="717">
        <f>'4. mell.Önkorm'!F97-'27._önkorm_önként'!F95</f>
        <v>0</v>
      </c>
      <c r="G94" s="717">
        <f>'4. mell.Önkorm'!G97-'27._önkorm_önként'!G95</f>
        <v>0</v>
      </c>
      <c r="H94" s="673">
        <f t="shared" si="36"/>
        <v>0</v>
      </c>
      <c r="I94" s="784">
        <f>'4. mell.Önkorm'!I97-'27._önkorm_önként'!I95</f>
        <v>0</v>
      </c>
      <c r="J94" s="673">
        <f>'4. mell.Önkorm'!J97-'27._önkorm_önként'!J95</f>
        <v>0</v>
      </c>
      <c r="K94" s="673">
        <f>'4. mell.Önkorm'!K97-'27._önkorm_önként'!K95</f>
        <v>0</v>
      </c>
      <c r="L94" s="673" t="e">
        <f>'4. mell.Önkorm'!L97-'27._önkorm_önként'!L95</f>
        <v>#DIV/0!</v>
      </c>
    </row>
    <row r="95" spans="1:21" ht="12.2" customHeight="1" x14ac:dyDescent="0.2">
      <c r="A95" s="1218" t="s">
        <v>307</v>
      </c>
      <c r="B95" s="1011" t="s">
        <v>647</v>
      </c>
      <c r="C95" s="652">
        <f>'4. mell.Önkorm'!C98-'27._önkorm_önként'!C96</f>
        <v>3222984305</v>
      </c>
      <c r="D95" s="780">
        <f>'4. mell.Önkorm'!D98-'27._önkorm_önként'!D96</f>
        <v>3222984305</v>
      </c>
      <c r="E95" s="780">
        <f>'4. mell.Önkorm'!E98-'27._önkorm_önként'!E96-'27._önkorm_államig'!E96</f>
        <v>3222984305</v>
      </c>
      <c r="F95" s="717">
        <f>'4. mell.Önkorm'!F98-'27._önkorm_önként'!F96</f>
        <v>0</v>
      </c>
      <c r="G95" s="717">
        <f>'4. mell.Önkorm'!G98-'27._önkorm_önként'!G96</f>
        <v>0</v>
      </c>
      <c r="H95" s="673">
        <f t="shared" si="36"/>
        <v>0</v>
      </c>
      <c r="I95" s="784">
        <f>'4. mell.Önkorm'!I98-'27._önkorm_önként'!I96</f>
        <v>0</v>
      </c>
      <c r="J95" s="673">
        <f>'4. mell.Önkorm'!J98-'27._önkorm_önként'!J96</f>
        <v>0</v>
      </c>
      <c r="K95" s="673">
        <f>'4. mell.Önkorm'!K98-'27._önkorm_önként'!K96</f>
        <v>0</v>
      </c>
      <c r="L95" s="673">
        <f>'4. mell.Önkorm'!L98-'27._önkorm_önként'!L96</f>
        <v>0</v>
      </c>
    </row>
    <row r="96" spans="1:21" ht="12.2" customHeight="1" x14ac:dyDescent="0.2">
      <c r="A96" s="1218" t="s">
        <v>308</v>
      </c>
      <c r="B96" s="1011" t="s">
        <v>646</v>
      </c>
      <c r="C96" s="652">
        <f>'4. mell.Önkorm'!C99-'27._önkorm_önként'!C97</f>
        <v>0</v>
      </c>
      <c r="D96" s="780">
        <f>'4. mell.Önkorm'!D99-'27._önkorm_önként'!D97</f>
        <v>0</v>
      </c>
      <c r="E96" s="780">
        <f>'4. mell.Önkorm'!E99-'27._önkorm_önként'!E97-'27._önkorm_államig'!E97</f>
        <v>0</v>
      </c>
      <c r="F96" s="717">
        <f>'4. mell.Önkorm'!F99-'27._önkorm_önként'!F97</f>
        <v>0</v>
      </c>
      <c r="G96" s="717">
        <f>'4. mell.Önkorm'!G99-'27._önkorm_önként'!G97</f>
        <v>0</v>
      </c>
      <c r="H96" s="673">
        <f t="shared" si="36"/>
        <v>0</v>
      </c>
      <c r="I96" s="784">
        <f>'4. mell.Önkorm'!I99-'27._önkorm_önként'!I97</f>
        <v>0</v>
      </c>
      <c r="J96" s="673">
        <f>'4. mell.Önkorm'!J99-'27._önkorm_önként'!J97</f>
        <v>0</v>
      </c>
      <c r="K96" s="673">
        <f>'4. mell.Önkorm'!K99-'27._önkorm_önként'!K97</f>
        <v>0</v>
      </c>
      <c r="L96" s="673" t="e">
        <f>'4. mell.Önkorm'!L99-'27._önkorm_önként'!L97</f>
        <v>#DIV/0!</v>
      </c>
    </row>
    <row r="97" spans="1:12" ht="12.2" customHeight="1" x14ac:dyDescent="0.2">
      <c r="A97" s="1218" t="s">
        <v>309</v>
      </c>
      <c r="B97" s="1011" t="s">
        <v>645</v>
      </c>
      <c r="C97" s="652">
        <f>'4. mell.Önkorm'!C100-'27._önkorm_önként'!C98</f>
        <v>13000000</v>
      </c>
      <c r="D97" s="780">
        <f>'4. mell.Önkorm'!D100-'27._önkorm_önként'!D98</f>
        <v>13000000</v>
      </c>
      <c r="E97" s="780">
        <f>'4. mell.Önkorm'!E100-'27._önkorm_önként'!E98-'27._önkorm_államig'!E98</f>
        <v>13000000</v>
      </c>
      <c r="F97" s="717">
        <f>'4. mell.Önkorm'!F100-'27._önkorm_önként'!F98</f>
        <v>0</v>
      </c>
      <c r="G97" s="717">
        <f>'4. mell.Önkorm'!G100-'27._önkorm_önként'!G98</f>
        <v>0</v>
      </c>
      <c r="H97" s="673">
        <f t="shared" si="36"/>
        <v>0</v>
      </c>
      <c r="I97" s="784">
        <f>'4. mell.Önkorm'!I100-'27._önkorm_önként'!I98</f>
        <v>0</v>
      </c>
      <c r="J97" s="673">
        <f>'4. mell.Önkorm'!J100-'27._önkorm_önként'!J98</f>
        <v>0</v>
      </c>
      <c r="K97" s="673">
        <f>'4. mell.Önkorm'!K100-'27._önkorm_önként'!K98</f>
        <v>0</v>
      </c>
      <c r="L97" s="673">
        <f>'4. mell.Önkorm'!L100-'27._önkorm_önként'!L98</f>
        <v>0</v>
      </c>
    </row>
    <row r="98" spans="1:12" ht="12.2" customHeight="1" x14ac:dyDescent="0.2">
      <c r="A98" s="1218" t="s">
        <v>310</v>
      </c>
      <c r="B98" s="1011" t="s">
        <v>650</v>
      </c>
      <c r="C98" s="652">
        <f>'4. mell.Önkorm'!C101-'27._önkorm_önként'!C99</f>
        <v>0</v>
      </c>
      <c r="D98" s="780">
        <f>'4. mell.Önkorm'!D101-'27._önkorm_önként'!D99</f>
        <v>0</v>
      </c>
      <c r="E98" s="780">
        <f>'4. mell.Önkorm'!E101-'27._önkorm_önként'!E99-'27._önkorm_államig'!E99</f>
        <v>0</v>
      </c>
      <c r="F98" s="717">
        <f>'4. mell.Önkorm'!F101-'27._önkorm_önként'!F99</f>
        <v>0</v>
      </c>
      <c r="G98" s="717">
        <f>'4. mell.Önkorm'!G101-'27._önkorm_önként'!G99</f>
        <v>0</v>
      </c>
      <c r="H98" s="673">
        <f t="shared" si="36"/>
        <v>0</v>
      </c>
      <c r="I98" s="784">
        <f>'4. mell.Önkorm'!I101-'27._önkorm_önként'!I99</f>
        <v>0</v>
      </c>
      <c r="J98" s="673">
        <f>'4. mell.Önkorm'!J101-'27._önkorm_önként'!J99</f>
        <v>0</v>
      </c>
      <c r="K98" s="673">
        <f>'4. mell.Önkorm'!K101-'27._önkorm_önként'!K99</f>
        <v>0</v>
      </c>
      <c r="L98" s="673" t="e">
        <f>'4. mell.Önkorm'!L101-'27._önkorm_önként'!L99</f>
        <v>#DIV/0!</v>
      </c>
    </row>
    <row r="99" spans="1:12" ht="12.2" customHeight="1" x14ac:dyDescent="0.2">
      <c r="A99" s="1218" t="s">
        <v>361</v>
      </c>
      <c r="B99" s="1011" t="s">
        <v>644</v>
      </c>
      <c r="C99" s="652">
        <f>'4. mell.Önkorm'!C102-'27._önkorm_önként'!C100</f>
        <v>901900000</v>
      </c>
      <c r="D99" s="780">
        <f>'4. mell.Önkorm'!D102-'27._önkorm_önként'!D100</f>
        <v>989528000</v>
      </c>
      <c r="E99" s="780">
        <f>'4. mell.Önkorm'!E102-'27._önkorm_önként'!E100-'27._önkorm_államig'!E100</f>
        <v>1188728000</v>
      </c>
      <c r="F99" s="717">
        <f>'4. mell.Önkorm'!F102-'27._önkorm_önként'!F100</f>
        <v>0</v>
      </c>
      <c r="G99" s="717">
        <f>'4. mell.Önkorm'!G102-'27._önkorm_önként'!G100</f>
        <v>0</v>
      </c>
      <c r="H99" s="673">
        <f t="shared" si="36"/>
        <v>199200000</v>
      </c>
      <c r="I99" s="784">
        <f>'4. mell.Önkorm'!I102-'27._önkorm_önként'!I100</f>
        <v>0</v>
      </c>
      <c r="J99" s="673">
        <f>'4. mell.Önkorm'!J102-'27._önkorm_önként'!J100</f>
        <v>0</v>
      </c>
      <c r="K99" s="673">
        <f>'4. mell.Önkorm'!K102-'27._önkorm_önként'!K100</f>
        <v>0</v>
      </c>
      <c r="L99" s="673">
        <f>'4. mell.Önkorm'!L102-'27._önkorm_önként'!L100</f>
        <v>0</v>
      </c>
    </row>
    <row r="100" spans="1:12" ht="12.2" customHeight="1" x14ac:dyDescent="0.2">
      <c r="A100" s="1218" t="s">
        <v>615</v>
      </c>
      <c r="B100" s="1012" t="s">
        <v>649</v>
      </c>
      <c r="C100" s="1237">
        <f>+C101+C102</f>
        <v>553840560</v>
      </c>
      <c r="D100" s="831">
        <f t="shared" ref="D100:K100" si="39">+D101+D102</f>
        <v>509069037</v>
      </c>
      <c r="E100" s="831">
        <f>'4. mell.Önkorm'!E103-'27._önkorm_önként'!E101-'27._önkorm_államig'!E101</f>
        <v>1195307753</v>
      </c>
      <c r="F100" s="754">
        <f t="shared" si="39"/>
        <v>0</v>
      </c>
      <c r="G100" s="754">
        <f t="shared" si="39"/>
        <v>0</v>
      </c>
      <c r="H100" s="682">
        <f t="shared" si="36"/>
        <v>686238716</v>
      </c>
      <c r="I100" s="785">
        <f t="shared" si="39"/>
        <v>0</v>
      </c>
      <c r="J100" s="682">
        <f t="shared" si="39"/>
        <v>0</v>
      </c>
      <c r="K100" s="682">
        <f t="shared" si="39"/>
        <v>0</v>
      </c>
      <c r="L100" s="682">
        <f>'4. mell.Önkorm'!L103-'27._önkorm_önként'!L101</f>
        <v>0</v>
      </c>
    </row>
    <row r="101" spans="1:12" ht="12.75" customHeight="1" x14ac:dyDescent="0.2">
      <c r="A101" s="12" t="s">
        <v>616</v>
      </c>
      <c r="B101" s="1013" t="s">
        <v>617</v>
      </c>
      <c r="C101" s="118">
        <f>'4. mell.Önkorm'!C104-'27._önkorm_önként'!C102</f>
        <v>100000000</v>
      </c>
      <c r="D101" s="273">
        <f>'4. mell.Önkorm'!D104-'27._önkorm_önként'!D102</f>
        <v>100000000</v>
      </c>
      <c r="E101" s="273">
        <f>'4. mell.Önkorm'!E104-'27._önkorm_önként'!E102-'27._önkorm_államig'!E102</f>
        <v>100000000</v>
      </c>
      <c r="F101" s="715">
        <f>'4. mell.Önkorm'!F104-'27._önkorm_önként'!F102</f>
        <v>0</v>
      </c>
      <c r="G101" s="715">
        <f>'4. mell.Önkorm'!G104-'27._önkorm_önként'!G102</f>
        <v>0</v>
      </c>
      <c r="H101" s="16">
        <f t="shared" si="36"/>
        <v>0</v>
      </c>
      <c r="I101" s="781">
        <f>'4. mell.Önkorm'!I104-'27._önkorm_önként'!I102</f>
        <v>0</v>
      </c>
      <c r="J101" s="16">
        <f>'4. mell.Önkorm'!J104-'27._önkorm_önként'!J102</f>
        <v>0</v>
      </c>
      <c r="K101" s="16">
        <f>'4. mell.Önkorm'!K104-'27._önkorm_önként'!K102</f>
        <v>0</v>
      </c>
      <c r="L101" s="16">
        <f>'4. mell.Önkorm'!L104-'27._önkorm_önként'!L102</f>
        <v>0</v>
      </c>
    </row>
    <row r="102" spans="1:12" ht="12.75" customHeight="1" x14ac:dyDescent="0.2">
      <c r="A102" s="1220" t="s">
        <v>618</v>
      </c>
      <c r="B102" s="1014" t="s">
        <v>619</v>
      </c>
      <c r="C102" s="501">
        <f>+C103+C104</f>
        <v>453840560</v>
      </c>
      <c r="D102" s="418">
        <f t="shared" ref="D102:K102" si="40">+D103+D104</f>
        <v>409069037</v>
      </c>
      <c r="E102" s="418">
        <f>'4. mell.Önkorm'!E105-'27._önkorm_önként'!E103-'27._önkorm_államig'!E103</f>
        <v>1095307753</v>
      </c>
      <c r="F102" s="716">
        <f t="shared" si="40"/>
        <v>0</v>
      </c>
      <c r="G102" s="716">
        <f t="shared" si="40"/>
        <v>0</v>
      </c>
      <c r="H102" s="420">
        <f t="shared" si="36"/>
        <v>686238716</v>
      </c>
      <c r="I102" s="782">
        <f t="shared" si="40"/>
        <v>0</v>
      </c>
      <c r="J102" s="420">
        <f t="shared" si="40"/>
        <v>0</v>
      </c>
      <c r="K102" s="420">
        <f t="shared" si="40"/>
        <v>0</v>
      </c>
      <c r="L102" s="420">
        <f>'4. mell.Önkorm'!L105-'27._önkorm_önként'!L103</f>
        <v>0</v>
      </c>
    </row>
    <row r="103" spans="1:12" ht="12.75" customHeight="1" x14ac:dyDescent="0.2">
      <c r="A103" s="1220" t="s">
        <v>620</v>
      </c>
      <c r="B103" s="1015" t="s">
        <v>648</v>
      </c>
      <c r="C103" s="501">
        <f>'4. mell.Önkorm'!C106-'27._önkorm_önként'!C104</f>
        <v>403840560</v>
      </c>
      <c r="D103" s="418">
        <f>'4. mell.Önkorm'!D106-'27._önkorm_önként'!D104</f>
        <v>368069037</v>
      </c>
      <c r="E103" s="418">
        <f>'4. mell.Önkorm'!E106-'27._önkorm_önként'!E104-'27._önkorm_államig'!E104</f>
        <v>1054307753</v>
      </c>
      <c r="F103" s="716">
        <f>'4. mell.Önkorm'!F106-'27._önkorm_önként'!F104</f>
        <v>0</v>
      </c>
      <c r="G103" s="716">
        <f>'4. mell.Önkorm'!G106-'27._önkorm_önként'!G104</f>
        <v>0</v>
      </c>
      <c r="H103" s="420">
        <f t="shared" si="36"/>
        <v>686238716</v>
      </c>
      <c r="I103" s="782">
        <f>'4. mell.Önkorm'!I106-'27._önkorm_önként'!I104</f>
        <v>0</v>
      </c>
      <c r="J103" s="420">
        <f>'4. mell.Önkorm'!J106-'27._önkorm_önként'!J104</f>
        <v>0</v>
      </c>
      <c r="K103" s="420">
        <f>'4. mell.Önkorm'!K106-'27._önkorm_önként'!K104</f>
        <v>0</v>
      </c>
      <c r="L103" s="420">
        <f>'4. mell.Önkorm'!L106-'27._önkorm_önként'!L104</f>
        <v>0</v>
      </c>
    </row>
    <row r="104" spans="1:12" ht="12.75" customHeight="1" thickBot="1" x14ac:dyDescent="0.25">
      <c r="A104" s="1220" t="s">
        <v>621</v>
      </c>
      <c r="B104" s="1015" t="s">
        <v>636</v>
      </c>
      <c r="C104" s="501">
        <f>'4. mell.Önkorm'!C107-'27._önkorm_önként'!C105</f>
        <v>50000000</v>
      </c>
      <c r="D104" s="418">
        <f>'4. mell.Önkorm'!D107-'27._önkorm_önként'!D105</f>
        <v>41000000</v>
      </c>
      <c r="E104" s="418">
        <f>'4. mell.Önkorm'!E107-'27._önkorm_önként'!E105-'27._önkorm_államig'!E105</f>
        <v>41000000</v>
      </c>
      <c r="F104" s="716">
        <f>'4. mell.Önkorm'!F107-'27._önkorm_önként'!F105</f>
        <v>0</v>
      </c>
      <c r="G104" s="716">
        <f>'4. mell.Önkorm'!G107-'27._önkorm_önként'!G105</f>
        <v>0</v>
      </c>
      <c r="H104" s="420">
        <f t="shared" si="36"/>
        <v>0</v>
      </c>
      <c r="I104" s="782">
        <f>'4. mell.Önkorm'!I107-'27._önkorm_önként'!I105</f>
        <v>0</v>
      </c>
      <c r="J104" s="420">
        <f>'4. mell.Önkorm'!J107-'27._önkorm_önként'!J105</f>
        <v>0</v>
      </c>
      <c r="K104" s="420">
        <f>'4. mell.Önkorm'!K107-'27._önkorm_önként'!K105</f>
        <v>0</v>
      </c>
      <c r="L104" s="420">
        <f>'4. mell.Önkorm'!L107-'27._önkorm_önként'!L105</f>
        <v>0</v>
      </c>
    </row>
    <row r="105" spans="1:12" ht="12.2" customHeight="1" thickBot="1" x14ac:dyDescent="0.25">
      <c r="A105" s="14" t="s">
        <v>13</v>
      </c>
      <c r="B105" s="102" t="s">
        <v>384</v>
      </c>
      <c r="C105" s="117">
        <f>+C106+C108+C110</f>
        <v>521826491</v>
      </c>
      <c r="D105" s="275">
        <f t="shared" ref="D105:K105" si="41">+D106+D108+D110</f>
        <v>1024620068</v>
      </c>
      <c r="E105" s="275">
        <f t="shared" si="41"/>
        <v>1039170305</v>
      </c>
      <c r="F105" s="714">
        <f t="shared" si="41"/>
        <v>0</v>
      </c>
      <c r="G105" s="714">
        <f t="shared" si="41"/>
        <v>0</v>
      </c>
      <c r="H105" s="28">
        <f t="shared" si="36"/>
        <v>14550237</v>
      </c>
      <c r="I105" s="783">
        <f t="shared" si="41"/>
        <v>0</v>
      </c>
      <c r="J105" s="28">
        <f t="shared" si="41"/>
        <v>0</v>
      </c>
      <c r="K105" s="28">
        <f t="shared" si="41"/>
        <v>0</v>
      </c>
      <c r="L105" s="28">
        <f t="shared" ref="L105" si="42">+L106+L108+L110</f>
        <v>0</v>
      </c>
    </row>
    <row r="106" spans="1:12" ht="12.2" customHeight="1" x14ac:dyDescent="0.2">
      <c r="A106" s="12" t="s">
        <v>94</v>
      </c>
      <c r="B106" s="423" t="s">
        <v>119</v>
      </c>
      <c r="C106" s="118">
        <f>'4. mell.Önkorm'!C109-'27._önkorm_önként'!C107</f>
        <v>92305900</v>
      </c>
      <c r="D106" s="273">
        <f>'4. mell.Önkorm'!D109-'27._önkorm_önként'!D107</f>
        <v>181452935</v>
      </c>
      <c r="E106" s="273">
        <f>'4. mell.Önkorm'!E109-'27._önkorm_önként'!E107-'27._önkorm_államig'!E107</f>
        <v>185521584</v>
      </c>
      <c r="F106" s="715">
        <f>'4. mell.Önkorm'!F109-'27._önkorm_önként'!F107</f>
        <v>0</v>
      </c>
      <c r="G106" s="715">
        <f>'4. mell.Önkorm'!G109-'27._önkorm_önként'!G107</f>
        <v>0</v>
      </c>
      <c r="H106" s="16">
        <f t="shared" si="36"/>
        <v>4068649</v>
      </c>
      <c r="I106" s="781">
        <f>'4. mell.Önkorm'!I109-'27._önkorm_önként'!I107</f>
        <v>0</v>
      </c>
      <c r="J106" s="16">
        <f>'4. mell.Önkorm'!J109-'27._önkorm_önként'!J107</f>
        <v>0</v>
      </c>
      <c r="K106" s="16">
        <f>'4. mell.Önkorm'!K109-'27._önkorm_önként'!K107</f>
        <v>0</v>
      </c>
      <c r="L106" s="16">
        <f>'4. mell.Önkorm'!L109-'27._önkorm_önként'!L107</f>
        <v>0</v>
      </c>
    </row>
    <row r="107" spans="1:12" ht="12.2" customHeight="1" x14ac:dyDescent="0.2">
      <c r="A107" s="12" t="s">
        <v>316</v>
      </c>
      <c r="B107" s="1014" t="s">
        <v>225</v>
      </c>
      <c r="C107" s="118">
        <f>'4. mell.Önkorm'!C110-'27._önkorm_önként'!C108</f>
        <v>0</v>
      </c>
      <c r="D107" s="273">
        <f>'4. mell.Önkorm'!D110-'27._önkorm_önként'!D108</f>
        <v>56894300</v>
      </c>
      <c r="E107" s="273">
        <f>'4. mell.Önkorm'!E110-'27._önkorm_önként'!E108-'27._önkorm_államig'!E108</f>
        <v>56894300</v>
      </c>
      <c r="F107" s="715">
        <f>'4. mell.Önkorm'!F110-'27._önkorm_önként'!F108</f>
        <v>0</v>
      </c>
      <c r="G107" s="715">
        <f>'4. mell.Önkorm'!G110-'27._önkorm_önként'!G108</f>
        <v>0</v>
      </c>
      <c r="H107" s="16">
        <f t="shared" si="36"/>
        <v>0</v>
      </c>
      <c r="I107" s="781">
        <f>'4. mell.Önkorm'!I110-'27._önkorm_önként'!I108</f>
        <v>0</v>
      </c>
      <c r="J107" s="16">
        <f>'4. mell.Önkorm'!J110-'27._önkorm_önként'!J108</f>
        <v>0</v>
      </c>
      <c r="K107" s="16">
        <f>'4. mell.Önkorm'!K110-'27._önkorm_önként'!K108</f>
        <v>0</v>
      </c>
      <c r="L107" s="16">
        <f>'4. mell.Önkorm'!L110-'27._önkorm_önként'!L108</f>
        <v>0</v>
      </c>
    </row>
    <row r="108" spans="1:12" ht="12.2" customHeight="1" x14ac:dyDescent="0.2">
      <c r="A108" s="12" t="s">
        <v>95</v>
      </c>
      <c r="B108" s="448" t="s">
        <v>2</v>
      </c>
      <c r="C108" s="501">
        <f>'4. mell.Önkorm'!C111-'27._önkorm_önként'!C109</f>
        <v>428020591</v>
      </c>
      <c r="D108" s="418">
        <f>'4. mell.Önkorm'!D111-'27._önkorm_önként'!D109</f>
        <v>642682133</v>
      </c>
      <c r="E108" s="418">
        <f>'4. mell.Önkorm'!E111-'27._önkorm_önként'!E109-'27._önkorm_államig'!E109</f>
        <v>653163721</v>
      </c>
      <c r="F108" s="716">
        <f>'4. mell.Önkorm'!F111-'27._önkorm_önként'!F109</f>
        <v>0</v>
      </c>
      <c r="G108" s="716">
        <f>'4. mell.Önkorm'!G111-'27._önkorm_önként'!G109</f>
        <v>0</v>
      </c>
      <c r="H108" s="420">
        <f t="shared" si="36"/>
        <v>10481588</v>
      </c>
      <c r="I108" s="782">
        <f>'4. mell.Önkorm'!I111-'27._önkorm_önként'!I109</f>
        <v>0</v>
      </c>
      <c r="J108" s="420">
        <f>'4. mell.Önkorm'!J111-'27._önkorm_önként'!J109</f>
        <v>0</v>
      </c>
      <c r="K108" s="420">
        <f>'4. mell.Önkorm'!K111-'27._önkorm_önként'!K109</f>
        <v>0</v>
      </c>
      <c r="L108" s="420">
        <f>'4. mell.Önkorm'!L111-'27._önkorm_önként'!L109</f>
        <v>0</v>
      </c>
    </row>
    <row r="109" spans="1:12" ht="12.2" customHeight="1" x14ac:dyDescent="0.2">
      <c r="A109" s="12" t="s">
        <v>315</v>
      </c>
      <c r="B109" s="1014" t="s">
        <v>553</v>
      </c>
      <c r="C109" s="501">
        <f>'4. mell.Önkorm'!C112-'27._önkorm_önként'!C110</f>
        <v>0</v>
      </c>
      <c r="D109" s="418">
        <f>'4. mell.Önkorm'!D112-'27._önkorm_önként'!D110</f>
        <v>172803287</v>
      </c>
      <c r="E109" s="418">
        <f>'4. mell.Önkorm'!E112-'27._önkorm_önként'!E110-'27._önkorm_államig'!E110</f>
        <v>172803287</v>
      </c>
      <c r="F109" s="716">
        <f>'4. mell.Önkorm'!F112-'27._önkorm_önként'!F110</f>
        <v>0</v>
      </c>
      <c r="G109" s="716">
        <f>'4. mell.Önkorm'!G112-'27._önkorm_önként'!G110</f>
        <v>0</v>
      </c>
      <c r="H109" s="420">
        <f t="shared" si="36"/>
        <v>0</v>
      </c>
      <c r="I109" s="782">
        <f>'4. mell.Önkorm'!I112-'27._önkorm_önként'!I110</f>
        <v>0</v>
      </c>
      <c r="J109" s="420">
        <f>'4. mell.Önkorm'!J112-'27._önkorm_önként'!J110</f>
        <v>0</v>
      </c>
      <c r="K109" s="420">
        <f>'4. mell.Önkorm'!K112-'27._önkorm_önként'!K110</f>
        <v>0</v>
      </c>
      <c r="L109" s="420">
        <f>'4. mell.Önkorm'!L112-'27._önkorm_önként'!L110</f>
        <v>0</v>
      </c>
    </row>
    <row r="110" spans="1:12" ht="12.2" customHeight="1" x14ac:dyDescent="0.2">
      <c r="A110" s="12" t="s">
        <v>96</v>
      </c>
      <c r="B110" s="634" t="s">
        <v>268</v>
      </c>
      <c r="C110" s="501">
        <f>SUM(C111:C114)</f>
        <v>1500000</v>
      </c>
      <c r="D110" s="418">
        <f t="shared" ref="D110:K110" si="43">SUM(D111:D114)</f>
        <v>200485000</v>
      </c>
      <c r="E110" s="418">
        <f>'4. mell.Önkorm'!E113-'27._önkorm_önként'!E111-'27._önkorm_államig'!E111</f>
        <v>200485000</v>
      </c>
      <c r="F110" s="716">
        <f t="shared" si="43"/>
        <v>0</v>
      </c>
      <c r="G110" s="716">
        <f t="shared" si="43"/>
        <v>0</v>
      </c>
      <c r="H110" s="420">
        <f t="shared" si="36"/>
        <v>0</v>
      </c>
      <c r="I110" s="782">
        <f t="shared" si="43"/>
        <v>0</v>
      </c>
      <c r="J110" s="420">
        <f t="shared" si="43"/>
        <v>0</v>
      </c>
      <c r="K110" s="420">
        <f t="shared" si="43"/>
        <v>0</v>
      </c>
      <c r="L110" s="420">
        <f>'4. mell.Önkorm'!L113-'27._önkorm_önként'!L111</f>
        <v>0</v>
      </c>
    </row>
    <row r="111" spans="1:12" ht="12.2" customHeight="1" x14ac:dyDescent="0.2">
      <c r="A111" s="12" t="s">
        <v>317</v>
      </c>
      <c r="B111" s="445" t="s">
        <v>226</v>
      </c>
      <c r="C111" s="501">
        <f>'4. mell.Önkorm'!C114-'27._önkorm_önként'!C112</f>
        <v>0</v>
      </c>
      <c r="D111" s="418">
        <f>'4. mell.Önkorm'!D114-'27._önkorm_önként'!D112</f>
        <v>0</v>
      </c>
      <c r="E111" s="418">
        <f>'4. mell.Önkorm'!E114-'27._önkorm_önként'!E112-'27._önkorm_államig'!E112</f>
        <v>0</v>
      </c>
      <c r="F111" s="716">
        <f>'4. mell.Önkorm'!F114-'27._önkorm_önként'!F112</f>
        <v>0</v>
      </c>
      <c r="G111" s="716">
        <f>'4. mell.Önkorm'!G114-'27._önkorm_önként'!G112</f>
        <v>0</v>
      </c>
      <c r="H111" s="420">
        <f t="shared" si="36"/>
        <v>0</v>
      </c>
      <c r="I111" s="782">
        <f>'4. mell.Önkorm'!I114-'27._önkorm_önként'!I112</f>
        <v>0</v>
      </c>
      <c r="J111" s="420">
        <f>'4. mell.Önkorm'!J114-'27._önkorm_önként'!J112</f>
        <v>0</v>
      </c>
      <c r="K111" s="420">
        <f>'4. mell.Önkorm'!K114-'27._önkorm_önként'!K112</f>
        <v>0</v>
      </c>
      <c r="L111" s="420" t="e">
        <f>'4. mell.Önkorm'!L114-'27._önkorm_önként'!L112</f>
        <v>#DIV/0!</v>
      </c>
    </row>
    <row r="112" spans="1:12" ht="12.2" customHeight="1" x14ac:dyDescent="0.2">
      <c r="A112" s="12" t="s">
        <v>318</v>
      </c>
      <c r="B112" s="445" t="s">
        <v>227</v>
      </c>
      <c r="C112" s="501">
        <f>'4. mell.Önkorm'!C115-'27._önkorm_önként'!C113</f>
        <v>1500000</v>
      </c>
      <c r="D112" s="418">
        <f>'4. mell.Önkorm'!D115-'27._önkorm_önként'!D113</f>
        <v>1613000</v>
      </c>
      <c r="E112" s="418">
        <f>'4. mell.Önkorm'!E115-'27._önkorm_önként'!E113-'27._önkorm_államig'!E113</f>
        <v>1613000</v>
      </c>
      <c r="F112" s="716">
        <f>'4. mell.Önkorm'!F115-'27._önkorm_önként'!F113</f>
        <v>0</v>
      </c>
      <c r="G112" s="716">
        <f>'4. mell.Önkorm'!G115-'27._önkorm_önként'!G113</f>
        <v>0</v>
      </c>
      <c r="H112" s="420">
        <f t="shared" si="36"/>
        <v>0</v>
      </c>
      <c r="I112" s="782">
        <f>'4. mell.Önkorm'!I115-'27._önkorm_önként'!I113</f>
        <v>0</v>
      </c>
      <c r="J112" s="420">
        <f>'4. mell.Önkorm'!J115-'27._önkorm_önként'!J113</f>
        <v>0</v>
      </c>
      <c r="K112" s="420">
        <f>'4. mell.Önkorm'!K115-'27._önkorm_önként'!K113</f>
        <v>0</v>
      </c>
      <c r="L112" s="420">
        <f>'4. mell.Önkorm'!L115-'27._önkorm_önként'!L113</f>
        <v>0</v>
      </c>
    </row>
    <row r="113" spans="1:16" ht="12.2" customHeight="1" x14ac:dyDescent="0.2">
      <c r="A113" s="12" t="s">
        <v>319</v>
      </c>
      <c r="B113" s="445" t="s">
        <v>224</v>
      </c>
      <c r="C113" s="501">
        <f>'4. mell.Önkorm'!C116-'27._önkorm_önként'!C114</f>
        <v>0</v>
      </c>
      <c r="D113" s="418">
        <f>'4. mell.Önkorm'!D116-'27._önkorm_önként'!D114</f>
        <v>0</v>
      </c>
      <c r="E113" s="418">
        <f>'4. mell.Önkorm'!E116-'27._önkorm_önként'!E114-'27._önkorm_államig'!E114</f>
        <v>0</v>
      </c>
      <c r="F113" s="716">
        <f>'4. mell.Önkorm'!F116-'27._önkorm_önként'!F114</f>
        <v>0</v>
      </c>
      <c r="G113" s="716">
        <f>'4. mell.Önkorm'!G116-'27._önkorm_önként'!G114</f>
        <v>0</v>
      </c>
      <c r="H113" s="420">
        <f t="shared" si="36"/>
        <v>0</v>
      </c>
      <c r="I113" s="782">
        <f>'4. mell.Önkorm'!I116-'27._önkorm_önként'!I114</f>
        <v>0</v>
      </c>
      <c r="J113" s="420">
        <f>'4. mell.Önkorm'!J116-'27._önkorm_önként'!J114</f>
        <v>0</v>
      </c>
      <c r="K113" s="420">
        <f>'4. mell.Önkorm'!K116-'27._önkorm_önként'!K114</f>
        <v>0</v>
      </c>
      <c r="L113" s="420">
        <f>'4. mell.Önkorm'!L116-'27._önkorm_önként'!L114</f>
        <v>0</v>
      </c>
    </row>
    <row r="114" spans="1:16" ht="12.2" customHeight="1" thickBot="1" x14ac:dyDescent="0.25">
      <c r="A114" s="12" t="s">
        <v>320</v>
      </c>
      <c r="B114" s="445" t="s">
        <v>228</v>
      </c>
      <c r="C114" s="652">
        <f>'4. mell.Önkorm'!C117-'27._önkorm_önként'!C115</f>
        <v>0</v>
      </c>
      <c r="D114" s="780">
        <f>'4. mell.Önkorm'!D117-'27._önkorm_önként'!D115</f>
        <v>198872000</v>
      </c>
      <c r="E114" s="780">
        <f>'4. mell.Önkorm'!E117-'27._önkorm_önként'!E115-'27._önkorm_államig'!E115</f>
        <v>198872000</v>
      </c>
      <c r="F114" s="717">
        <f>'4. mell.Önkorm'!F117-'27._önkorm_önként'!F115</f>
        <v>0</v>
      </c>
      <c r="G114" s="717">
        <f>'4. mell.Önkorm'!G117-'27._önkorm_önként'!G115</f>
        <v>0</v>
      </c>
      <c r="H114" s="673">
        <f t="shared" si="36"/>
        <v>0</v>
      </c>
      <c r="I114" s="784">
        <f>'4. mell.Önkorm'!I117-'27._önkorm_önként'!I115</f>
        <v>0</v>
      </c>
      <c r="J114" s="673">
        <f>'4. mell.Önkorm'!J117-'27._önkorm_önként'!J115</f>
        <v>0</v>
      </c>
      <c r="K114" s="673">
        <f>'4. mell.Önkorm'!K117-'27._önkorm_önként'!K115</f>
        <v>0</v>
      </c>
      <c r="L114" s="673">
        <f>'4. mell.Önkorm'!L117-'27._önkorm_önként'!L115</f>
        <v>0</v>
      </c>
    </row>
    <row r="115" spans="1:16" ht="12.2" customHeight="1" thickBot="1" x14ac:dyDescent="0.25">
      <c r="A115" s="14" t="s">
        <v>14</v>
      </c>
      <c r="B115" s="58" t="s">
        <v>540</v>
      </c>
      <c r="C115" s="117">
        <f>C87+C105</f>
        <v>5909363506</v>
      </c>
      <c r="D115" s="275">
        <f t="shared" ref="D115:K115" si="44">D87+D105</f>
        <v>6522420808</v>
      </c>
      <c r="E115" s="275">
        <f t="shared" si="44"/>
        <v>7431616384</v>
      </c>
      <c r="F115" s="714">
        <f t="shared" si="44"/>
        <v>0</v>
      </c>
      <c r="G115" s="714">
        <f t="shared" si="44"/>
        <v>0</v>
      </c>
      <c r="H115" s="28">
        <f t="shared" si="36"/>
        <v>909195576</v>
      </c>
      <c r="I115" s="783">
        <f t="shared" si="44"/>
        <v>0</v>
      </c>
      <c r="J115" s="28">
        <f t="shared" si="44"/>
        <v>0</v>
      </c>
      <c r="K115" s="28">
        <f t="shared" si="44"/>
        <v>0</v>
      </c>
      <c r="L115" s="28">
        <f t="shared" ref="L115" si="45">L87+L105</f>
        <v>0</v>
      </c>
    </row>
    <row r="116" spans="1:16" ht="12.2" customHeight="1" thickBot="1" x14ac:dyDescent="0.25">
      <c r="A116" s="14" t="s">
        <v>15</v>
      </c>
      <c r="B116" s="58" t="s">
        <v>541</v>
      </c>
      <c r="C116" s="117">
        <f>+C117+C118+C119</f>
        <v>0</v>
      </c>
      <c r="D116" s="275">
        <f t="shared" ref="D116:K116" si="46">+D117+D118+D119</f>
        <v>0</v>
      </c>
      <c r="E116" s="275">
        <f>'4. mell.Önkorm'!E119-'27._önkorm_önként'!E117-'27._önkorm_államig'!E117</f>
        <v>0</v>
      </c>
      <c r="F116" s="714">
        <f t="shared" si="46"/>
        <v>0</v>
      </c>
      <c r="G116" s="714">
        <f t="shared" si="46"/>
        <v>0</v>
      </c>
      <c r="H116" s="28">
        <f t="shared" si="36"/>
        <v>0</v>
      </c>
      <c r="I116" s="783">
        <f t="shared" si="46"/>
        <v>0</v>
      </c>
      <c r="J116" s="28">
        <f t="shared" si="46"/>
        <v>0</v>
      </c>
      <c r="K116" s="28">
        <f t="shared" si="46"/>
        <v>0</v>
      </c>
      <c r="L116" s="28" t="e">
        <f t="shared" ref="L116" si="47">+L117+L118+L119</f>
        <v>#DIV/0!</v>
      </c>
    </row>
    <row r="117" spans="1:16" s="33" customFormat="1" ht="12.2" customHeight="1" x14ac:dyDescent="0.2">
      <c r="A117" s="12" t="s">
        <v>100</v>
      </c>
      <c r="B117" s="17" t="s">
        <v>397</v>
      </c>
      <c r="C117" s="501">
        <f>'4. mell.Önkorm'!C120-'27._önkorm_önként'!C118</f>
        <v>0</v>
      </c>
      <c r="D117" s="418">
        <f>'4. mell.Önkorm'!D120-'27._önkorm_önként'!D118</f>
        <v>0</v>
      </c>
      <c r="E117" s="418">
        <f>'4. mell.Önkorm'!E120-'27._önkorm_önként'!E118-'27._önkorm_államig'!E118</f>
        <v>0</v>
      </c>
      <c r="F117" s="716">
        <f>'4. mell.Önkorm'!F120-'27._önkorm_önként'!F118</f>
        <v>0</v>
      </c>
      <c r="G117" s="716">
        <f>'4. mell.Önkorm'!G120-'27._önkorm_önként'!G118</f>
        <v>0</v>
      </c>
      <c r="H117" s="420">
        <f t="shared" si="36"/>
        <v>0</v>
      </c>
      <c r="I117" s="782">
        <f>'4. mell.Önkorm'!I120-'27._önkorm_önként'!I118</f>
        <v>0</v>
      </c>
      <c r="J117" s="420">
        <f>'4. mell.Önkorm'!J120-'27._önkorm_önként'!J118</f>
        <v>0</v>
      </c>
      <c r="K117" s="420">
        <f>'4. mell.Önkorm'!K120-'27._önkorm_önként'!K118</f>
        <v>0</v>
      </c>
      <c r="L117" s="420" t="e">
        <f>'4. mell.Önkorm'!L120-'27._önkorm_önként'!L118</f>
        <v>#DIV/0!</v>
      </c>
      <c r="O117" s="876"/>
    </row>
    <row r="118" spans="1:16" ht="12.2" customHeight="1" x14ac:dyDescent="0.2">
      <c r="A118" s="12" t="s">
        <v>101</v>
      </c>
      <c r="B118" s="17" t="s">
        <v>243</v>
      </c>
      <c r="C118" s="501">
        <f>'4. mell.Önkorm'!C121-'27._önkorm_önként'!C119</f>
        <v>0</v>
      </c>
      <c r="D118" s="418">
        <f>'4. mell.Önkorm'!D121-'27._önkorm_önként'!D119</f>
        <v>0</v>
      </c>
      <c r="E118" s="418">
        <f>'4. mell.Önkorm'!E121-'27._önkorm_önként'!E119-'27._önkorm_államig'!E119</f>
        <v>0</v>
      </c>
      <c r="F118" s="716">
        <f>'4. mell.Önkorm'!F121-'27._önkorm_önként'!F119</f>
        <v>0</v>
      </c>
      <c r="G118" s="716">
        <f>'4. mell.Önkorm'!G121-'27._önkorm_önként'!G119</f>
        <v>0</v>
      </c>
      <c r="H118" s="420">
        <f t="shared" si="36"/>
        <v>0</v>
      </c>
      <c r="I118" s="782">
        <f>'4. mell.Önkorm'!I121-'27._önkorm_önként'!I119</f>
        <v>0</v>
      </c>
      <c r="J118" s="420">
        <f>'4. mell.Önkorm'!J121-'27._önkorm_önként'!J119</f>
        <v>0</v>
      </c>
      <c r="K118" s="420">
        <f>'4. mell.Önkorm'!K121-'27._önkorm_önként'!K119</f>
        <v>0</v>
      </c>
      <c r="L118" s="420" t="e">
        <f>'4. mell.Önkorm'!L121-'27._önkorm_önként'!L119</f>
        <v>#DIV/0!</v>
      </c>
    </row>
    <row r="119" spans="1:16" ht="12.2" customHeight="1" thickBot="1" x14ac:dyDescent="0.25">
      <c r="A119" s="13" t="s">
        <v>164</v>
      </c>
      <c r="B119" s="54" t="s">
        <v>244</v>
      </c>
      <c r="C119" s="501">
        <f>'4. mell.Önkorm'!C122-'27._önkorm_önként'!C120</f>
        <v>0</v>
      </c>
      <c r="D119" s="418">
        <f>'4. mell.Önkorm'!D122-'27._önkorm_önként'!D120</f>
        <v>0</v>
      </c>
      <c r="E119" s="418">
        <f>'4. mell.Önkorm'!E122-'27._önkorm_önként'!E120-'27._önkorm_államig'!E120</f>
        <v>0</v>
      </c>
      <c r="F119" s="716">
        <f>'4. mell.Önkorm'!F122-'27._önkorm_önként'!F120</f>
        <v>0</v>
      </c>
      <c r="G119" s="716">
        <f>'4. mell.Önkorm'!G122-'27._önkorm_önként'!G120</f>
        <v>0</v>
      </c>
      <c r="H119" s="420">
        <f t="shared" si="36"/>
        <v>0</v>
      </c>
      <c r="I119" s="782">
        <f>'4. mell.Önkorm'!I122-'27._önkorm_önként'!I120</f>
        <v>0</v>
      </c>
      <c r="J119" s="420">
        <f>'4. mell.Önkorm'!J122-'27._önkorm_önként'!J120</f>
        <v>0</v>
      </c>
      <c r="K119" s="420">
        <f>'4. mell.Önkorm'!K122-'27._önkorm_önként'!K120</f>
        <v>0</v>
      </c>
      <c r="L119" s="420" t="e">
        <f>'4. mell.Önkorm'!L122-'27._önkorm_önként'!L120</f>
        <v>#DIV/0!</v>
      </c>
    </row>
    <row r="120" spans="1:16" ht="12.2" customHeight="1" thickBot="1" x14ac:dyDescent="0.25">
      <c r="A120" s="14" t="s">
        <v>16</v>
      </c>
      <c r="B120" s="58" t="s">
        <v>545</v>
      </c>
      <c r="C120" s="117">
        <f>+C121+C123+C122</f>
        <v>0</v>
      </c>
      <c r="D120" s="275">
        <f t="shared" ref="D120:K120" si="48">+D121+D123+D122</f>
        <v>468945500</v>
      </c>
      <c r="E120" s="275">
        <f t="shared" si="48"/>
        <v>468945500</v>
      </c>
      <c r="F120" s="714">
        <f t="shared" si="48"/>
        <v>0</v>
      </c>
      <c r="G120" s="714">
        <f t="shared" si="48"/>
        <v>0</v>
      </c>
      <c r="H120" s="28">
        <f t="shared" si="36"/>
        <v>0</v>
      </c>
      <c r="I120" s="783">
        <f t="shared" si="48"/>
        <v>0</v>
      </c>
      <c r="J120" s="28">
        <f t="shared" si="48"/>
        <v>0</v>
      </c>
      <c r="K120" s="28">
        <f t="shared" si="48"/>
        <v>0</v>
      </c>
      <c r="L120" s="28" t="e">
        <f t="shared" ref="L120" si="49">+L121+L123</f>
        <v>#DIV/0!</v>
      </c>
      <c r="O120" s="18">
        <f>+C131-C83</f>
        <v>0</v>
      </c>
    </row>
    <row r="121" spans="1:16" ht="12.2" customHeight="1" x14ac:dyDescent="0.2">
      <c r="A121" s="12" t="s">
        <v>89</v>
      </c>
      <c r="B121" s="17" t="s">
        <v>391</v>
      </c>
      <c r="C121" s="501">
        <f>'4. mell.Önkorm'!C124-'27._önkorm_önként'!C122</f>
        <v>0</v>
      </c>
      <c r="D121" s="418">
        <f>'4. mell.Önkorm'!D124-'27._önkorm_önként'!D122</f>
        <v>468945500</v>
      </c>
      <c r="E121" s="418">
        <f>'4. mell.Önkorm'!E124-'27._önkorm_önként'!E122-'27._önkorm_államig'!E122</f>
        <v>468945500</v>
      </c>
      <c r="F121" s="716">
        <f>'4. mell.Önkorm'!F124-'27._önkorm_önként'!F122</f>
        <v>0</v>
      </c>
      <c r="G121" s="716">
        <f>'4. mell.Önkorm'!G124-'27._önkorm_önként'!G122</f>
        <v>0</v>
      </c>
      <c r="H121" s="420">
        <f t="shared" si="36"/>
        <v>0</v>
      </c>
      <c r="I121" s="782">
        <f>'4. mell.Önkorm'!I124-'27._önkorm_önként'!I122</f>
        <v>0</v>
      </c>
      <c r="J121" s="420">
        <f>'4. mell.Önkorm'!J124-'27._önkorm_önként'!J122</f>
        <v>0</v>
      </c>
      <c r="K121" s="420">
        <f>'4. mell.Önkorm'!K124-'27._önkorm_önként'!K122</f>
        <v>0</v>
      </c>
      <c r="L121" s="420">
        <f>'4. mell.Önkorm'!L124-'27._önkorm_önként'!L122</f>
        <v>0</v>
      </c>
    </row>
    <row r="122" spans="1:16" ht="12.2" customHeight="1" x14ac:dyDescent="0.2">
      <c r="A122" s="12" t="s">
        <v>102</v>
      </c>
      <c r="B122" s="17" t="s">
        <v>392</v>
      </c>
      <c r="C122" s="501">
        <f>'4. mell.Önkorm'!C125-'27._önkorm_önként'!C123</f>
        <v>0</v>
      </c>
      <c r="D122" s="418">
        <f>'4. mell.Önkorm'!D125-'27._önkorm_önként'!D123</f>
        <v>0</v>
      </c>
      <c r="E122" s="418">
        <f>'4. mell.Önkorm'!E125-'27._önkorm_önként'!E123-'27._önkorm_államig'!E123</f>
        <v>0</v>
      </c>
      <c r="F122" s="716">
        <f>'4. mell.Önkorm'!F125-'27._önkorm_önként'!F123</f>
        <v>0</v>
      </c>
      <c r="G122" s="716">
        <f>'4. mell.Önkorm'!G125-'27._önkorm_önként'!G123</f>
        <v>0</v>
      </c>
      <c r="H122" s="420">
        <f t="shared" si="36"/>
        <v>0</v>
      </c>
      <c r="I122" s="782">
        <f>'4. mell.Önkorm'!I125-'27._önkorm_önként'!I123</f>
        <v>0</v>
      </c>
      <c r="J122" s="420">
        <f>'4. mell.Önkorm'!J125-'27._önkorm_önként'!J123</f>
        <v>0</v>
      </c>
      <c r="K122" s="420">
        <f>'4. mell.Önkorm'!K125-'27._önkorm_önként'!K123</f>
        <v>0</v>
      </c>
      <c r="L122" s="420">
        <f>'4. mell.Önkorm'!L125-'27._önkorm_önként'!L123</f>
        <v>0</v>
      </c>
    </row>
    <row r="123" spans="1:16" ht="12.2" customHeight="1" thickBot="1" x14ac:dyDescent="0.25">
      <c r="A123" s="12" t="s">
        <v>103</v>
      </c>
      <c r="B123" s="879" t="s">
        <v>536</v>
      </c>
      <c r="C123" s="501">
        <f>'4. mell.Önkorm'!C126-'27._önkorm_önként'!C124</f>
        <v>0</v>
      </c>
      <c r="D123" s="418">
        <f>'4. mell.Önkorm'!D126-'27._önkorm_önként'!D124</f>
        <v>0</v>
      </c>
      <c r="E123" s="418">
        <f>'4. mell.Önkorm'!E126-'27._önkorm_önként'!E124-'27._önkorm_államig'!E124</f>
        <v>0</v>
      </c>
      <c r="F123" s="716">
        <f>'4. mell.Önkorm'!F126-'27._önkorm_önként'!F124</f>
        <v>0</v>
      </c>
      <c r="G123" s="716">
        <f>'4. mell.Önkorm'!G126-'27._önkorm_önként'!G124</f>
        <v>0</v>
      </c>
      <c r="H123" s="420">
        <f t="shared" si="36"/>
        <v>0</v>
      </c>
      <c r="I123" s="782">
        <f>'4. mell.Önkorm'!I126-'27._önkorm_önként'!I124</f>
        <v>0</v>
      </c>
      <c r="J123" s="420">
        <f>'4. mell.Önkorm'!J126-'27._önkorm_önként'!J124</f>
        <v>0</v>
      </c>
      <c r="K123" s="420">
        <f>'4. mell.Önkorm'!K126-'27._önkorm_önként'!K124</f>
        <v>0</v>
      </c>
      <c r="L123" s="420" t="e">
        <f>'4. mell.Önkorm'!L126-'27._önkorm_önként'!L124</f>
        <v>#DIV/0!</v>
      </c>
    </row>
    <row r="124" spans="1:16" ht="12.2" customHeight="1" thickBot="1" x14ac:dyDescent="0.25">
      <c r="A124" s="14" t="s">
        <v>17</v>
      </c>
      <c r="B124" s="58" t="s">
        <v>542</v>
      </c>
      <c r="C124" s="1238">
        <f>C125+C126+C127+C128+C129</f>
        <v>2121443706</v>
      </c>
      <c r="D124" s="276">
        <f t="shared" ref="D124:K124" si="50">D125+D126+D127+D128+D129</f>
        <v>3662940136</v>
      </c>
      <c r="E124" s="276">
        <f t="shared" si="50"/>
        <v>4892767874</v>
      </c>
      <c r="F124" s="680">
        <f t="shared" si="50"/>
        <v>5018250</v>
      </c>
      <c r="G124" s="680">
        <f t="shared" si="50"/>
        <v>5018250</v>
      </c>
      <c r="H124" s="76">
        <f t="shared" si="36"/>
        <v>1229827738</v>
      </c>
      <c r="I124" s="793">
        <f t="shared" si="50"/>
        <v>0</v>
      </c>
      <c r="J124" s="76">
        <f t="shared" si="50"/>
        <v>0</v>
      </c>
      <c r="K124" s="76">
        <f t="shared" si="50"/>
        <v>0</v>
      </c>
      <c r="L124" s="76">
        <f>'4. mell.Önkorm'!L127-'27._önkorm_önként'!L125</f>
        <v>0</v>
      </c>
      <c r="P124" s="81"/>
    </row>
    <row r="125" spans="1:16" x14ac:dyDescent="0.2">
      <c r="A125" s="12" t="s">
        <v>104</v>
      </c>
      <c r="B125" s="17" t="s">
        <v>240</v>
      </c>
      <c r="C125" s="501">
        <f>'4. mell.Önkorm'!C128-'27._önkorm_önként'!C126-'27._önkorm_államig'!C126</f>
        <v>2057421880</v>
      </c>
      <c r="D125" s="418">
        <f>'4. mell.Önkorm'!D128-'27._önkorm_önként'!D126-'27._önkorm_államig'!D126</f>
        <v>2109566770</v>
      </c>
      <c r="E125" s="418">
        <f>'4. mell.Önkorm'!E128-'27._önkorm_önként'!E126-'27._önkorm_államig'!E126</f>
        <v>2522983233</v>
      </c>
      <c r="F125" s="716">
        <f>'4. mell.Önkorm'!F128-'27._önkorm_önként'!F126-'27._önkorm_államig'!F126</f>
        <v>5018250</v>
      </c>
      <c r="G125" s="716">
        <f>'4. mell.Önkorm'!G128-'27._önkorm_önként'!G126-'27._önkorm_államig'!G126</f>
        <v>5018250</v>
      </c>
      <c r="H125" s="420">
        <f t="shared" si="36"/>
        <v>413416463</v>
      </c>
      <c r="I125" s="782">
        <f>'4. mell.Önkorm'!I128-'27._önkorm_önként'!I126-'27._önkorm_államig'!I126</f>
        <v>0</v>
      </c>
      <c r="J125" s="420">
        <f>'4. mell.Önkorm'!J128-'27._önkorm_önként'!J126-'27._önkorm_államig'!J126</f>
        <v>0</v>
      </c>
      <c r="K125" s="420">
        <f>'4. mell.Önkorm'!K128-'27._önkorm_önként'!K126-'27._önkorm_államig'!K126</f>
        <v>0</v>
      </c>
      <c r="L125" s="420">
        <f>'4. mell.Önkorm'!L128-'27._önkorm_önként'!L126</f>
        <v>0</v>
      </c>
    </row>
    <row r="126" spans="1:16" ht="12.2" customHeight="1" x14ac:dyDescent="0.2">
      <c r="A126" s="12" t="s">
        <v>105</v>
      </c>
      <c r="B126" s="17" t="s">
        <v>241</v>
      </c>
      <c r="C126" s="501">
        <f>'4. mell.Önkorm'!C129-'27._önkorm_önként'!C127-'27._önkorm_államig'!C127</f>
        <v>11200000</v>
      </c>
      <c r="D126" s="418">
        <f>'4. mell.Önkorm'!D129-'27._önkorm_önként'!D127-'27._önkorm_államig'!D127</f>
        <v>37983848</v>
      </c>
      <c r="E126" s="418">
        <f>'4. mell.Önkorm'!E129-'27._önkorm_önként'!E127-'27._önkorm_államig'!E127</f>
        <v>55438435</v>
      </c>
      <c r="F126" s="716">
        <f>'4. mell.Önkorm'!F129-'27._önkorm_önként'!F127-'27._önkorm_államig'!F127</f>
        <v>0</v>
      </c>
      <c r="G126" s="716">
        <f>'4. mell.Önkorm'!G129-'27._önkorm_önként'!G127-'27._önkorm_államig'!G127</f>
        <v>0</v>
      </c>
      <c r="H126" s="420">
        <f t="shared" si="36"/>
        <v>17454587</v>
      </c>
      <c r="I126" s="782">
        <f>'4. mell.Önkorm'!I129-'27._önkorm_önként'!I127-'27._önkorm_államig'!I127</f>
        <v>0</v>
      </c>
      <c r="J126" s="420">
        <f>'4. mell.Önkorm'!J129-'27._önkorm_önként'!J127-'27._önkorm_államig'!J127</f>
        <v>0</v>
      </c>
      <c r="K126" s="420">
        <f>'4. mell.Önkorm'!K129-'27._önkorm_önként'!K127-'27._önkorm_államig'!K127</f>
        <v>0</v>
      </c>
      <c r="L126" s="420">
        <f>'4. mell.Önkorm'!L129-'27._önkorm_önként'!L127</f>
        <v>0</v>
      </c>
    </row>
    <row r="127" spans="1:16" s="33" customFormat="1" ht="12.2" customHeight="1" x14ac:dyDescent="0.2">
      <c r="A127" s="12" t="s">
        <v>205</v>
      </c>
      <c r="B127" s="17" t="s">
        <v>398</v>
      </c>
      <c r="C127" s="501">
        <f>'4. mell.Önkorm'!C130-'27._önkorm_önként'!C128</f>
        <v>0</v>
      </c>
      <c r="D127" s="418">
        <f>'4. mell.Önkorm'!D130-'27._önkorm_önként'!D128</f>
        <v>0</v>
      </c>
      <c r="E127" s="418">
        <f>'4. mell.Önkorm'!E130-'27._önkorm_önként'!E128-'27._önkorm_államig'!E128</f>
        <v>0</v>
      </c>
      <c r="F127" s="716">
        <f>'4. mell.Önkorm'!F130-'27._önkorm_önként'!F128</f>
        <v>0</v>
      </c>
      <c r="G127" s="716">
        <f>'4. mell.Önkorm'!G130-'27._önkorm_önként'!G128</f>
        <v>0</v>
      </c>
      <c r="H127" s="420">
        <f t="shared" si="36"/>
        <v>0</v>
      </c>
      <c r="I127" s="782">
        <f>'4. mell.Önkorm'!I130-'27._önkorm_önként'!I128</f>
        <v>0</v>
      </c>
      <c r="J127" s="420">
        <f>'4. mell.Önkorm'!J130-'27._önkorm_önként'!J128</f>
        <v>0</v>
      </c>
      <c r="K127" s="420">
        <f>'4. mell.Önkorm'!K130-'27._önkorm_önként'!K128</f>
        <v>0</v>
      </c>
      <c r="L127" s="420" t="e">
        <f>'4. mell.Önkorm'!L130-'27._önkorm_önként'!L128</f>
        <v>#DIV/0!</v>
      </c>
    </row>
    <row r="128" spans="1:16" s="33" customFormat="1" ht="12.2" customHeight="1" x14ac:dyDescent="0.2">
      <c r="A128" s="13" t="s">
        <v>206</v>
      </c>
      <c r="B128" s="54" t="s">
        <v>229</v>
      </c>
      <c r="C128" s="501">
        <f>'4. mell.Önkorm'!C131-'27._önkorm_önként'!C129</f>
        <v>0</v>
      </c>
      <c r="D128" s="418">
        <f>'4. mell.Önkorm'!D131-'27._önkorm_önként'!D129</f>
        <v>0</v>
      </c>
      <c r="E128" s="418">
        <f>'4. mell.Önkorm'!E131-'27._önkorm_önként'!E129-'27._önkorm_államig'!E129</f>
        <v>0</v>
      </c>
      <c r="F128" s="716">
        <f>'4. mell.Önkorm'!F131-'27._önkorm_önként'!F129</f>
        <v>0</v>
      </c>
      <c r="G128" s="716">
        <f>'4. mell.Önkorm'!G131-'27._önkorm_önként'!G129</f>
        <v>0</v>
      </c>
      <c r="H128" s="420">
        <f t="shared" si="36"/>
        <v>0</v>
      </c>
      <c r="I128" s="782">
        <f>'4. mell.Önkorm'!I131-'27._önkorm_önként'!I129</f>
        <v>0</v>
      </c>
      <c r="J128" s="420">
        <f>'4. mell.Önkorm'!J131-'27._önkorm_önként'!J129</f>
        <v>0</v>
      </c>
      <c r="K128" s="420">
        <f>'4. mell.Önkorm'!K131-'27._önkorm_önként'!K129</f>
        <v>0</v>
      </c>
      <c r="L128" s="420" t="e">
        <f>'4. mell.Önkorm'!L131-'27._önkorm_önként'!L129</f>
        <v>#DIV/0!</v>
      </c>
    </row>
    <row r="129" spans="1:12" s="33" customFormat="1" ht="12.2" customHeight="1" thickBot="1" x14ac:dyDescent="0.25">
      <c r="A129" s="251" t="s">
        <v>208</v>
      </c>
      <c r="B129" s="252" t="s">
        <v>399</v>
      </c>
      <c r="C129" s="1311">
        <f>'4. mell.Önkorm'!C132-'27._önkorm_önként'!C130</f>
        <v>52821826</v>
      </c>
      <c r="D129" s="826">
        <f>'4. mell.Önkorm'!D132-'27._önkorm_önként'!D130</f>
        <v>1515389518</v>
      </c>
      <c r="E129" s="826">
        <f>'4. mell.Önkorm'!E132-'27._önkorm_önként'!E130-'27._önkorm_államig'!E130</f>
        <v>2314346206</v>
      </c>
      <c r="F129" s="726">
        <f>'4. mell.Önkorm'!F132-'27._önkorm_önként'!F130</f>
        <v>0</v>
      </c>
      <c r="G129" s="726">
        <f>'4. mell.Önkorm'!G132-'27._önkorm_önként'!G130</f>
        <v>0</v>
      </c>
      <c r="H129" s="676">
        <f t="shared" si="36"/>
        <v>798956688</v>
      </c>
      <c r="I129" s="834">
        <f>'4. mell.Önkorm'!I132-'27._önkorm_önként'!I130</f>
        <v>0</v>
      </c>
      <c r="J129" s="676">
        <f>'4. mell.Önkorm'!J132-'27._önkorm_önként'!J130</f>
        <v>0</v>
      </c>
      <c r="K129" s="676">
        <f>'4. mell.Önkorm'!K132-'27._önkorm_önként'!K130</f>
        <v>0</v>
      </c>
      <c r="L129" s="676">
        <f>'4. mell.Önkorm'!L132-'27._önkorm_önként'!L130</f>
        <v>0</v>
      </c>
    </row>
    <row r="130" spans="1:12" ht="12.2" customHeight="1" thickBot="1" x14ac:dyDescent="0.25">
      <c r="A130" s="14" t="s">
        <v>18</v>
      </c>
      <c r="B130" s="58" t="s">
        <v>544</v>
      </c>
      <c r="C130" s="1239">
        <f>+C116+C120+C124</f>
        <v>2121443706</v>
      </c>
      <c r="D130" s="443">
        <f t="shared" ref="D130:K130" si="51">+D116+D120+D124</f>
        <v>4131885636</v>
      </c>
      <c r="E130" s="443">
        <f t="shared" ref="E130" si="52">+E116+E120+E124</f>
        <v>5361713374</v>
      </c>
      <c r="F130" s="727">
        <f t="shared" si="51"/>
        <v>5018250</v>
      </c>
      <c r="G130" s="727">
        <f t="shared" si="51"/>
        <v>5018250</v>
      </c>
      <c r="H130" s="708">
        <f t="shared" si="36"/>
        <v>1229827738</v>
      </c>
      <c r="I130" s="835">
        <f t="shared" si="51"/>
        <v>0</v>
      </c>
      <c r="J130" s="708">
        <f t="shared" si="51"/>
        <v>0</v>
      </c>
      <c r="K130" s="708">
        <f t="shared" si="51"/>
        <v>0</v>
      </c>
      <c r="L130" s="708" t="e">
        <f t="shared" ref="L130" si="53">+L116+L120+L124</f>
        <v>#DIV/0!</v>
      </c>
    </row>
    <row r="131" spans="1:12" s="710" customFormat="1" ht="15" customHeight="1" thickBot="1" x14ac:dyDescent="0.25">
      <c r="A131" s="82" t="s">
        <v>19</v>
      </c>
      <c r="B131" s="709" t="s">
        <v>543</v>
      </c>
      <c r="C131" s="1239">
        <f>+C115+C130</f>
        <v>8030807212</v>
      </c>
      <c r="D131" s="443">
        <f>+D115+D130</f>
        <v>10654306444</v>
      </c>
      <c r="E131" s="443">
        <f>+E115+E130</f>
        <v>12793329758</v>
      </c>
      <c r="F131" s="727">
        <f t="shared" ref="F131:K131" si="54">+F115+F130</f>
        <v>5018250</v>
      </c>
      <c r="G131" s="727">
        <f t="shared" si="54"/>
        <v>5018250</v>
      </c>
      <c r="H131" s="708">
        <f t="shared" si="36"/>
        <v>2139023314</v>
      </c>
      <c r="I131" s="835">
        <f t="shared" si="54"/>
        <v>0</v>
      </c>
      <c r="J131" s="708">
        <f t="shared" si="54"/>
        <v>0</v>
      </c>
      <c r="K131" s="708">
        <f t="shared" si="54"/>
        <v>0</v>
      </c>
      <c r="L131" s="708" t="e">
        <f t="shared" ref="L131" si="55">+L115+L130</f>
        <v>#DIV/0!</v>
      </c>
    </row>
    <row r="132" spans="1:12" ht="13.5" thickBot="1" x14ac:dyDescent="0.25">
      <c r="A132" s="677"/>
      <c r="B132" s="678"/>
      <c r="C132" s="679"/>
      <c r="D132" s="679"/>
      <c r="E132" s="679"/>
      <c r="F132" s="679"/>
      <c r="G132" s="679"/>
      <c r="H132" s="679"/>
      <c r="I132" s="679"/>
      <c r="J132" s="679"/>
      <c r="K132" s="679"/>
      <c r="L132" s="679"/>
    </row>
    <row r="133" spans="1:12" ht="15" customHeight="1" thickBot="1" x14ac:dyDescent="0.25">
      <c r="A133" s="71" t="s">
        <v>292</v>
      </c>
      <c r="B133" s="72"/>
      <c r="C133" s="142">
        <f>'4. mell.Önkorm'!C136-'27._önkorm_önként'!C134</f>
        <v>3</v>
      </c>
      <c r="D133" s="790">
        <f>'4. mell.Önkorm'!D136-'27._önkorm_önként'!D134</f>
        <v>3</v>
      </c>
      <c r="E133" s="729">
        <f>'4. mell.Önkorm'!E136-'27._önkorm_önként'!E134-'27._önkorm_államig'!E134</f>
        <v>3</v>
      </c>
      <c r="F133" s="729">
        <f>'4. mell.Önkorm'!F136-'27._önkorm_önként'!F134</f>
        <v>0</v>
      </c>
      <c r="G133" s="142">
        <f>'4. mell.Önkorm'!G136-'27._önkorm_önként'!G134</f>
        <v>0</v>
      </c>
      <c r="H133" s="253">
        <f t="shared" si="36"/>
        <v>0</v>
      </c>
      <c r="I133" s="253">
        <f>'4. mell.Önkorm'!I136-'27._önkorm_önként'!I134</f>
        <v>0</v>
      </c>
      <c r="J133" s="253">
        <f>'4. mell.Önkorm'!J136-'27._önkorm_önként'!J134</f>
        <v>0</v>
      </c>
      <c r="K133" s="253">
        <f>'4. mell.Önkorm'!K136-'27._önkorm_önként'!K134</f>
        <v>0</v>
      </c>
      <c r="L133" s="253">
        <f>'4. mell.Önkorm'!L136-'27._önkorm_önként'!L134</f>
        <v>0</v>
      </c>
    </row>
    <row r="134" spans="1:12" ht="14.25" hidden="1" customHeight="1" thickBot="1" x14ac:dyDescent="0.25">
      <c r="A134" s="71" t="s">
        <v>291</v>
      </c>
      <c r="B134" s="72"/>
      <c r="C134" s="756">
        <f>'4. mell.Önkorm'!C137-'27._önkorm_önként'!C135</f>
        <v>0</v>
      </c>
      <c r="D134" s="794">
        <f>'4. mell.Önkorm'!D137-'27._önkorm_önként'!D135</f>
        <v>0</v>
      </c>
      <c r="E134" s="758">
        <f>'4. mell.Önkorm'!E137-'27._önkorm_önként'!E135</f>
        <v>0</v>
      </c>
      <c r="F134" s="758">
        <f>'4. mell.Önkorm'!F137-'27._önkorm_önként'!F135</f>
        <v>0</v>
      </c>
      <c r="G134" s="756">
        <f>'4. mell.Önkorm'!G137-'27._önkorm_önként'!G135</f>
        <v>0</v>
      </c>
      <c r="H134" s="757">
        <f t="shared" ref="H134" si="56">+D134-C134</f>
        <v>0</v>
      </c>
      <c r="I134" s="757">
        <f>'4. mell.Önkorm'!I137-'27._önkorm_önként'!I135</f>
        <v>0</v>
      </c>
      <c r="J134" s="757">
        <f>'4. mell.Önkorm'!J137-'27._önkorm_önként'!J135</f>
        <v>0</v>
      </c>
      <c r="K134" s="757">
        <f>'4. mell.Önkorm'!K137-'27._önkorm_önként'!K135</f>
        <v>0</v>
      </c>
      <c r="L134" s="757" t="e">
        <f>'4. mell.Önkorm'!L137-'27._önkorm_önként'!L135</f>
        <v>#DIV/0!</v>
      </c>
    </row>
    <row r="135" spans="1:12" x14ac:dyDescent="0.2">
      <c r="C135" s="533"/>
      <c r="D135" s="27"/>
      <c r="E135" s="27"/>
      <c r="F135" s="27"/>
      <c r="G135" s="27"/>
      <c r="H135" s="27"/>
      <c r="I135" s="27"/>
      <c r="J135" s="27"/>
      <c r="K135" s="27"/>
      <c r="L135" s="27"/>
    </row>
    <row r="137" spans="1:12" x14ac:dyDescent="0.2">
      <c r="C137" s="27" t="s">
        <v>385</v>
      </c>
    </row>
  </sheetData>
  <sheetProtection formatCells="0"/>
  <mergeCells count="9">
    <mergeCell ref="Q83:T83"/>
    <mergeCell ref="Q84:U84"/>
    <mergeCell ref="A85:H85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fitToHeight="2" orientation="portrait" r:id="rId1"/>
  <headerFooter alignWithMargins="0"/>
  <rowBreaks count="2" manualBreakCount="2">
    <brk id="66" max="7" man="1"/>
    <brk id="84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36"/>
  <sheetViews>
    <sheetView view="pageBreakPreview" topLeftCell="A97" zoomScale="130" zoomScaleNormal="93" zoomScaleSheetLayoutView="130" workbookViewId="0">
      <selection activeCell="A2" sqref="A2:H2"/>
    </sheetView>
  </sheetViews>
  <sheetFormatPr defaultRowHeight="12.75" x14ac:dyDescent="0.2"/>
  <cols>
    <col min="1" max="1" width="13.1640625" style="83" customWidth="1"/>
    <col min="2" max="2" width="66.83203125" style="84" customWidth="1"/>
    <col min="3" max="3" width="14.1640625" style="85" customWidth="1"/>
    <col min="4" max="4" width="16.5" style="85" customWidth="1"/>
    <col min="5" max="5" width="15.83203125" style="85" customWidth="1"/>
    <col min="6" max="7" width="16.33203125" style="85" hidden="1" customWidth="1"/>
    <col min="8" max="8" width="15" style="85" customWidth="1"/>
    <col min="9" max="12" width="15" style="85" hidden="1" customWidth="1"/>
    <col min="13" max="14" width="9.33203125" style="25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09" t="s">
        <v>815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2" x14ac:dyDescent="0.2">
      <c r="A2" s="1709" t="s">
        <v>732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2" x14ac:dyDescent="0.2"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2" s="24" customFormat="1" ht="16.5" customHeight="1" thickBot="1" x14ac:dyDescent="0.25">
      <c r="A4" s="248"/>
      <c r="B4" s="249"/>
      <c r="C4" s="246"/>
      <c r="D4" s="246"/>
      <c r="E4" s="246"/>
      <c r="F4" s="246"/>
      <c r="G4" s="246"/>
      <c r="H4" s="246"/>
      <c r="I4" s="246"/>
      <c r="J4" s="246"/>
      <c r="K4" s="246"/>
      <c r="L4" s="246"/>
    </row>
    <row r="5" spans="1:12" s="40" customFormat="1" ht="21.2" customHeight="1" x14ac:dyDescent="0.2">
      <c r="A5" s="38" t="s">
        <v>84</v>
      </c>
      <c r="B5" s="39" t="s">
        <v>9</v>
      </c>
      <c r="C5" s="1850" t="s">
        <v>141</v>
      </c>
      <c r="D5" s="1851"/>
      <c r="E5" s="1851"/>
      <c r="F5" s="1851"/>
      <c r="G5" s="1851"/>
      <c r="H5" s="1852"/>
    </row>
    <row r="6" spans="1:12" s="40" customFormat="1" ht="26.45" customHeight="1" thickBot="1" x14ac:dyDescent="0.25">
      <c r="A6" s="41" t="s">
        <v>577</v>
      </c>
      <c r="B6" s="42" t="s">
        <v>403</v>
      </c>
      <c r="C6" s="1853">
        <v>1</v>
      </c>
      <c r="D6" s="1854"/>
      <c r="E6" s="1854"/>
      <c r="F6" s="1854"/>
      <c r="G6" s="1854"/>
      <c r="H6" s="1855"/>
    </row>
    <row r="7" spans="1:12" s="362" customFormat="1" ht="15.95" customHeight="1" thickBot="1" x14ac:dyDescent="0.3">
      <c r="A7" s="1856" t="s">
        <v>362</v>
      </c>
      <c r="B7" s="1856"/>
      <c r="C7" s="1856"/>
      <c r="D7" s="1856"/>
      <c r="E7" s="1856"/>
      <c r="F7" s="1856"/>
      <c r="G7" s="1856"/>
      <c r="H7" s="1856"/>
    </row>
    <row r="8" spans="1:12" ht="57.75" customHeight="1" thickBot="1" x14ac:dyDescent="0.25">
      <c r="A8" s="796" t="s">
        <v>142</v>
      </c>
      <c r="B8" s="44" t="s">
        <v>36</v>
      </c>
      <c r="C8" s="44" t="str">
        <f>'26._köt_össz_bev'!C9</f>
        <v>2023. évi eredeti előirányzat
2/2023. (II.14.)</v>
      </c>
      <c r="D8" s="282" t="str">
        <f>'26._köt_össz_bev'!D9</f>
        <v>Módosított előirányzat a 14/2023.  (VI.29.)  rendelet szerint</v>
      </c>
      <c r="E8" s="44" t="str">
        <f>'26._köt_össz_bev'!E9</f>
        <v>Módosított előirányzat a …./2023. (IX…..)  rendelet szerint</v>
      </c>
      <c r="F8" s="44" t="str">
        <f>'26._köt_össz_bev'!F9</f>
        <v>Módosított előirányzat a .../2023. (XII…...)  rendelet szerint</v>
      </c>
      <c r="G8" s="44" t="str">
        <f>'26._köt_össz_bev'!G9</f>
        <v>Módosított előirányzat a …../2023. (II…..)  rendelet szerint</v>
      </c>
      <c r="H8" s="131" t="str">
        <f>'26._köt_össz_bev'!H9</f>
        <v>Változás a 14/2023. (VI.29.) rendelethez képest</v>
      </c>
      <c r="I8" s="282" t="str">
        <f>'26._köt_össz_bev'!I9</f>
        <v>2023. évi teljesítés              2023.06.30-ig</v>
      </c>
      <c r="J8" s="44" t="str">
        <f>'26._köt_össz_bev'!J9</f>
        <v>2023. évi teljesítés              2023.09.30-ig</v>
      </c>
      <c r="K8" s="44" t="str">
        <f>'26._köt_össz_bev'!K9</f>
        <v>2023. évi teljesítés              2023.12.31-ig</v>
      </c>
      <c r="L8" s="44" t="str">
        <f>'26._köt_össz_bev'!L9</f>
        <v>Teljesítés %-a</v>
      </c>
    </row>
    <row r="9" spans="1:12" s="48" customFormat="1" ht="12.95" customHeight="1" thickBot="1" x14ac:dyDescent="0.25">
      <c r="A9" s="45" t="s">
        <v>297</v>
      </c>
      <c r="B9" s="46" t="s">
        <v>298</v>
      </c>
      <c r="C9" s="46" t="s">
        <v>299</v>
      </c>
      <c r="D9" s="270" t="s">
        <v>300</v>
      </c>
      <c r="E9" s="713" t="s">
        <v>301</v>
      </c>
      <c r="F9" s="713"/>
      <c r="G9" s="713"/>
      <c r="H9" s="47" t="s">
        <v>388</v>
      </c>
      <c r="I9" s="267"/>
      <c r="J9" s="47"/>
      <c r="K9" s="47"/>
      <c r="L9" s="47"/>
    </row>
    <row r="10" spans="1:12" s="48" customFormat="1" ht="15.95" customHeight="1" thickBot="1" x14ac:dyDescent="0.25">
      <c r="A10" s="1858" t="s">
        <v>37</v>
      </c>
      <c r="B10" s="1859"/>
      <c r="C10" s="1859"/>
      <c r="D10" s="1859"/>
      <c r="E10" s="1859"/>
      <c r="F10" s="1859"/>
      <c r="G10" s="1859"/>
      <c r="H10" s="1860"/>
      <c r="I10" s="365"/>
      <c r="J10" s="667"/>
      <c r="K10" s="667"/>
      <c r="L10" s="667"/>
    </row>
    <row r="11" spans="1:12" s="48" customFormat="1" ht="12.2" customHeight="1" thickBot="1" x14ac:dyDescent="0.25">
      <c r="A11" s="14" t="s">
        <v>12</v>
      </c>
      <c r="B11" s="74" t="s">
        <v>622</v>
      </c>
      <c r="C11" s="117">
        <f>+C19+C20+C21+C22+C23</f>
        <v>0</v>
      </c>
      <c r="D11" s="275">
        <f t="shared" ref="D11:K11" si="0">+D19+D20+D21+D22+D23</f>
        <v>0</v>
      </c>
      <c r="E11" s="714">
        <f t="shared" si="0"/>
        <v>0</v>
      </c>
      <c r="F11" s="714">
        <f t="shared" si="0"/>
        <v>0</v>
      </c>
      <c r="G11" s="714">
        <f t="shared" si="0"/>
        <v>0</v>
      </c>
      <c r="H11" s="28">
        <f>+E11-D11</f>
        <v>0</v>
      </c>
      <c r="I11" s="783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5" t="s">
        <v>188</v>
      </c>
      <c r="C12" s="118"/>
      <c r="D12" s="273"/>
      <c r="E12" s="715"/>
      <c r="F12" s="715"/>
      <c r="G12" s="715"/>
      <c r="H12" s="16">
        <f t="shared" ref="H12:H75" si="2">+E12-D12</f>
        <v>0</v>
      </c>
      <c r="I12" s="781"/>
      <c r="J12" s="16"/>
      <c r="K12" s="16"/>
      <c r="L12" s="16"/>
    </row>
    <row r="13" spans="1:12" s="56" customFormat="1" ht="12.2" customHeight="1" x14ac:dyDescent="0.2">
      <c r="A13" s="1218" t="s">
        <v>92</v>
      </c>
      <c r="B13" s="439" t="s">
        <v>532</v>
      </c>
      <c r="C13" s="501"/>
      <c r="D13" s="418"/>
      <c r="E13" s="716"/>
      <c r="F13" s="716"/>
      <c r="G13" s="716"/>
      <c r="H13" s="420">
        <f t="shared" si="2"/>
        <v>0</v>
      </c>
      <c r="I13" s="782"/>
      <c r="J13" s="420"/>
      <c r="K13" s="420"/>
      <c r="L13" s="420"/>
    </row>
    <row r="14" spans="1:12" s="56" customFormat="1" ht="12.2" customHeight="1" x14ac:dyDescent="0.2">
      <c r="A14" s="1218" t="s">
        <v>93</v>
      </c>
      <c r="B14" s="439" t="s">
        <v>533</v>
      </c>
      <c r="C14" s="501"/>
      <c r="D14" s="418"/>
      <c r="E14" s="716"/>
      <c r="F14" s="716"/>
      <c r="G14" s="716"/>
      <c r="H14" s="420">
        <f t="shared" si="2"/>
        <v>0</v>
      </c>
      <c r="I14" s="782"/>
      <c r="J14" s="420"/>
      <c r="K14" s="420"/>
      <c r="L14" s="420"/>
    </row>
    <row r="15" spans="1:12" s="56" customFormat="1" ht="12.2" customHeight="1" x14ac:dyDescent="0.2">
      <c r="A15" s="1218" t="s">
        <v>90</v>
      </c>
      <c r="B15" s="439" t="s">
        <v>534</v>
      </c>
      <c r="C15" s="501"/>
      <c r="D15" s="418"/>
      <c r="E15" s="716"/>
      <c r="F15" s="716"/>
      <c r="G15" s="716"/>
      <c r="H15" s="420">
        <f t="shared" si="2"/>
        <v>0</v>
      </c>
      <c r="I15" s="782"/>
      <c r="J15" s="420"/>
      <c r="K15" s="420"/>
      <c r="L15" s="420"/>
    </row>
    <row r="16" spans="1:12" s="56" customFormat="1" ht="12.2" customHeight="1" x14ac:dyDescent="0.2">
      <c r="A16" s="1218" t="s">
        <v>147</v>
      </c>
      <c r="B16" s="439" t="s">
        <v>189</v>
      </c>
      <c r="C16" s="501"/>
      <c r="D16" s="418"/>
      <c r="E16" s="716"/>
      <c r="F16" s="716"/>
      <c r="G16" s="716"/>
      <c r="H16" s="420">
        <f t="shared" si="2"/>
        <v>0</v>
      </c>
      <c r="I16" s="782"/>
      <c r="J16" s="420"/>
      <c r="K16" s="420"/>
      <c r="L16" s="420"/>
    </row>
    <row r="17" spans="1:12" s="56" customFormat="1" ht="12.2" customHeight="1" x14ac:dyDescent="0.2">
      <c r="A17" s="1220" t="s">
        <v>149</v>
      </c>
      <c r="B17" s="439" t="s">
        <v>271</v>
      </c>
      <c r="C17" s="501"/>
      <c r="D17" s="418"/>
      <c r="E17" s="716"/>
      <c r="F17" s="716"/>
      <c r="G17" s="716"/>
      <c r="H17" s="420">
        <f t="shared" si="2"/>
        <v>0</v>
      </c>
      <c r="I17" s="782"/>
      <c r="J17" s="420"/>
      <c r="K17" s="420"/>
      <c r="L17" s="420"/>
    </row>
    <row r="18" spans="1:12" s="26" customFormat="1" ht="12.2" customHeight="1" x14ac:dyDescent="0.2">
      <c r="A18" s="1220" t="s">
        <v>151</v>
      </c>
      <c r="B18" s="1017" t="s">
        <v>272</v>
      </c>
      <c r="C18" s="501"/>
      <c r="D18" s="780"/>
      <c r="E18" s="717"/>
      <c r="F18" s="717"/>
      <c r="G18" s="717"/>
      <c r="H18" s="673">
        <f t="shared" si="2"/>
        <v>0</v>
      </c>
      <c r="I18" s="784"/>
      <c r="J18" s="673"/>
      <c r="K18" s="673"/>
      <c r="L18" s="673"/>
    </row>
    <row r="19" spans="1:12" s="26" customFormat="1" ht="12.2" customHeight="1" x14ac:dyDescent="0.2">
      <c r="A19" s="1225" t="s">
        <v>153</v>
      </c>
      <c r="B19" s="849" t="s">
        <v>623</v>
      </c>
      <c r="C19" s="501">
        <f>+SUM(C12:C18)</f>
        <v>0</v>
      </c>
      <c r="D19" s="824">
        <f t="shared" ref="D19:K19" si="3">+SUM(D12:D18)</f>
        <v>0</v>
      </c>
      <c r="E19" s="724">
        <f t="shared" si="3"/>
        <v>0</v>
      </c>
      <c r="F19" s="724">
        <f t="shared" si="3"/>
        <v>0</v>
      </c>
      <c r="G19" s="724">
        <f t="shared" si="3"/>
        <v>0</v>
      </c>
      <c r="H19" s="675">
        <f t="shared" si="2"/>
        <v>0</v>
      </c>
      <c r="I19" s="1021">
        <f t="shared" si="3"/>
        <v>0</v>
      </c>
      <c r="J19" s="675">
        <f t="shared" si="3"/>
        <v>0</v>
      </c>
      <c r="K19" s="675">
        <f t="shared" si="3"/>
        <v>0</v>
      </c>
      <c r="L19" s="675">
        <f t="shared" ref="L19" si="4">+SUM(L12:L18)</f>
        <v>0</v>
      </c>
    </row>
    <row r="20" spans="1:12" s="26" customFormat="1" ht="12.2" customHeight="1" x14ac:dyDescent="0.2">
      <c r="A20" s="12" t="s">
        <v>154</v>
      </c>
      <c r="B20" s="75" t="s">
        <v>159</v>
      </c>
      <c r="C20" s="118"/>
      <c r="D20" s="273"/>
      <c r="E20" s="715"/>
      <c r="F20" s="715"/>
      <c r="G20" s="715"/>
      <c r="H20" s="16">
        <f t="shared" si="2"/>
        <v>0</v>
      </c>
      <c r="I20" s="781"/>
      <c r="J20" s="16"/>
      <c r="K20" s="16"/>
      <c r="L20" s="16"/>
    </row>
    <row r="21" spans="1:12" s="26" customFormat="1" ht="12.2" customHeight="1" x14ac:dyDescent="0.2">
      <c r="A21" s="12" t="s">
        <v>156</v>
      </c>
      <c r="B21" s="439" t="s">
        <v>190</v>
      </c>
      <c r="C21" s="501"/>
      <c r="D21" s="418"/>
      <c r="E21" s="716"/>
      <c r="F21" s="716"/>
      <c r="G21" s="716"/>
      <c r="H21" s="420">
        <f t="shared" si="2"/>
        <v>0</v>
      </c>
      <c r="I21" s="782"/>
      <c r="J21" s="420"/>
      <c r="K21" s="420"/>
      <c r="L21" s="420"/>
    </row>
    <row r="22" spans="1:12" s="26" customFormat="1" ht="12.2" customHeight="1" x14ac:dyDescent="0.2">
      <c r="A22" s="12" t="s">
        <v>276</v>
      </c>
      <c r="B22" s="439" t="s">
        <v>191</v>
      </c>
      <c r="C22" s="501"/>
      <c r="D22" s="418"/>
      <c r="E22" s="716"/>
      <c r="F22" s="716"/>
      <c r="G22" s="716"/>
      <c r="H22" s="420">
        <f t="shared" si="2"/>
        <v>0</v>
      </c>
      <c r="I22" s="782"/>
      <c r="J22" s="420"/>
      <c r="K22" s="420"/>
      <c r="L22" s="420"/>
    </row>
    <row r="23" spans="1:12" s="26" customFormat="1" ht="12.2" customHeight="1" x14ac:dyDescent="0.2">
      <c r="A23" s="12" t="s">
        <v>595</v>
      </c>
      <c r="B23" s="439" t="s">
        <v>192</v>
      </c>
      <c r="C23" s="501"/>
      <c r="D23" s="418"/>
      <c r="E23" s="716"/>
      <c r="F23" s="716"/>
      <c r="G23" s="716"/>
      <c r="H23" s="420">
        <f t="shared" si="2"/>
        <v>0</v>
      </c>
      <c r="I23" s="782"/>
      <c r="J23" s="420"/>
      <c r="K23" s="420"/>
      <c r="L23" s="420"/>
    </row>
    <row r="24" spans="1:12" s="56" customFormat="1" ht="12.2" customHeight="1" thickBot="1" x14ac:dyDescent="0.25">
      <c r="A24" s="12" t="s">
        <v>596</v>
      </c>
      <c r="B24" s="634" t="s">
        <v>643</v>
      </c>
      <c r="C24" s="652"/>
      <c r="D24" s="780"/>
      <c r="E24" s="717"/>
      <c r="F24" s="717"/>
      <c r="G24" s="717"/>
      <c r="H24" s="673">
        <f t="shared" si="2"/>
        <v>0</v>
      </c>
      <c r="I24" s="784"/>
      <c r="J24" s="673"/>
      <c r="K24" s="673"/>
      <c r="L24" s="673"/>
    </row>
    <row r="25" spans="1:12" s="56" customFormat="1" ht="12.2" customHeight="1" thickBot="1" x14ac:dyDescent="0.25">
      <c r="A25" s="14" t="s">
        <v>13</v>
      </c>
      <c r="B25" s="74" t="s">
        <v>597</v>
      </c>
      <c r="C25" s="117">
        <f>+C26+C27+C28+C29</f>
        <v>0</v>
      </c>
      <c r="D25" s="275">
        <f t="shared" ref="D25:K25" si="5">+D26+D27+D28+D29</f>
        <v>0</v>
      </c>
      <c r="E25" s="714">
        <f t="shared" si="5"/>
        <v>0</v>
      </c>
      <c r="F25" s="714">
        <f t="shared" si="5"/>
        <v>0</v>
      </c>
      <c r="G25" s="714">
        <f t="shared" si="5"/>
        <v>0</v>
      </c>
      <c r="H25" s="28">
        <f t="shared" si="2"/>
        <v>0</v>
      </c>
      <c r="I25" s="783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6" customFormat="1" ht="12.2" customHeight="1" x14ac:dyDescent="0.2">
      <c r="A26" s="12" t="s">
        <v>94</v>
      </c>
      <c r="B26" s="878" t="s">
        <v>193</v>
      </c>
      <c r="C26" s="118"/>
      <c r="D26" s="273"/>
      <c r="E26" s="715"/>
      <c r="F26" s="715"/>
      <c r="G26" s="715"/>
      <c r="H26" s="16">
        <f t="shared" si="2"/>
        <v>0</v>
      </c>
      <c r="I26" s="781"/>
      <c r="J26" s="16"/>
      <c r="K26" s="16"/>
      <c r="L26" s="16"/>
    </row>
    <row r="27" spans="1:12" s="56" customFormat="1" ht="12.2" customHeight="1" x14ac:dyDescent="0.2">
      <c r="A27" s="1218" t="s">
        <v>95</v>
      </c>
      <c r="B27" s="879" t="s">
        <v>194</v>
      </c>
      <c r="C27" s="501"/>
      <c r="D27" s="418"/>
      <c r="E27" s="716"/>
      <c r="F27" s="716"/>
      <c r="G27" s="716"/>
      <c r="H27" s="420">
        <f t="shared" si="2"/>
        <v>0</v>
      </c>
      <c r="I27" s="782"/>
      <c r="J27" s="420"/>
      <c r="K27" s="420"/>
      <c r="L27" s="420"/>
    </row>
    <row r="28" spans="1:12" s="56" customFormat="1" ht="12.2" customHeight="1" x14ac:dyDescent="0.2">
      <c r="A28" s="1218" t="s">
        <v>96</v>
      </c>
      <c r="B28" s="879" t="s">
        <v>196</v>
      </c>
      <c r="C28" s="501"/>
      <c r="D28" s="418"/>
      <c r="E28" s="716"/>
      <c r="F28" s="716"/>
      <c r="G28" s="716"/>
      <c r="H28" s="420">
        <f t="shared" si="2"/>
        <v>0</v>
      </c>
      <c r="I28" s="782"/>
      <c r="J28" s="420"/>
      <c r="K28" s="420"/>
      <c r="L28" s="420"/>
    </row>
    <row r="29" spans="1:12" s="56" customFormat="1" ht="12.2" customHeight="1" x14ac:dyDescent="0.2">
      <c r="A29" s="1218" t="s">
        <v>97</v>
      </c>
      <c r="B29" s="879" t="s">
        <v>197</v>
      </c>
      <c r="C29" s="501"/>
      <c r="D29" s="418"/>
      <c r="E29" s="716"/>
      <c r="F29" s="716"/>
      <c r="G29" s="716"/>
      <c r="H29" s="420">
        <f t="shared" si="2"/>
        <v>0</v>
      </c>
      <c r="I29" s="782"/>
      <c r="J29" s="420"/>
      <c r="K29" s="420"/>
      <c r="L29" s="420"/>
    </row>
    <row r="30" spans="1:12" s="56" customFormat="1" ht="12.2" customHeight="1" thickBot="1" x14ac:dyDescent="0.25">
      <c r="A30" s="1220" t="s">
        <v>321</v>
      </c>
      <c r="B30" s="634" t="s">
        <v>273</v>
      </c>
      <c r="C30" s="652"/>
      <c r="D30" s="780"/>
      <c r="E30" s="717"/>
      <c r="F30" s="717"/>
      <c r="G30" s="717"/>
      <c r="H30" s="673">
        <f t="shared" si="2"/>
        <v>0</v>
      </c>
      <c r="I30" s="784"/>
      <c r="J30" s="673"/>
      <c r="K30" s="673"/>
      <c r="L30" s="673"/>
    </row>
    <row r="31" spans="1:12" s="56" customFormat="1" ht="12.2" customHeight="1" thickBot="1" x14ac:dyDescent="0.25">
      <c r="A31" s="14" t="s">
        <v>625</v>
      </c>
      <c r="B31" s="74" t="s">
        <v>598</v>
      </c>
      <c r="C31" s="1238">
        <f>C32+C34+C36+C37+C40</f>
        <v>2285880078</v>
      </c>
      <c r="D31" s="276">
        <f t="shared" ref="D31:K31" si="7">D32+D34+D36+D37+D40</f>
        <v>2078182570</v>
      </c>
      <c r="E31" s="680">
        <f>E32+E34+E36+E37+E40</f>
        <v>2471094426</v>
      </c>
      <c r="F31" s="680">
        <f t="shared" si="7"/>
        <v>0</v>
      </c>
      <c r="G31" s="680">
        <f t="shared" si="7"/>
        <v>0</v>
      </c>
      <c r="H31" s="76">
        <f t="shared" si="2"/>
        <v>392911856</v>
      </c>
      <c r="I31" s="793">
        <f t="shared" si="7"/>
        <v>0</v>
      </c>
      <c r="J31" s="76">
        <f t="shared" si="7"/>
        <v>0</v>
      </c>
      <c r="K31" s="76">
        <f t="shared" si="7"/>
        <v>0</v>
      </c>
      <c r="L31" s="76">
        <f t="shared" ref="L31" si="8">L32+L34+L36+L37+L40</f>
        <v>0</v>
      </c>
    </row>
    <row r="32" spans="1:12" s="56" customFormat="1" ht="12.2" customHeight="1" x14ac:dyDescent="0.2">
      <c r="A32" s="12" t="s">
        <v>98</v>
      </c>
      <c r="B32" s="878" t="s">
        <v>278</v>
      </c>
      <c r="C32" s="119">
        <f>C33</f>
        <v>650000000</v>
      </c>
      <c r="D32" s="292">
        <f t="shared" ref="D32:K32" si="9">D33</f>
        <v>650000000</v>
      </c>
      <c r="E32" s="718">
        <f t="shared" si="9"/>
        <v>650000000</v>
      </c>
      <c r="F32" s="718">
        <f t="shared" si="9"/>
        <v>0</v>
      </c>
      <c r="G32" s="718">
        <f t="shared" si="9"/>
        <v>0</v>
      </c>
      <c r="H32" s="77">
        <f t="shared" si="2"/>
        <v>0</v>
      </c>
      <c r="I32" s="792">
        <f t="shared" si="9"/>
        <v>0</v>
      </c>
      <c r="J32" s="77">
        <f t="shared" si="9"/>
        <v>0</v>
      </c>
      <c r="K32" s="77">
        <f t="shared" si="9"/>
        <v>0</v>
      </c>
      <c r="L32" s="77">
        <f t="shared" ref="L32" si="10">L33</f>
        <v>0</v>
      </c>
    </row>
    <row r="33" spans="1:12" s="56" customFormat="1" ht="12.2" customHeight="1" x14ac:dyDescent="0.2">
      <c r="A33" s="1218" t="s">
        <v>599</v>
      </c>
      <c r="B33" s="879" t="s">
        <v>230</v>
      </c>
      <c r="C33" s="501">
        <v>650000000</v>
      </c>
      <c r="D33" s="418">
        <v>650000000</v>
      </c>
      <c r="E33" s="716">
        <v>650000000</v>
      </c>
      <c r="F33" s="716"/>
      <c r="G33" s="716"/>
      <c r="H33" s="420">
        <f t="shared" si="2"/>
        <v>0</v>
      </c>
      <c r="I33" s="782"/>
      <c r="J33" s="420"/>
      <c r="K33" s="420"/>
      <c r="L33" s="420"/>
    </row>
    <row r="34" spans="1:12" s="56" customFormat="1" ht="12.2" customHeight="1" x14ac:dyDescent="0.2">
      <c r="A34" s="1218" t="s">
        <v>99</v>
      </c>
      <c r="B34" s="878" t="s">
        <v>279</v>
      </c>
      <c r="C34" s="501">
        <f>+C35</f>
        <v>1608880078</v>
      </c>
      <c r="D34" s="418">
        <f t="shared" ref="D34:K34" si="11">+D35</f>
        <v>1401182570</v>
      </c>
      <c r="E34" s="716">
        <f t="shared" si="11"/>
        <v>1794094426</v>
      </c>
      <c r="F34" s="716">
        <f t="shared" si="11"/>
        <v>0</v>
      </c>
      <c r="G34" s="716">
        <f t="shared" si="11"/>
        <v>0</v>
      </c>
      <c r="H34" s="420">
        <f t="shared" si="2"/>
        <v>392911856</v>
      </c>
      <c r="I34" s="782">
        <f t="shared" si="11"/>
        <v>0</v>
      </c>
      <c r="J34" s="420">
        <f t="shared" si="11"/>
        <v>0</v>
      </c>
      <c r="K34" s="420">
        <f t="shared" si="11"/>
        <v>0</v>
      </c>
      <c r="L34" s="420">
        <f t="shared" ref="L34" si="12">+L35</f>
        <v>0</v>
      </c>
    </row>
    <row r="35" spans="1:12" s="56" customFormat="1" ht="12.2" customHeight="1" x14ac:dyDescent="0.2">
      <c r="A35" s="1218" t="s">
        <v>600</v>
      </c>
      <c r="B35" s="879" t="s">
        <v>280</v>
      </c>
      <c r="C35" s="501">
        <v>1608880078</v>
      </c>
      <c r="D35" s="418">
        <f>1608880078-207697508</f>
        <v>1401182570</v>
      </c>
      <c r="E35" s="716">
        <f>1401182570+392911856</f>
        <v>1794094426</v>
      </c>
      <c r="F35" s="716"/>
      <c r="G35" s="716"/>
      <c r="H35" s="420">
        <f>+E35-D35</f>
        <v>392911856</v>
      </c>
      <c r="I35" s="782"/>
      <c r="J35" s="420"/>
      <c r="K35" s="420"/>
      <c r="L35" s="420"/>
    </row>
    <row r="36" spans="1:12" s="56" customFormat="1" ht="12.2" customHeight="1" x14ac:dyDescent="0.2">
      <c r="A36" s="1218" t="s">
        <v>106</v>
      </c>
      <c r="B36" s="879" t="s">
        <v>198</v>
      </c>
      <c r="C36" s="501"/>
      <c r="D36" s="418"/>
      <c r="E36" s="716"/>
      <c r="F36" s="716"/>
      <c r="G36" s="716"/>
      <c r="H36" s="420">
        <f t="shared" si="2"/>
        <v>0</v>
      </c>
      <c r="I36" s="782"/>
      <c r="J36" s="420"/>
      <c r="K36" s="420"/>
      <c r="L36" s="420"/>
    </row>
    <row r="37" spans="1:12" s="56" customFormat="1" ht="12.2" customHeight="1" x14ac:dyDescent="0.2">
      <c r="A37" s="1218" t="s">
        <v>195</v>
      </c>
      <c r="B37" s="879" t="s">
        <v>199</v>
      </c>
      <c r="C37" s="501">
        <f>SUM(C38:C39)</f>
        <v>12000000</v>
      </c>
      <c r="D37" s="418">
        <f t="shared" ref="D37:K37" si="13">SUM(D38:D39)</f>
        <v>12000000</v>
      </c>
      <c r="E37" s="716">
        <f t="shared" si="13"/>
        <v>12000000</v>
      </c>
      <c r="F37" s="716">
        <f t="shared" si="13"/>
        <v>0</v>
      </c>
      <c r="G37" s="716">
        <f t="shared" si="13"/>
        <v>0</v>
      </c>
      <c r="H37" s="420">
        <f t="shared" si="2"/>
        <v>0</v>
      </c>
      <c r="I37" s="782">
        <f t="shared" si="13"/>
        <v>0</v>
      </c>
      <c r="J37" s="420">
        <f t="shared" si="13"/>
        <v>0</v>
      </c>
      <c r="K37" s="420">
        <f t="shared" si="13"/>
        <v>0</v>
      </c>
      <c r="L37" s="420">
        <f t="shared" ref="L37" si="14">SUM(L38:L39)</f>
        <v>0</v>
      </c>
    </row>
    <row r="38" spans="1:12" s="56" customFormat="1" ht="12.2" customHeight="1" x14ac:dyDescent="0.2">
      <c r="A38" s="1220" t="s">
        <v>322</v>
      </c>
      <c r="B38" s="879" t="s">
        <v>231</v>
      </c>
      <c r="C38" s="652">
        <v>12000000</v>
      </c>
      <c r="D38" s="780">
        <v>12000000</v>
      </c>
      <c r="E38" s="717">
        <v>12000000</v>
      </c>
      <c r="F38" s="717"/>
      <c r="G38" s="717"/>
      <c r="H38" s="673">
        <f t="shared" si="2"/>
        <v>0</v>
      </c>
      <c r="I38" s="784"/>
      <c r="J38" s="673"/>
      <c r="K38" s="673"/>
      <c r="L38" s="673"/>
    </row>
    <row r="39" spans="1:12" s="56" customFormat="1" ht="12.2" customHeight="1" x14ac:dyDescent="0.2">
      <c r="A39" s="1220" t="s">
        <v>601</v>
      </c>
      <c r="B39" s="879" t="s">
        <v>842</v>
      </c>
      <c r="C39" s="652"/>
      <c r="D39" s="780"/>
      <c r="E39" s="717"/>
      <c r="F39" s="717"/>
      <c r="G39" s="717"/>
      <c r="H39" s="673">
        <f t="shared" si="2"/>
        <v>0</v>
      </c>
      <c r="I39" s="784"/>
      <c r="J39" s="673"/>
      <c r="K39" s="673"/>
      <c r="L39" s="673"/>
    </row>
    <row r="40" spans="1:12" s="56" customFormat="1" ht="12.2" customHeight="1" thickBot="1" x14ac:dyDescent="0.25">
      <c r="A40" s="1220" t="s">
        <v>602</v>
      </c>
      <c r="B40" s="634" t="s">
        <v>118</v>
      </c>
      <c r="C40" s="652">
        <v>15000000</v>
      </c>
      <c r="D40" s="780">
        <v>15000000</v>
      </c>
      <c r="E40" s="717">
        <v>15000000</v>
      </c>
      <c r="F40" s="717"/>
      <c r="G40" s="717"/>
      <c r="H40" s="673">
        <f t="shared" si="2"/>
        <v>0</v>
      </c>
      <c r="I40" s="784"/>
      <c r="J40" s="673"/>
      <c r="K40" s="673"/>
      <c r="L40" s="673"/>
    </row>
    <row r="41" spans="1:12" s="56" customFormat="1" ht="12.2" customHeight="1" thickBot="1" x14ac:dyDescent="0.25">
      <c r="A41" s="14" t="s">
        <v>15</v>
      </c>
      <c r="B41" s="74" t="s">
        <v>626</v>
      </c>
      <c r="C41" s="117">
        <f>SUM(C42:C52)</f>
        <v>0</v>
      </c>
      <c r="D41" s="275">
        <f t="shared" ref="D41:K41" si="15">SUM(D42:D52)</f>
        <v>0</v>
      </c>
      <c r="E41" s="714">
        <f t="shared" si="15"/>
        <v>0</v>
      </c>
      <c r="F41" s="714">
        <f t="shared" si="15"/>
        <v>0</v>
      </c>
      <c r="G41" s="714">
        <f t="shared" si="15"/>
        <v>0</v>
      </c>
      <c r="H41" s="28">
        <f t="shared" si="2"/>
        <v>0</v>
      </c>
      <c r="I41" s="783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6" customFormat="1" ht="12.2" customHeight="1" x14ac:dyDescent="0.2">
      <c r="A42" s="12" t="s">
        <v>100</v>
      </c>
      <c r="B42" s="878" t="s">
        <v>143</v>
      </c>
      <c r="C42" s="118"/>
      <c r="D42" s="273"/>
      <c r="E42" s="715"/>
      <c r="F42" s="715"/>
      <c r="G42" s="715"/>
      <c r="H42" s="16">
        <f t="shared" si="2"/>
        <v>0</v>
      </c>
      <c r="I42" s="781"/>
      <c r="J42" s="16"/>
      <c r="K42" s="16"/>
      <c r="L42" s="16"/>
    </row>
    <row r="43" spans="1:12" s="56" customFormat="1" ht="12.2" customHeight="1" x14ac:dyDescent="0.2">
      <c r="A43" s="1218" t="s">
        <v>101</v>
      </c>
      <c r="B43" s="879" t="s">
        <v>144</v>
      </c>
      <c r="C43" s="501"/>
      <c r="D43" s="418"/>
      <c r="E43" s="716"/>
      <c r="F43" s="716"/>
      <c r="G43" s="716"/>
      <c r="H43" s="420">
        <f t="shared" si="2"/>
        <v>0</v>
      </c>
      <c r="I43" s="782"/>
      <c r="J43" s="420"/>
      <c r="K43" s="420"/>
      <c r="L43" s="420"/>
    </row>
    <row r="44" spans="1:12" s="56" customFormat="1" ht="12.2" customHeight="1" x14ac:dyDescent="0.2">
      <c r="A44" s="1218" t="s">
        <v>164</v>
      </c>
      <c r="B44" s="879" t="s">
        <v>274</v>
      </c>
      <c r="C44" s="501"/>
      <c r="D44" s="418"/>
      <c r="E44" s="716"/>
      <c r="F44" s="716"/>
      <c r="G44" s="716"/>
      <c r="H44" s="420">
        <f t="shared" si="2"/>
        <v>0</v>
      </c>
      <c r="I44" s="782"/>
      <c r="J44" s="420"/>
      <c r="K44" s="420"/>
      <c r="L44" s="420"/>
    </row>
    <row r="45" spans="1:12" s="56" customFormat="1" ht="12.2" customHeight="1" x14ac:dyDescent="0.2">
      <c r="A45" s="1218" t="s">
        <v>200</v>
      </c>
      <c r="B45" s="879" t="s">
        <v>146</v>
      </c>
      <c r="C45" s="501"/>
      <c r="D45" s="418"/>
      <c r="E45" s="716"/>
      <c r="F45" s="716"/>
      <c r="G45" s="716"/>
      <c r="H45" s="420">
        <f t="shared" si="2"/>
        <v>0</v>
      </c>
      <c r="I45" s="782"/>
      <c r="J45" s="420"/>
      <c r="K45" s="420"/>
      <c r="L45" s="420"/>
    </row>
    <row r="46" spans="1:12" s="56" customFormat="1" ht="12.2" customHeight="1" x14ac:dyDescent="0.2">
      <c r="A46" s="1218" t="s">
        <v>282</v>
      </c>
      <c r="B46" s="879" t="s">
        <v>148</v>
      </c>
      <c r="C46" s="501"/>
      <c r="D46" s="418"/>
      <c r="E46" s="716"/>
      <c r="F46" s="716"/>
      <c r="G46" s="716"/>
      <c r="H46" s="420">
        <f t="shared" si="2"/>
        <v>0</v>
      </c>
      <c r="I46" s="782"/>
      <c r="J46" s="420"/>
      <c r="K46" s="420"/>
      <c r="L46" s="420"/>
    </row>
    <row r="47" spans="1:12" s="56" customFormat="1" ht="12.2" customHeight="1" x14ac:dyDescent="0.2">
      <c r="A47" s="1218" t="s">
        <v>603</v>
      </c>
      <c r="B47" s="879" t="s">
        <v>203</v>
      </c>
      <c r="C47" s="501"/>
      <c r="D47" s="418"/>
      <c r="E47" s="716"/>
      <c r="F47" s="716"/>
      <c r="G47" s="716"/>
      <c r="H47" s="420">
        <f t="shared" si="2"/>
        <v>0</v>
      </c>
      <c r="I47" s="782"/>
      <c r="J47" s="420"/>
      <c r="K47" s="420"/>
      <c r="L47" s="420"/>
    </row>
    <row r="48" spans="1:12" s="56" customFormat="1" ht="12.2" customHeight="1" x14ac:dyDescent="0.2">
      <c r="A48" s="1218" t="s">
        <v>604</v>
      </c>
      <c r="B48" s="879" t="s">
        <v>204</v>
      </c>
      <c r="C48" s="501"/>
      <c r="D48" s="418"/>
      <c r="E48" s="716"/>
      <c r="F48" s="716"/>
      <c r="G48" s="716"/>
      <c r="H48" s="420">
        <f t="shared" si="2"/>
        <v>0</v>
      </c>
      <c r="I48" s="782"/>
      <c r="J48" s="420"/>
      <c r="K48" s="420"/>
      <c r="L48" s="420"/>
    </row>
    <row r="49" spans="1:12" s="56" customFormat="1" ht="12.2" customHeight="1" x14ac:dyDescent="0.2">
      <c r="A49" s="1218" t="s">
        <v>605</v>
      </c>
      <c r="B49" s="879" t="s">
        <v>302</v>
      </c>
      <c r="C49" s="501"/>
      <c r="D49" s="418"/>
      <c r="E49" s="716"/>
      <c r="F49" s="716"/>
      <c r="G49" s="716"/>
      <c r="H49" s="420">
        <f t="shared" si="2"/>
        <v>0</v>
      </c>
      <c r="I49" s="782"/>
      <c r="J49" s="420"/>
      <c r="K49" s="420"/>
      <c r="L49" s="420"/>
    </row>
    <row r="50" spans="1:12" s="56" customFormat="1" ht="12.2" customHeight="1" x14ac:dyDescent="0.2">
      <c r="A50" s="1218" t="s">
        <v>606</v>
      </c>
      <c r="B50" s="879" t="s">
        <v>155</v>
      </c>
      <c r="C50" s="502"/>
      <c r="D50" s="419"/>
      <c r="E50" s="721"/>
      <c r="F50" s="721"/>
      <c r="G50" s="721"/>
      <c r="H50" s="421">
        <f t="shared" si="2"/>
        <v>0</v>
      </c>
      <c r="I50" s="828"/>
      <c r="J50" s="421"/>
      <c r="K50" s="421"/>
      <c r="L50" s="421"/>
    </row>
    <row r="51" spans="1:12" s="56" customFormat="1" ht="12.2" customHeight="1" x14ac:dyDescent="0.2">
      <c r="A51" s="1220" t="s">
        <v>607</v>
      </c>
      <c r="B51" s="634" t="s">
        <v>275</v>
      </c>
      <c r="C51" s="1244"/>
      <c r="D51" s="823"/>
      <c r="E51" s="719"/>
      <c r="F51" s="719"/>
      <c r="G51" s="719"/>
      <c r="H51" s="674">
        <f t="shared" si="2"/>
        <v>0</v>
      </c>
      <c r="I51" s="829"/>
      <c r="J51" s="674"/>
      <c r="K51" s="674"/>
      <c r="L51" s="674"/>
    </row>
    <row r="52" spans="1:12" s="56" customFormat="1" ht="12.2" customHeight="1" thickBot="1" x14ac:dyDescent="0.25">
      <c r="A52" s="1220" t="s">
        <v>608</v>
      </c>
      <c r="B52" s="634" t="s">
        <v>157</v>
      </c>
      <c r="C52" s="1244"/>
      <c r="D52" s="823"/>
      <c r="E52" s="719"/>
      <c r="F52" s="719"/>
      <c r="G52" s="719"/>
      <c r="H52" s="674">
        <f t="shared" si="2"/>
        <v>0</v>
      </c>
      <c r="I52" s="829"/>
      <c r="J52" s="674"/>
      <c r="K52" s="674"/>
      <c r="L52" s="674"/>
    </row>
    <row r="53" spans="1:12" s="56" customFormat="1" ht="12.2" customHeight="1" thickBot="1" x14ac:dyDescent="0.25">
      <c r="A53" s="14" t="s">
        <v>16</v>
      </c>
      <c r="B53" s="74" t="s">
        <v>609</v>
      </c>
      <c r="C53" s="117">
        <f>SUM(C54:C58)</f>
        <v>0</v>
      </c>
      <c r="D53" s="275">
        <f t="shared" ref="D53:K53" si="17">SUM(D54:D58)</f>
        <v>0</v>
      </c>
      <c r="E53" s="714">
        <f t="shared" si="17"/>
        <v>0</v>
      </c>
      <c r="F53" s="714">
        <f t="shared" si="17"/>
        <v>0</v>
      </c>
      <c r="G53" s="714">
        <f t="shared" si="17"/>
        <v>0</v>
      </c>
      <c r="H53" s="28">
        <f t="shared" si="2"/>
        <v>0</v>
      </c>
      <c r="I53" s="783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6" customFormat="1" ht="12.2" customHeight="1" x14ac:dyDescent="0.2">
      <c r="A54" s="12" t="s">
        <v>89</v>
      </c>
      <c r="B54" s="878" t="s">
        <v>167</v>
      </c>
      <c r="C54" s="120"/>
      <c r="D54" s="293"/>
      <c r="E54" s="720"/>
      <c r="F54" s="720"/>
      <c r="G54" s="720"/>
      <c r="H54" s="23">
        <f t="shared" si="2"/>
        <v>0</v>
      </c>
      <c r="I54" s="830"/>
      <c r="J54" s="23"/>
      <c r="K54" s="23"/>
      <c r="L54" s="23"/>
    </row>
    <row r="55" spans="1:12" s="56" customFormat="1" ht="12.2" customHeight="1" x14ac:dyDescent="0.2">
      <c r="A55" s="1218" t="s">
        <v>102</v>
      </c>
      <c r="B55" s="879" t="s">
        <v>168</v>
      </c>
      <c r="C55" s="502"/>
      <c r="D55" s="419"/>
      <c r="E55" s="721"/>
      <c r="F55" s="721"/>
      <c r="G55" s="721"/>
      <c r="H55" s="421">
        <f t="shared" si="2"/>
        <v>0</v>
      </c>
      <c r="I55" s="828"/>
      <c r="J55" s="421"/>
      <c r="K55" s="421"/>
      <c r="L55" s="421"/>
    </row>
    <row r="56" spans="1:12" s="56" customFormat="1" ht="12.2" customHeight="1" x14ac:dyDescent="0.2">
      <c r="A56" s="1218" t="s">
        <v>103</v>
      </c>
      <c r="B56" s="879" t="s">
        <v>169</v>
      </c>
      <c r="C56" s="502"/>
      <c r="D56" s="419"/>
      <c r="E56" s="721"/>
      <c r="F56" s="721"/>
      <c r="G56" s="721"/>
      <c r="H56" s="421">
        <f t="shared" si="2"/>
        <v>0</v>
      </c>
      <c r="I56" s="828"/>
      <c r="J56" s="421"/>
      <c r="K56" s="421"/>
      <c r="L56" s="421"/>
    </row>
    <row r="57" spans="1:12" s="56" customFormat="1" ht="12.2" customHeight="1" x14ac:dyDescent="0.2">
      <c r="A57" s="1218" t="s">
        <v>201</v>
      </c>
      <c r="B57" s="879" t="s">
        <v>207</v>
      </c>
      <c r="C57" s="502"/>
      <c r="D57" s="419"/>
      <c r="E57" s="721"/>
      <c r="F57" s="721"/>
      <c r="G57" s="721"/>
      <c r="H57" s="421">
        <f t="shared" si="2"/>
        <v>0</v>
      </c>
      <c r="I57" s="828"/>
      <c r="J57" s="421"/>
      <c r="K57" s="421"/>
      <c r="L57" s="421"/>
    </row>
    <row r="58" spans="1:12" s="56" customFormat="1" ht="12.2" customHeight="1" thickBot="1" x14ac:dyDescent="0.25">
      <c r="A58" s="1220" t="s">
        <v>202</v>
      </c>
      <c r="B58" s="634" t="s">
        <v>209</v>
      </c>
      <c r="C58" s="1244"/>
      <c r="D58" s="823"/>
      <c r="E58" s="719"/>
      <c r="F58" s="719"/>
      <c r="G58" s="719"/>
      <c r="H58" s="674">
        <f t="shared" si="2"/>
        <v>0</v>
      </c>
      <c r="I58" s="829"/>
      <c r="J58" s="674"/>
      <c r="K58" s="674"/>
      <c r="L58" s="674"/>
    </row>
    <row r="59" spans="1:12" s="56" customFormat="1" ht="12.2" customHeight="1" thickBot="1" x14ac:dyDescent="0.25">
      <c r="A59" s="14" t="s">
        <v>17</v>
      </c>
      <c r="B59" s="74" t="s">
        <v>627</v>
      </c>
      <c r="C59" s="117">
        <f>SUM(C60:C61)</f>
        <v>0</v>
      </c>
      <c r="D59" s="275">
        <f t="shared" ref="D59:K59" si="19">SUM(D60:D61)</f>
        <v>0</v>
      </c>
      <c r="E59" s="714">
        <f t="shared" si="19"/>
        <v>0</v>
      </c>
      <c r="F59" s="714">
        <f t="shared" si="19"/>
        <v>0</v>
      </c>
      <c r="G59" s="714">
        <f t="shared" si="19"/>
        <v>0</v>
      </c>
      <c r="H59" s="28">
        <f t="shared" si="2"/>
        <v>0</v>
      </c>
      <c r="I59" s="783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6" customFormat="1" ht="12.2" customHeight="1" x14ac:dyDescent="0.2">
      <c r="A60" s="1218" t="s">
        <v>104</v>
      </c>
      <c r="B60" s="879" t="s">
        <v>210</v>
      </c>
      <c r="C60" s="501"/>
      <c r="D60" s="418"/>
      <c r="E60" s="716"/>
      <c r="F60" s="716"/>
      <c r="G60" s="716"/>
      <c r="H60" s="420">
        <f t="shared" si="2"/>
        <v>0</v>
      </c>
      <c r="I60" s="782"/>
      <c r="J60" s="420"/>
      <c r="K60" s="420"/>
      <c r="L60" s="420"/>
    </row>
    <row r="61" spans="1:12" s="56" customFormat="1" ht="12.2" customHeight="1" x14ac:dyDescent="0.2">
      <c r="A61" s="1218" t="s">
        <v>105</v>
      </c>
      <c r="B61" s="879" t="s">
        <v>211</v>
      </c>
      <c r="C61" s="501"/>
      <c r="D61" s="418"/>
      <c r="E61" s="716"/>
      <c r="F61" s="716"/>
      <c r="G61" s="716"/>
      <c r="H61" s="420">
        <f t="shared" si="2"/>
        <v>0</v>
      </c>
      <c r="I61" s="782"/>
      <c r="J61" s="420"/>
      <c r="K61" s="420"/>
      <c r="L61" s="420"/>
    </row>
    <row r="62" spans="1:12" s="56" customFormat="1" ht="12.2" customHeight="1" thickBot="1" x14ac:dyDescent="0.25">
      <c r="A62" s="1220" t="s">
        <v>610</v>
      </c>
      <c r="B62" s="634" t="s">
        <v>642</v>
      </c>
      <c r="C62" s="652"/>
      <c r="D62" s="780"/>
      <c r="E62" s="717"/>
      <c r="F62" s="717"/>
      <c r="G62" s="717"/>
      <c r="H62" s="673">
        <f t="shared" si="2"/>
        <v>0</v>
      </c>
      <c r="I62" s="784"/>
      <c r="J62" s="673"/>
      <c r="K62" s="673"/>
      <c r="L62" s="673"/>
    </row>
    <row r="63" spans="1:12" s="56" customFormat="1" ht="12.2" customHeight="1" thickBot="1" x14ac:dyDescent="0.25">
      <c r="A63" s="14" t="s">
        <v>18</v>
      </c>
      <c r="B63" s="441" t="s">
        <v>380</v>
      </c>
      <c r="C63" s="117">
        <f>SUM(C64:C65)</f>
        <v>0</v>
      </c>
      <c r="D63" s="275">
        <f t="shared" ref="D63:K63" si="21">SUM(D64:D65)</f>
        <v>0</v>
      </c>
      <c r="E63" s="714">
        <f t="shared" si="21"/>
        <v>0</v>
      </c>
      <c r="F63" s="714">
        <f t="shared" si="21"/>
        <v>0</v>
      </c>
      <c r="G63" s="714">
        <f t="shared" si="21"/>
        <v>0</v>
      </c>
      <c r="H63" s="28">
        <f t="shared" si="2"/>
        <v>0</v>
      </c>
      <c r="I63" s="783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6" customFormat="1" ht="12.2" customHeight="1" x14ac:dyDescent="0.2">
      <c r="A64" s="12" t="s">
        <v>107</v>
      </c>
      <c r="B64" s="879" t="s">
        <v>212</v>
      </c>
      <c r="C64" s="502"/>
      <c r="D64" s="419"/>
      <c r="E64" s="721"/>
      <c r="F64" s="721"/>
      <c r="G64" s="721"/>
      <c r="H64" s="421">
        <f t="shared" si="2"/>
        <v>0</v>
      </c>
      <c r="I64" s="828"/>
      <c r="J64" s="421"/>
      <c r="K64" s="421"/>
      <c r="L64" s="421"/>
    </row>
    <row r="65" spans="1:12" s="56" customFormat="1" ht="12.2" customHeight="1" x14ac:dyDescent="0.2">
      <c r="A65" s="1218" t="s">
        <v>108</v>
      </c>
      <c r="B65" s="879" t="s">
        <v>213</v>
      </c>
      <c r="C65" s="502"/>
      <c r="D65" s="419"/>
      <c r="E65" s="721"/>
      <c r="F65" s="721"/>
      <c r="G65" s="721"/>
      <c r="H65" s="421">
        <f t="shared" si="2"/>
        <v>0</v>
      </c>
      <c r="I65" s="828"/>
      <c r="J65" s="421"/>
      <c r="K65" s="421"/>
      <c r="L65" s="421"/>
    </row>
    <row r="66" spans="1:12" s="56" customFormat="1" ht="12.2" customHeight="1" thickBot="1" x14ac:dyDescent="0.25">
      <c r="A66" s="251" t="s">
        <v>323</v>
      </c>
      <c r="B66" s="880" t="s">
        <v>368</v>
      </c>
      <c r="C66" s="502"/>
      <c r="D66" s="419"/>
      <c r="E66" s="721"/>
      <c r="F66" s="721"/>
      <c r="G66" s="721"/>
      <c r="H66" s="421">
        <f t="shared" si="2"/>
        <v>0</v>
      </c>
      <c r="I66" s="828"/>
      <c r="J66" s="421"/>
      <c r="K66" s="421"/>
      <c r="L66" s="421"/>
    </row>
    <row r="67" spans="1:12" s="56" customFormat="1" ht="12.2" customHeight="1" thickBot="1" x14ac:dyDescent="0.25">
      <c r="A67" s="442" t="s">
        <v>19</v>
      </c>
      <c r="B67" s="881" t="s">
        <v>628</v>
      </c>
      <c r="C67" s="1238">
        <f>+C11+C25+C31+C41+C53+C59+C63</f>
        <v>2285880078</v>
      </c>
      <c r="D67" s="276">
        <f t="shared" ref="D67:K67" si="23">+D11+D25+D31+D41+D53+D59+D63</f>
        <v>2078182570</v>
      </c>
      <c r="E67" s="680">
        <f t="shared" si="23"/>
        <v>2471094426</v>
      </c>
      <c r="F67" s="680">
        <f t="shared" si="23"/>
        <v>0</v>
      </c>
      <c r="G67" s="680">
        <f t="shared" si="23"/>
        <v>0</v>
      </c>
      <c r="H67" s="76">
        <f t="shared" si="2"/>
        <v>392911856</v>
      </c>
      <c r="I67" s="793">
        <f t="shared" si="23"/>
        <v>0</v>
      </c>
      <c r="J67" s="76">
        <f t="shared" si="23"/>
        <v>0</v>
      </c>
      <c r="K67" s="76">
        <f t="shared" si="23"/>
        <v>0</v>
      </c>
      <c r="L67" s="76">
        <f t="shared" ref="L67" si="24">+L11+L19+L25+L31+L41+L53+L59+L63</f>
        <v>0</v>
      </c>
    </row>
    <row r="68" spans="1:12" s="56" customFormat="1" ht="12.2" customHeight="1" thickBot="1" x14ac:dyDescent="0.25">
      <c r="A68" s="65" t="s">
        <v>20</v>
      </c>
      <c r="B68" s="441" t="s">
        <v>629</v>
      </c>
      <c r="C68" s="117">
        <f>SUM(C69:C71)</f>
        <v>0</v>
      </c>
      <c r="D68" s="275">
        <f t="shared" ref="D68:K68" si="25">SUM(D69:D71)</f>
        <v>0</v>
      </c>
      <c r="E68" s="714">
        <f t="shared" si="25"/>
        <v>0</v>
      </c>
      <c r="F68" s="714">
        <f t="shared" si="25"/>
        <v>0</v>
      </c>
      <c r="G68" s="714">
        <f t="shared" si="25"/>
        <v>0</v>
      </c>
      <c r="H68" s="28">
        <f t="shared" si="2"/>
        <v>0</v>
      </c>
      <c r="I68" s="783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6" customFormat="1" ht="12.2" customHeight="1" x14ac:dyDescent="0.2">
      <c r="A69" s="12" t="s">
        <v>171</v>
      </c>
      <c r="B69" s="878" t="s">
        <v>215</v>
      </c>
      <c r="C69" s="502"/>
      <c r="D69" s="419"/>
      <c r="E69" s="721"/>
      <c r="F69" s="721"/>
      <c r="G69" s="721"/>
      <c r="H69" s="421">
        <f t="shared" si="2"/>
        <v>0</v>
      </c>
      <c r="I69" s="828"/>
      <c r="J69" s="421"/>
      <c r="K69" s="421"/>
      <c r="L69" s="421"/>
    </row>
    <row r="70" spans="1:12" s="56" customFormat="1" ht="12.2" customHeight="1" x14ac:dyDescent="0.2">
      <c r="A70" s="1218" t="s">
        <v>172</v>
      </c>
      <c r="B70" s="879" t="s">
        <v>324</v>
      </c>
      <c r="C70" s="502"/>
      <c r="D70" s="419"/>
      <c r="E70" s="721"/>
      <c r="F70" s="721"/>
      <c r="G70" s="721"/>
      <c r="H70" s="421">
        <f t="shared" si="2"/>
        <v>0</v>
      </c>
      <c r="I70" s="828"/>
      <c r="J70" s="421"/>
      <c r="K70" s="421"/>
      <c r="L70" s="421"/>
    </row>
    <row r="71" spans="1:12" s="56" customFormat="1" ht="12.2" customHeight="1" thickBot="1" x14ac:dyDescent="0.25">
      <c r="A71" s="1220" t="s">
        <v>173</v>
      </c>
      <c r="B71" s="879" t="s">
        <v>513</v>
      </c>
      <c r="C71" s="502"/>
      <c r="D71" s="419"/>
      <c r="E71" s="721"/>
      <c r="F71" s="721"/>
      <c r="G71" s="721"/>
      <c r="H71" s="421">
        <f t="shared" si="2"/>
        <v>0</v>
      </c>
      <c r="I71" s="828"/>
      <c r="J71" s="421"/>
      <c r="K71" s="421"/>
      <c r="L71" s="421"/>
    </row>
    <row r="72" spans="1:12" s="56" customFormat="1" ht="12.2" customHeight="1" thickBot="1" x14ac:dyDescent="0.25">
      <c r="A72" s="65" t="s">
        <v>21</v>
      </c>
      <c r="B72" s="441" t="s">
        <v>611</v>
      </c>
      <c r="C72" s="117">
        <f>SUM(C73:C75)</f>
        <v>0</v>
      </c>
      <c r="D72" s="275">
        <f t="shared" ref="D72:K72" si="27">SUM(D73:D75)</f>
        <v>0</v>
      </c>
      <c r="E72" s="714">
        <f t="shared" si="27"/>
        <v>0</v>
      </c>
      <c r="F72" s="714">
        <f t="shared" si="27"/>
        <v>0</v>
      </c>
      <c r="G72" s="714">
        <f t="shared" si="27"/>
        <v>0</v>
      </c>
      <c r="H72" s="28">
        <f t="shared" si="2"/>
        <v>0</v>
      </c>
      <c r="I72" s="783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6" customFormat="1" ht="12.2" customHeight="1" x14ac:dyDescent="0.2">
      <c r="A73" s="12" t="s">
        <v>214</v>
      </c>
      <c r="B73" s="878" t="s">
        <v>218</v>
      </c>
      <c r="C73" s="502"/>
      <c r="D73" s="419"/>
      <c r="E73" s="721"/>
      <c r="F73" s="721"/>
      <c r="G73" s="721"/>
      <c r="H73" s="421">
        <f t="shared" si="2"/>
        <v>0</v>
      </c>
      <c r="I73" s="828"/>
      <c r="J73" s="421"/>
      <c r="K73" s="421"/>
      <c r="L73" s="421"/>
    </row>
    <row r="74" spans="1:12" s="56" customFormat="1" ht="12.2" customHeight="1" x14ac:dyDescent="0.2">
      <c r="A74" s="12" t="s">
        <v>640</v>
      </c>
      <c r="B74" s="878" t="s">
        <v>390</v>
      </c>
      <c r="C74" s="502"/>
      <c r="D74" s="419"/>
      <c r="E74" s="721"/>
      <c r="F74" s="721"/>
      <c r="G74" s="721"/>
      <c r="H74" s="421">
        <f t="shared" si="2"/>
        <v>0</v>
      </c>
      <c r="I74" s="828"/>
      <c r="J74" s="421"/>
      <c r="K74" s="421"/>
      <c r="L74" s="421"/>
    </row>
    <row r="75" spans="1:12" s="56" customFormat="1" ht="12.2" customHeight="1" thickBot="1" x14ac:dyDescent="0.25">
      <c r="A75" s="1218" t="s">
        <v>216</v>
      </c>
      <c r="B75" s="879" t="s">
        <v>535</v>
      </c>
      <c r="C75" s="502"/>
      <c r="D75" s="419"/>
      <c r="E75" s="721"/>
      <c r="F75" s="721"/>
      <c r="G75" s="721"/>
      <c r="H75" s="421">
        <f t="shared" si="2"/>
        <v>0</v>
      </c>
      <c r="I75" s="828"/>
      <c r="J75" s="421"/>
      <c r="K75" s="421"/>
      <c r="L75" s="421"/>
    </row>
    <row r="76" spans="1:12" s="56" customFormat="1" ht="12.2" customHeight="1" thickBot="1" x14ac:dyDescent="0.25">
      <c r="A76" s="65" t="s">
        <v>22</v>
      </c>
      <c r="B76" s="441" t="s">
        <v>612</v>
      </c>
      <c r="C76" s="117">
        <f>SUM(C77:C78)</f>
        <v>0</v>
      </c>
      <c r="D76" s="275">
        <f t="shared" ref="D76:K76" si="29">SUM(D77:D78)</f>
        <v>0</v>
      </c>
      <c r="E76" s="714">
        <f t="shared" si="29"/>
        <v>0</v>
      </c>
      <c r="F76" s="714">
        <f t="shared" si="29"/>
        <v>0</v>
      </c>
      <c r="G76" s="714">
        <f t="shared" si="29"/>
        <v>0</v>
      </c>
      <c r="H76" s="28">
        <f t="shared" ref="H76:H84" si="30">+E76-D76</f>
        <v>0</v>
      </c>
      <c r="I76" s="783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6" customFormat="1" ht="12.2" customHeight="1" x14ac:dyDescent="0.2">
      <c r="A77" s="12" t="s">
        <v>217</v>
      </c>
      <c r="B77" s="61" t="s">
        <v>369</v>
      </c>
      <c r="C77" s="502"/>
      <c r="D77" s="419"/>
      <c r="E77" s="721"/>
      <c r="F77" s="721"/>
      <c r="G77" s="721"/>
      <c r="H77" s="421">
        <f t="shared" si="30"/>
        <v>0</v>
      </c>
      <c r="I77" s="828"/>
      <c r="J77" s="421"/>
      <c r="K77" s="421"/>
      <c r="L77" s="421"/>
    </row>
    <row r="78" spans="1:12" s="56" customFormat="1" ht="12.2" customHeight="1" thickBot="1" x14ac:dyDescent="0.25">
      <c r="A78" s="1220" t="s">
        <v>219</v>
      </c>
      <c r="B78" s="61" t="s">
        <v>370</v>
      </c>
      <c r="C78" s="502"/>
      <c r="D78" s="419"/>
      <c r="E78" s="721"/>
      <c r="F78" s="721"/>
      <c r="G78" s="721"/>
      <c r="H78" s="421">
        <f t="shared" si="30"/>
        <v>0</v>
      </c>
      <c r="I78" s="828"/>
      <c r="J78" s="421"/>
      <c r="K78" s="421"/>
      <c r="L78" s="421"/>
    </row>
    <row r="79" spans="1:12" s="26" customFormat="1" ht="12.2" customHeight="1" thickBot="1" x14ac:dyDescent="0.25">
      <c r="A79" s="65" t="s">
        <v>23</v>
      </c>
      <c r="B79" s="441" t="s">
        <v>613</v>
      </c>
      <c r="C79" s="117">
        <f>SUM(C80:C82)</f>
        <v>0</v>
      </c>
      <c r="D79" s="275">
        <f t="shared" ref="D79:K79" si="32">SUM(D80:D82)</f>
        <v>0</v>
      </c>
      <c r="E79" s="714">
        <f t="shared" si="32"/>
        <v>0</v>
      </c>
      <c r="F79" s="714">
        <f t="shared" si="32"/>
        <v>0</v>
      </c>
      <c r="G79" s="714">
        <f t="shared" si="32"/>
        <v>0</v>
      </c>
      <c r="H79" s="28">
        <f t="shared" si="30"/>
        <v>0</v>
      </c>
      <c r="I79" s="783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6" customFormat="1" ht="12.2" customHeight="1" x14ac:dyDescent="0.2">
      <c r="A80" s="12" t="s">
        <v>220</v>
      </c>
      <c r="B80" s="878" t="s">
        <v>303</v>
      </c>
      <c r="C80" s="502"/>
      <c r="D80" s="419"/>
      <c r="E80" s="721"/>
      <c r="F80" s="721"/>
      <c r="G80" s="721"/>
      <c r="H80" s="421">
        <f t="shared" si="30"/>
        <v>0</v>
      </c>
      <c r="I80" s="828"/>
      <c r="J80" s="421"/>
      <c r="K80" s="421"/>
      <c r="L80" s="421"/>
    </row>
    <row r="81" spans="1:14" s="56" customFormat="1" ht="12.2" customHeight="1" x14ac:dyDescent="0.2">
      <c r="A81" s="1218" t="s">
        <v>221</v>
      </c>
      <c r="B81" s="879" t="s">
        <v>304</v>
      </c>
      <c r="C81" s="502"/>
      <c r="D81" s="419"/>
      <c r="E81" s="721"/>
      <c r="F81" s="721"/>
      <c r="G81" s="721"/>
      <c r="H81" s="421">
        <f t="shared" si="30"/>
        <v>0</v>
      </c>
      <c r="I81" s="828"/>
      <c r="J81" s="421"/>
      <c r="K81" s="421"/>
      <c r="L81" s="421"/>
    </row>
    <row r="82" spans="1:14" s="56" customFormat="1" ht="12.2" customHeight="1" thickBot="1" x14ac:dyDescent="0.25">
      <c r="A82" s="1220" t="s">
        <v>325</v>
      </c>
      <c r="B82" s="634" t="s">
        <v>378</v>
      </c>
      <c r="C82" s="502"/>
      <c r="D82" s="419"/>
      <c r="E82" s="721"/>
      <c r="F82" s="721"/>
      <c r="G82" s="721"/>
      <c r="H82" s="421">
        <f t="shared" si="30"/>
        <v>0</v>
      </c>
      <c r="I82" s="828"/>
      <c r="J82" s="421"/>
      <c r="K82" s="421"/>
      <c r="L82" s="421"/>
    </row>
    <row r="83" spans="1:14" s="26" customFormat="1" ht="12.2" customHeight="1" thickBot="1" x14ac:dyDescent="0.25">
      <c r="A83" s="65" t="s">
        <v>24</v>
      </c>
      <c r="B83" s="441" t="s">
        <v>614</v>
      </c>
      <c r="C83" s="1238">
        <f>+C68+C72+C76+C79</f>
        <v>0</v>
      </c>
      <c r="D83" s="276">
        <f t="shared" ref="D83:K83" si="34">+D68+D72+D76+D79</f>
        <v>0</v>
      </c>
      <c r="E83" s="680">
        <f t="shared" si="34"/>
        <v>0</v>
      </c>
      <c r="F83" s="680">
        <f t="shared" si="34"/>
        <v>0</v>
      </c>
      <c r="G83" s="680">
        <f t="shared" si="34"/>
        <v>0</v>
      </c>
      <c r="H83" s="76">
        <f t="shared" si="30"/>
        <v>0</v>
      </c>
      <c r="I83" s="793">
        <f t="shared" si="34"/>
        <v>0</v>
      </c>
      <c r="J83" s="76">
        <f t="shared" si="34"/>
        <v>0</v>
      </c>
      <c r="K83" s="76">
        <f t="shared" si="34"/>
        <v>0</v>
      </c>
      <c r="L83" s="76">
        <f t="shared" ref="L83" si="35">+L68+L72+L76+L79</f>
        <v>0</v>
      </c>
    </row>
    <row r="84" spans="1:14" s="26" customFormat="1" ht="12.2" customHeight="1" thickBot="1" x14ac:dyDescent="0.25">
      <c r="A84" s="82" t="s">
        <v>25</v>
      </c>
      <c r="B84" s="709" t="s">
        <v>635</v>
      </c>
      <c r="C84" s="1238">
        <f>+C67+C83</f>
        <v>2285880078</v>
      </c>
      <c r="D84" s="779">
        <f t="shared" ref="D84:K84" si="36">+D67+D83</f>
        <v>2078182570</v>
      </c>
      <c r="E84" s="680">
        <f t="shared" si="36"/>
        <v>2471094426</v>
      </c>
      <c r="F84" s="680">
        <f t="shared" si="36"/>
        <v>0</v>
      </c>
      <c r="G84" s="680">
        <f t="shared" si="36"/>
        <v>0</v>
      </c>
      <c r="H84" s="76">
        <f t="shared" si="30"/>
        <v>392911856</v>
      </c>
      <c r="I84" s="793">
        <f t="shared" si="36"/>
        <v>0</v>
      </c>
      <c r="J84" s="76">
        <f t="shared" si="36"/>
        <v>0</v>
      </c>
      <c r="K84" s="76">
        <f t="shared" si="36"/>
        <v>0</v>
      </c>
      <c r="L84" s="76">
        <f t="shared" ref="L84" si="37">+L67+L83</f>
        <v>0</v>
      </c>
      <c r="N84" s="115" t="b">
        <f>E84=E132</f>
        <v>1</v>
      </c>
    </row>
    <row r="85" spans="1:14" s="56" customFormat="1" ht="15" customHeight="1" x14ac:dyDescent="0.2">
      <c r="A85" s="366"/>
      <c r="B85" s="367"/>
      <c r="C85" s="152"/>
      <c r="D85" s="68"/>
      <c r="E85" s="68"/>
      <c r="F85" s="68"/>
      <c r="G85" s="68"/>
      <c r="H85" s="152"/>
      <c r="I85" s="152"/>
      <c r="J85" s="152"/>
      <c r="K85" s="152"/>
      <c r="L85" s="152"/>
    </row>
    <row r="86" spans="1:14" ht="13.5" thickBot="1" x14ac:dyDescent="0.25">
      <c r="A86" s="1849"/>
      <c r="B86" s="1849"/>
      <c r="C86" s="1849"/>
      <c r="D86" s="1849"/>
      <c r="E86" s="1849"/>
      <c r="F86" s="1849"/>
      <c r="G86" s="1849"/>
      <c r="H86" s="1849"/>
      <c r="I86" s="25"/>
      <c r="J86" s="25"/>
      <c r="K86" s="25"/>
      <c r="L86" s="25"/>
    </row>
    <row r="87" spans="1:14" s="702" customFormat="1" ht="53.45" customHeight="1" thickBot="1" x14ac:dyDescent="0.25">
      <c r="A87" s="796"/>
      <c r="B87" s="797" t="s">
        <v>38</v>
      </c>
      <c r="C87" s="21" t="str">
        <f>C8</f>
        <v>2023. évi eredeti előirányzat
2/2023. (II.14.)</v>
      </c>
      <c r="D87" s="245" t="str">
        <f t="shared" ref="D87:L87" si="38">D8</f>
        <v>Módosított előirányzat a 14/2023.  (VI.29.)  rendelet szerint</v>
      </c>
      <c r="E87" s="21" t="str">
        <f t="shared" si="38"/>
        <v>Módosított előirányzat a …./2023. (IX…..)  rendelet szerint</v>
      </c>
      <c r="F87" s="21" t="str">
        <f t="shared" si="38"/>
        <v>Módosított előirányzat a .../2023. (XII…...)  rendelet szerint</v>
      </c>
      <c r="G87" s="21" t="str">
        <f t="shared" si="38"/>
        <v>Módosított előirányzat a …../2023. (II…..)  rendelet szerint</v>
      </c>
      <c r="H87" s="34" t="str">
        <f t="shared" si="38"/>
        <v>Változás a 14/2023. (VI.29.) rendelethez képest</v>
      </c>
      <c r="I87" s="245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4" s="33" customFormat="1" ht="12.2" customHeight="1" thickBot="1" x14ac:dyDescent="0.25">
      <c r="A88" s="78" t="s">
        <v>12</v>
      </c>
      <c r="B88" s="1010" t="s">
        <v>547</v>
      </c>
      <c r="C88" s="1236">
        <f>C89+C91+C92+C93+C94</f>
        <v>1045432953</v>
      </c>
      <c r="D88" s="271">
        <f t="shared" ref="D88:K88" si="39">D89+D91+D92+D93+D94</f>
        <v>1022464245</v>
      </c>
      <c r="E88" s="722">
        <f t="shared" si="39"/>
        <v>1130569095</v>
      </c>
      <c r="F88" s="722">
        <f t="shared" si="39"/>
        <v>0</v>
      </c>
      <c r="G88" s="722">
        <f t="shared" si="39"/>
        <v>0</v>
      </c>
      <c r="H88" s="79">
        <f>+E88-D88</f>
        <v>108104850</v>
      </c>
      <c r="I88" s="832">
        <f t="shared" si="39"/>
        <v>0</v>
      </c>
      <c r="J88" s="79">
        <f t="shared" si="39"/>
        <v>0</v>
      </c>
      <c r="K88" s="79">
        <f t="shared" si="39"/>
        <v>0</v>
      </c>
      <c r="L88" s="79">
        <f t="shared" ref="L88" si="40">L89+L91+L92+L93+L94+L101</f>
        <v>0</v>
      </c>
    </row>
    <row r="89" spans="1:14" ht="12.2" customHeight="1" x14ac:dyDescent="0.2">
      <c r="A89" s="101" t="s">
        <v>91</v>
      </c>
      <c r="B89" s="52" t="s">
        <v>68</v>
      </c>
      <c r="C89" s="121">
        <v>64886059</v>
      </c>
      <c r="D89" s="272">
        <v>64886059</v>
      </c>
      <c r="E89" s="723">
        <f>64886059-150000+150000</f>
        <v>64886059</v>
      </c>
      <c r="F89" s="723"/>
      <c r="G89" s="723"/>
      <c r="H89" s="80">
        <f t="shared" ref="H89:H131" si="41">+E89-D89</f>
        <v>0</v>
      </c>
      <c r="I89" s="833"/>
      <c r="J89" s="80"/>
      <c r="K89" s="80"/>
      <c r="L89" s="80"/>
    </row>
    <row r="90" spans="1:14" ht="12.2" customHeight="1" x14ac:dyDescent="0.2">
      <c r="A90" s="1218" t="s">
        <v>305</v>
      </c>
      <c r="B90" s="428" t="s">
        <v>270</v>
      </c>
      <c r="C90" s="118"/>
      <c r="D90" s="273"/>
      <c r="E90" s="715"/>
      <c r="F90" s="715"/>
      <c r="G90" s="715"/>
      <c r="H90" s="16">
        <f t="shared" si="41"/>
        <v>0</v>
      </c>
      <c r="I90" s="781"/>
      <c r="J90" s="16"/>
      <c r="K90" s="16"/>
      <c r="L90" s="16"/>
    </row>
    <row r="91" spans="1:14" ht="12.2" customHeight="1" x14ac:dyDescent="0.2">
      <c r="A91" s="1218" t="s">
        <v>92</v>
      </c>
      <c r="B91" s="423" t="s">
        <v>87</v>
      </c>
      <c r="C91" s="501">
        <v>17542669</v>
      </c>
      <c r="D91" s="418">
        <v>17542669</v>
      </c>
      <c r="E91" s="716">
        <v>17542669</v>
      </c>
      <c r="F91" s="716"/>
      <c r="G91" s="716"/>
      <c r="H91" s="420">
        <f t="shared" si="41"/>
        <v>0</v>
      </c>
      <c r="I91" s="782"/>
      <c r="J91" s="420"/>
      <c r="K91" s="420"/>
      <c r="L91" s="420"/>
    </row>
    <row r="92" spans="1:14" ht="12.2" customHeight="1" x14ac:dyDescent="0.2">
      <c r="A92" s="1218" t="s">
        <v>93</v>
      </c>
      <c r="B92" s="423" t="s">
        <v>69</v>
      </c>
      <c r="C92" s="652">
        <v>244172847</v>
      </c>
      <c r="D92" s="780">
        <v>244172847</v>
      </c>
      <c r="E92" s="717">
        <f>244172847-150000</f>
        <v>244022847</v>
      </c>
      <c r="F92" s="717"/>
      <c r="G92" s="717"/>
      <c r="H92" s="673">
        <f t="shared" si="41"/>
        <v>-150000</v>
      </c>
      <c r="I92" s="784"/>
      <c r="J92" s="673"/>
      <c r="K92" s="673"/>
      <c r="L92" s="673"/>
    </row>
    <row r="93" spans="1:14" ht="12.2" customHeight="1" x14ac:dyDescent="0.2">
      <c r="A93" s="1218" t="s">
        <v>90</v>
      </c>
      <c r="B93" s="423" t="s">
        <v>80</v>
      </c>
      <c r="C93" s="652">
        <v>170066480</v>
      </c>
      <c r="D93" s="780">
        <v>170066480</v>
      </c>
      <c r="E93" s="717">
        <v>170066480</v>
      </c>
      <c r="F93" s="717"/>
      <c r="G93" s="717"/>
      <c r="H93" s="673">
        <f t="shared" si="41"/>
        <v>0</v>
      </c>
      <c r="I93" s="784"/>
      <c r="J93" s="673"/>
      <c r="K93" s="673"/>
      <c r="L93" s="673"/>
    </row>
    <row r="94" spans="1:14" ht="12.2" customHeight="1" x14ac:dyDescent="0.2">
      <c r="A94" s="1218" t="s">
        <v>147</v>
      </c>
      <c r="B94" s="54" t="s">
        <v>88</v>
      </c>
      <c r="C94" s="652">
        <f>SUM(C95:C101)</f>
        <v>548764898</v>
      </c>
      <c r="D94" s="780">
        <f>SUM(D95:D101)</f>
        <v>525796190</v>
      </c>
      <c r="E94" s="780">
        <f t="shared" ref="E94:G94" si="42">SUM(E95:E101)</f>
        <v>634051040</v>
      </c>
      <c r="F94" s="780">
        <f t="shared" si="42"/>
        <v>0</v>
      </c>
      <c r="G94" s="780">
        <f t="shared" si="42"/>
        <v>0</v>
      </c>
      <c r="H94" s="673">
        <f t="shared" si="41"/>
        <v>108254850</v>
      </c>
      <c r="I94" s="784">
        <f t="shared" ref="I94:K94" si="43">SUM(I95:I101)</f>
        <v>0</v>
      </c>
      <c r="J94" s="673">
        <f t="shared" si="43"/>
        <v>0</v>
      </c>
      <c r="K94" s="673">
        <f t="shared" si="43"/>
        <v>0</v>
      </c>
      <c r="L94" s="673">
        <f t="shared" ref="L94" si="44">SUM(L95:L100)</f>
        <v>0</v>
      </c>
    </row>
    <row r="95" spans="1:14" ht="12.2" customHeight="1" x14ac:dyDescent="0.2">
      <c r="A95" s="1218" t="s">
        <v>306</v>
      </c>
      <c r="B95" s="855" t="s">
        <v>554</v>
      </c>
      <c r="C95" s="652"/>
      <c r="D95" s="780"/>
      <c r="E95" s="717"/>
      <c r="F95" s="717"/>
      <c r="G95" s="717"/>
      <c r="H95" s="673">
        <f t="shared" si="41"/>
        <v>0</v>
      </c>
      <c r="I95" s="784"/>
      <c r="J95" s="673"/>
      <c r="K95" s="673"/>
      <c r="L95" s="673"/>
    </row>
    <row r="96" spans="1:14" ht="12.2" customHeight="1" x14ac:dyDescent="0.2">
      <c r="A96" s="1218" t="s">
        <v>307</v>
      </c>
      <c r="B96" s="1011" t="s">
        <v>647</v>
      </c>
      <c r="C96" s="652"/>
      <c r="D96" s="780"/>
      <c r="E96" s="717"/>
      <c r="F96" s="717"/>
      <c r="G96" s="717"/>
      <c r="H96" s="673">
        <f t="shared" si="41"/>
        <v>0</v>
      </c>
      <c r="I96" s="784"/>
      <c r="J96" s="673"/>
      <c r="K96" s="673"/>
      <c r="L96" s="673"/>
    </row>
    <row r="97" spans="1:15" ht="12.2" customHeight="1" x14ac:dyDescent="0.2">
      <c r="A97" s="1218" t="s">
        <v>308</v>
      </c>
      <c r="B97" s="1011" t="s">
        <v>646</v>
      </c>
      <c r="C97" s="652"/>
      <c r="D97" s="780"/>
      <c r="E97" s="717"/>
      <c r="F97" s="717"/>
      <c r="G97" s="717"/>
      <c r="H97" s="673">
        <f t="shared" si="41"/>
        <v>0</v>
      </c>
      <c r="I97" s="784"/>
      <c r="J97" s="673"/>
      <c r="K97" s="673"/>
      <c r="L97" s="673"/>
    </row>
    <row r="98" spans="1:15" ht="12.2" customHeight="1" x14ac:dyDescent="0.2">
      <c r="A98" s="1218" t="s">
        <v>309</v>
      </c>
      <c r="B98" s="1011" t="s">
        <v>645</v>
      </c>
      <c r="C98" s="652">
        <v>30030000</v>
      </c>
      <c r="D98" s="780">
        <f>30030000+23382-30000000</f>
        <v>53382</v>
      </c>
      <c r="E98" s="652">
        <f>53382+67200000</f>
        <v>67253382</v>
      </c>
      <c r="F98" s="717"/>
      <c r="G98" s="717"/>
      <c r="H98" s="673">
        <f t="shared" si="41"/>
        <v>67200000</v>
      </c>
      <c r="I98" s="784"/>
      <c r="J98" s="673"/>
      <c r="K98" s="673"/>
      <c r="L98" s="673"/>
    </row>
    <row r="99" spans="1:15" ht="12.2" customHeight="1" x14ac:dyDescent="0.2">
      <c r="A99" s="1218" t="s">
        <v>310</v>
      </c>
      <c r="B99" s="1011" t="s">
        <v>650</v>
      </c>
      <c r="C99" s="652"/>
      <c r="D99" s="780"/>
      <c r="E99" s="652"/>
      <c r="F99" s="717"/>
      <c r="G99" s="717"/>
      <c r="H99" s="673">
        <f t="shared" si="41"/>
        <v>0</v>
      </c>
      <c r="I99" s="784"/>
      <c r="J99" s="673"/>
      <c r="K99" s="673"/>
      <c r="L99" s="673"/>
    </row>
    <row r="100" spans="1:15" ht="12.2" customHeight="1" x14ac:dyDescent="0.2">
      <c r="A100" s="1218" t="s">
        <v>361</v>
      </c>
      <c r="B100" s="1011" t="s">
        <v>644</v>
      </c>
      <c r="C100" s="652">
        <v>518734898</v>
      </c>
      <c r="D100" s="780">
        <f>518734898-500000-1000000-26667490-1100000-298600+3000000+22500000+1750000+800000-1476000+10000000</f>
        <v>525742808</v>
      </c>
      <c r="E100" s="652">
        <f>525742808+3000000+22272000+15782850</f>
        <v>566797658</v>
      </c>
      <c r="F100" s="717"/>
      <c r="G100" s="717"/>
      <c r="H100" s="673">
        <f t="shared" si="41"/>
        <v>41054850</v>
      </c>
      <c r="I100" s="784"/>
      <c r="J100" s="673"/>
      <c r="K100" s="673"/>
      <c r="L100" s="673"/>
    </row>
    <row r="101" spans="1:15" ht="12.2" customHeight="1" x14ac:dyDescent="0.2">
      <c r="A101" s="1218" t="s">
        <v>615</v>
      </c>
      <c r="B101" s="1012" t="s">
        <v>649</v>
      </c>
      <c r="C101" s="1243">
        <f>+C102+C103</f>
        <v>0</v>
      </c>
      <c r="D101" s="824">
        <f t="shared" ref="D101:K101" si="45">+D102+D103</f>
        <v>0</v>
      </c>
      <c r="E101" s="724">
        <v>0</v>
      </c>
      <c r="F101" s="724">
        <f t="shared" si="45"/>
        <v>0</v>
      </c>
      <c r="G101" s="724">
        <f t="shared" si="45"/>
        <v>0</v>
      </c>
      <c r="H101" s="675">
        <f t="shared" si="41"/>
        <v>0</v>
      </c>
      <c r="I101" s="1021">
        <f t="shared" si="45"/>
        <v>0</v>
      </c>
      <c r="J101" s="675">
        <f t="shared" si="45"/>
        <v>0</v>
      </c>
      <c r="K101" s="675">
        <f t="shared" si="45"/>
        <v>0</v>
      </c>
      <c r="L101" s="675">
        <f t="shared" ref="L101" si="46">+L102+L103</f>
        <v>0</v>
      </c>
    </row>
    <row r="102" spans="1:15" ht="12.75" customHeight="1" x14ac:dyDescent="0.2">
      <c r="A102" s="12" t="s">
        <v>616</v>
      </c>
      <c r="B102" s="1013" t="s">
        <v>617</v>
      </c>
      <c r="C102" s="118"/>
      <c r="D102" s="273"/>
      <c r="E102" s="715"/>
      <c r="F102" s="715"/>
      <c r="G102" s="715"/>
      <c r="H102" s="16">
        <f t="shared" si="41"/>
        <v>0</v>
      </c>
      <c r="I102" s="781"/>
      <c r="J102" s="16"/>
      <c r="K102" s="16"/>
      <c r="L102" s="16"/>
    </row>
    <row r="103" spans="1:15" ht="12.75" customHeight="1" x14ac:dyDescent="0.2">
      <c r="A103" s="1220" t="s">
        <v>618</v>
      </c>
      <c r="B103" s="1014" t="s">
        <v>619</v>
      </c>
      <c r="C103" s="501">
        <f>SUM(C104:C105)</f>
        <v>0</v>
      </c>
      <c r="D103" s="418">
        <f t="shared" ref="D103:K103" si="47">SUM(D104:D105)</f>
        <v>0</v>
      </c>
      <c r="E103" s="716">
        <f t="shared" si="47"/>
        <v>0</v>
      </c>
      <c r="F103" s="716">
        <f t="shared" si="47"/>
        <v>0</v>
      </c>
      <c r="G103" s="716">
        <f t="shared" si="47"/>
        <v>0</v>
      </c>
      <c r="H103" s="420">
        <f t="shared" si="41"/>
        <v>0</v>
      </c>
      <c r="I103" s="782">
        <f t="shared" si="47"/>
        <v>0</v>
      </c>
      <c r="J103" s="420">
        <f t="shared" si="47"/>
        <v>0</v>
      </c>
      <c r="K103" s="420">
        <f t="shared" si="47"/>
        <v>0</v>
      </c>
      <c r="L103" s="420">
        <f t="shared" ref="L103" si="48">SUM(L104:L105)</f>
        <v>0</v>
      </c>
    </row>
    <row r="104" spans="1:15" ht="12.75" customHeight="1" x14ac:dyDescent="0.2">
      <c r="A104" s="1220" t="s">
        <v>620</v>
      </c>
      <c r="B104" s="1015" t="s">
        <v>648</v>
      </c>
      <c r="C104" s="501"/>
      <c r="D104" s="418"/>
      <c r="E104" s="716"/>
      <c r="F104" s="716"/>
      <c r="G104" s="716"/>
      <c r="H104" s="420">
        <f t="shared" si="41"/>
        <v>0</v>
      </c>
      <c r="I104" s="782"/>
      <c r="J104" s="420"/>
      <c r="K104" s="420"/>
      <c r="L104" s="420"/>
    </row>
    <row r="105" spans="1:15" ht="12.75" customHeight="1" thickBot="1" x14ac:dyDescent="0.25">
      <c r="A105" s="1220" t="s">
        <v>621</v>
      </c>
      <c r="B105" s="1015" t="s">
        <v>636</v>
      </c>
      <c r="C105" s="501"/>
      <c r="D105" s="418"/>
      <c r="E105" s="716"/>
      <c r="F105" s="716"/>
      <c r="G105" s="716"/>
      <c r="H105" s="420">
        <f t="shared" si="41"/>
        <v>0</v>
      </c>
      <c r="I105" s="782"/>
      <c r="J105" s="420"/>
      <c r="K105" s="420"/>
      <c r="L105" s="420"/>
    </row>
    <row r="106" spans="1:15" ht="12.2" customHeight="1" thickBot="1" x14ac:dyDescent="0.25">
      <c r="A106" s="14" t="s">
        <v>13</v>
      </c>
      <c r="B106" s="102" t="s">
        <v>395</v>
      </c>
      <c r="C106" s="117">
        <f>+C107+C109+C111</f>
        <v>427000000</v>
      </c>
      <c r="D106" s="275">
        <f t="shared" ref="D106:K106" si="49">+D107+D109+D111</f>
        <v>459500000</v>
      </c>
      <c r="E106" s="714">
        <f t="shared" si="49"/>
        <v>528217882</v>
      </c>
      <c r="F106" s="714">
        <f t="shared" si="49"/>
        <v>0</v>
      </c>
      <c r="G106" s="714">
        <f t="shared" si="49"/>
        <v>0</v>
      </c>
      <c r="H106" s="28">
        <f t="shared" si="41"/>
        <v>68717882</v>
      </c>
      <c r="I106" s="783">
        <f t="shared" si="49"/>
        <v>0</v>
      </c>
      <c r="J106" s="28">
        <f t="shared" si="49"/>
        <v>0</v>
      </c>
      <c r="K106" s="28">
        <f t="shared" si="49"/>
        <v>0</v>
      </c>
      <c r="L106" s="28">
        <f t="shared" ref="L106" si="50">+L107+L109+L111</f>
        <v>0</v>
      </c>
    </row>
    <row r="107" spans="1:15" ht="12.2" customHeight="1" x14ac:dyDescent="0.2">
      <c r="A107" s="12" t="s">
        <v>94</v>
      </c>
      <c r="B107" s="423" t="s">
        <v>119</v>
      </c>
      <c r="C107" s="118">
        <v>45000000</v>
      </c>
      <c r="D107" s="273">
        <v>45000000</v>
      </c>
      <c r="E107" s="715">
        <f>45000000-1000000-3282118</f>
        <v>40717882</v>
      </c>
      <c r="F107" s="715"/>
      <c r="G107" s="715"/>
      <c r="H107" s="16">
        <f t="shared" si="41"/>
        <v>-4282118</v>
      </c>
      <c r="I107" s="781"/>
      <c r="J107" s="16"/>
      <c r="K107" s="16"/>
      <c r="L107" s="16"/>
    </row>
    <row r="108" spans="1:15" ht="12.2" customHeight="1" x14ac:dyDescent="0.2">
      <c r="A108" s="12" t="s">
        <v>316</v>
      </c>
      <c r="B108" s="1014" t="s">
        <v>225</v>
      </c>
      <c r="C108" s="118"/>
      <c r="D108" s="273"/>
      <c r="E108" s="715"/>
      <c r="F108" s="715"/>
      <c r="G108" s="715"/>
      <c r="H108" s="16">
        <f t="shared" si="41"/>
        <v>0</v>
      </c>
      <c r="I108" s="781"/>
      <c r="J108" s="16"/>
      <c r="K108" s="16"/>
      <c r="L108" s="16"/>
    </row>
    <row r="109" spans="1:15" ht="12.2" customHeight="1" x14ac:dyDescent="0.2">
      <c r="A109" s="12" t="s">
        <v>95</v>
      </c>
      <c r="B109" s="448" t="s">
        <v>2</v>
      </c>
      <c r="C109" s="501"/>
      <c r="D109" s="418"/>
      <c r="E109" s="716"/>
      <c r="F109" s="716"/>
      <c r="G109" s="716"/>
      <c r="H109" s="420">
        <f t="shared" si="41"/>
        <v>0</v>
      </c>
      <c r="I109" s="782"/>
      <c r="J109" s="420"/>
      <c r="K109" s="420"/>
      <c r="L109" s="420"/>
    </row>
    <row r="110" spans="1:15" ht="12.2" customHeight="1" x14ac:dyDescent="0.2">
      <c r="A110" s="12" t="s">
        <v>315</v>
      </c>
      <c r="B110" s="1014" t="s">
        <v>396</v>
      </c>
      <c r="C110" s="501"/>
      <c r="D110" s="418"/>
      <c r="E110" s="716"/>
      <c r="F110" s="716"/>
      <c r="G110" s="716"/>
      <c r="H110" s="420">
        <f t="shared" si="41"/>
        <v>0</v>
      </c>
      <c r="I110" s="782"/>
      <c r="J110" s="420"/>
      <c r="K110" s="420"/>
      <c r="L110" s="420"/>
    </row>
    <row r="111" spans="1:15" ht="12.2" customHeight="1" x14ac:dyDescent="0.2">
      <c r="A111" s="12" t="s">
        <v>96</v>
      </c>
      <c r="B111" s="634" t="s">
        <v>268</v>
      </c>
      <c r="C111" s="501">
        <f>+C112+C113+C114+C115</f>
        <v>382000000</v>
      </c>
      <c r="D111" s="418">
        <f t="shared" ref="D111:K111" si="51">+D112+D113+D114+D115</f>
        <v>414500000</v>
      </c>
      <c r="E111" s="716">
        <f t="shared" si="51"/>
        <v>487500000</v>
      </c>
      <c r="F111" s="716">
        <f t="shared" si="51"/>
        <v>0</v>
      </c>
      <c r="G111" s="716">
        <f t="shared" si="51"/>
        <v>0</v>
      </c>
      <c r="H111" s="420">
        <f t="shared" si="41"/>
        <v>73000000</v>
      </c>
      <c r="I111" s="782">
        <f t="shared" si="51"/>
        <v>0</v>
      </c>
      <c r="J111" s="420">
        <f t="shared" si="51"/>
        <v>0</v>
      </c>
      <c r="K111" s="420">
        <f t="shared" si="51"/>
        <v>0</v>
      </c>
      <c r="L111" s="420"/>
      <c r="O111" s="18"/>
    </row>
    <row r="112" spans="1:15" ht="12.2" customHeight="1" x14ac:dyDescent="0.2">
      <c r="A112" s="12" t="s">
        <v>317</v>
      </c>
      <c r="B112" s="445" t="s">
        <v>226</v>
      </c>
      <c r="C112" s="501"/>
      <c r="D112" s="418"/>
      <c r="E112" s="716"/>
      <c r="F112" s="716"/>
      <c r="G112" s="716"/>
      <c r="H112" s="420">
        <f t="shared" si="41"/>
        <v>0</v>
      </c>
      <c r="I112" s="782"/>
      <c r="J112" s="420"/>
      <c r="K112" s="420"/>
      <c r="L112" s="420"/>
    </row>
    <row r="113" spans="1:18" ht="12.2" customHeight="1" x14ac:dyDescent="0.2">
      <c r="A113" s="12" t="s">
        <v>318</v>
      </c>
      <c r="B113" s="445" t="s">
        <v>227</v>
      </c>
      <c r="C113" s="501"/>
      <c r="D113" s="418">
        <f>30000000</f>
        <v>30000000</v>
      </c>
      <c r="E113" s="716">
        <f>30000000</f>
        <v>30000000</v>
      </c>
      <c r="F113" s="716"/>
      <c r="G113" s="716"/>
      <c r="H113" s="420">
        <f t="shared" si="41"/>
        <v>0</v>
      </c>
      <c r="I113" s="782"/>
      <c r="J113" s="420"/>
      <c r="K113" s="420"/>
      <c r="L113" s="420"/>
    </row>
    <row r="114" spans="1:18" ht="12.2" customHeight="1" x14ac:dyDescent="0.2">
      <c r="A114" s="12" t="s">
        <v>319</v>
      </c>
      <c r="B114" s="445" t="s">
        <v>224</v>
      </c>
      <c r="C114" s="501">
        <f>208000000+16000000</f>
        <v>224000000</v>
      </c>
      <c r="D114" s="418">
        <v>224000000</v>
      </c>
      <c r="E114" s="716">
        <f>224000000+40000000</f>
        <v>264000000</v>
      </c>
      <c r="F114" s="716"/>
      <c r="G114" s="716"/>
      <c r="H114" s="420">
        <f t="shared" si="41"/>
        <v>40000000</v>
      </c>
      <c r="I114" s="782"/>
      <c r="J114" s="420"/>
      <c r="K114" s="420"/>
      <c r="L114" s="420"/>
      <c r="M114" s="1861"/>
      <c r="N114" s="1862"/>
      <c r="O114" s="1862"/>
      <c r="P114" s="1862"/>
      <c r="Q114" s="1862"/>
      <c r="R114" s="1862"/>
    </row>
    <row r="115" spans="1:18" ht="12.2" customHeight="1" thickBot="1" x14ac:dyDescent="0.25">
      <c r="A115" s="12" t="s">
        <v>320</v>
      </c>
      <c r="B115" s="445" t="s">
        <v>228</v>
      </c>
      <c r="C115" s="652">
        <v>158000000</v>
      </c>
      <c r="D115" s="780">
        <f>158000000+1000000+1500000</f>
        <v>160500000</v>
      </c>
      <c r="E115" s="717">
        <f>160500000+20000000+3000000+10000000</f>
        <v>193500000</v>
      </c>
      <c r="F115" s="717"/>
      <c r="G115" s="717"/>
      <c r="H115" s="673">
        <f t="shared" si="41"/>
        <v>33000000</v>
      </c>
      <c r="I115" s="784"/>
      <c r="J115" s="673"/>
      <c r="K115" s="673"/>
      <c r="L115" s="673"/>
    </row>
    <row r="116" spans="1:18" ht="12.2" customHeight="1" thickBot="1" x14ac:dyDescent="0.25">
      <c r="A116" s="14" t="s">
        <v>14</v>
      </c>
      <c r="B116" s="58" t="s">
        <v>311</v>
      </c>
      <c r="C116" s="117">
        <f>+C88+C106</f>
        <v>1472432953</v>
      </c>
      <c r="D116" s="275">
        <f t="shared" ref="D116:K116" si="52">+D88+D106</f>
        <v>1481964245</v>
      </c>
      <c r="E116" s="714">
        <f t="shared" si="52"/>
        <v>1658786977</v>
      </c>
      <c r="F116" s="714">
        <f t="shared" si="52"/>
        <v>0</v>
      </c>
      <c r="G116" s="714">
        <f t="shared" si="52"/>
        <v>0</v>
      </c>
      <c r="H116" s="28">
        <f t="shared" si="41"/>
        <v>176822732</v>
      </c>
      <c r="I116" s="783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8" ht="12.2" customHeight="1" thickBot="1" x14ac:dyDescent="0.25">
      <c r="A117" s="14" t="s">
        <v>15</v>
      </c>
      <c r="B117" s="58" t="s">
        <v>312</v>
      </c>
      <c r="C117" s="117">
        <f>+C118+C119+C120</f>
        <v>0</v>
      </c>
      <c r="D117" s="275">
        <f t="shared" ref="D117:K117" si="54">+D118+D119+D120</f>
        <v>0</v>
      </c>
      <c r="E117" s="714">
        <f t="shared" si="54"/>
        <v>0</v>
      </c>
      <c r="F117" s="714">
        <f t="shared" si="54"/>
        <v>0</v>
      </c>
      <c r="G117" s="714">
        <f t="shared" si="54"/>
        <v>0</v>
      </c>
      <c r="H117" s="28">
        <f t="shared" si="41"/>
        <v>0</v>
      </c>
      <c r="I117" s="783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8" s="33" customFormat="1" ht="12.2" customHeight="1" x14ac:dyDescent="0.2">
      <c r="A118" s="12" t="s">
        <v>100</v>
      </c>
      <c r="B118" s="17" t="s">
        <v>397</v>
      </c>
      <c r="C118" s="501"/>
      <c r="D118" s="418"/>
      <c r="E118" s="716"/>
      <c r="F118" s="716"/>
      <c r="G118" s="716"/>
      <c r="H118" s="420">
        <f t="shared" si="41"/>
        <v>0</v>
      </c>
      <c r="I118" s="782"/>
      <c r="J118" s="420"/>
      <c r="K118" s="420"/>
      <c r="L118" s="420"/>
    </row>
    <row r="119" spans="1:18" ht="12.2" customHeight="1" x14ac:dyDescent="0.2">
      <c r="A119" s="12" t="s">
        <v>101</v>
      </c>
      <c r="B119" s="17" t="s">
        <v>243</v>
      </c>
      <c r="C119" s="501"/>
      <c r="D119" s="418"/>
      <c r="E119" s="716"/>
      <c r="F119" s="716"/>
      <c r="G119" s="716"/>
      <c r="H119" s="420">
        <f t="shared" si="41"/>
        <v>0</v>
      </c>
      <c r="I119" s="782"/>
      <c r="J119" s="420"/>
      <c r="K119" s="420"/>
      <c r="L119" s="420"/>
    </row>
    <row r="120" spans="1:18" ht="12.2" customHeight="1" thickBot="1" x14ac:dyDescent="0.25">
      <c r="A120" s="13" t="s">
        <v>164</v>
      </c>
      <c r="B120" s="54" t="s">
        <v>244</v>
      </c>
      <c r="C120" s="501"/>
      <c r="D120" s="418"/>
      <c r="E120" s="716"/>
      <c r="F120" s="716"/>
      <c r="G120" s="716"/>
      <c r="H120" s="420">
        <f t="shared" si="41"/>
        <v>0</v>
      </c>
      <c r="I120" s="782"/>
      <c r="J120" s="420"/>
      <c r="K120" s="420"/>
      <c r="L120" s="420"/>
    </row>
    <row r="121" spans="1:18" ht="12.2" customHeight="1" thickBot="1" x14ac:dyDescent="0.25">
      <c r="A121" s="14" t="s">
        <v>16</v>
      </c>
      <c r="B121" s="58" t="s">
        <v>538</v>
      </c>
      <c r="C121" s="117">
        <f>+C122+C124+C123</f>
        <v>0</v>
      </c>
      <c r="D121" s="275">
        <f t="shared" ref="D121:K121" si="56">+D122+D124+D123</f>
        <v>0</v>
      </c>
      <c r="E121" s="714">
        <f t="shared" si="56"/>
        <v>0</v>
      </c>
      <c r="F121" s="714">
        <f t="shared" si="56"/>
        <v>0</v>
      </c>
      <c r="G121" s="714">
        <f t="shared" si="56"/>
        <v>0</v>
      </c>
      <c r="H121" s="28">
        <f t="shared" si="41"/>
        <v>0</v>
      </c>
      <c r="I121" s="783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8" ht="12.2" customHeight="1" x14ac:dyDescent="0.2">
      <c r="A122" s="12" t="s">
        <v>89</v>
      </c>
      <c r="B122" s="17" t="s">
        <v>391</v>
      </c>
      <c r="C122" s="501"/>
      <c r="D122" s="418"/>
      <c r="E122" s="716"/>
      <c r="F122" s="716"/>
      <c r="G122" s="716"/>
      <c r="H122" s="420">
        <f t="shared" si="41"/>
        <v>0</v>
      </c>
      <c r="I122" s="782"/>
      <c r="J122" s="420"/>
      <c r="K122" s="420"/>
      <c r="L122" s="420"/>
    </row>
    <row r="123" spans="1:18" ht="12.2" customHeight="1" x14ac:dyDescent="0.2">
      <c r="A123" s="12" t="s">
        <v>102</v>
      </c>
      <c r="B123" s="17" t="s">
        <v>392</v>
      </c>
      <c r="C123" s="501"/>
      <c r="D123" s="418"/>
      <c r="E123" s="716"/>
      <c r="F123" s="716"/>
      <c r="G123" s="716"/>
      <c r="H123" s="420">
        <f t="shared" si="41"/>
        <v>0</v>
      </c>
      <c r="I123" s="782"/>
      <c r="J123" s="420"/>
      <c r="K123" s="420"/>
      <c r="L123" s="420"/>
    </row>
    <row r="124" spans="1:18" ht="12.2" customHeight="1" thickBot="1" x14ac:dyDescent="0.25">
      <c r="A124" s="12" t="s">
        <v>103</v>
      </c>
      <c r="B124" s="879" t="s">
        <v>536</v>
      </c>
      <c r="C124" s="501"/>
      <c r="D124" s="418"/>
      <c r="E124" s="716"/>
      <c r="F124" s="716"/>
      <c r="G124" s="716"/>
      <c r="H124" s="420">
        <f t="shared" si="41"/>
        <v>0</v>
      </c>
      <c r="I124" s="782"/>
      <c r="J124" s="420"/>
      <c r="K124" s="420"/>
      <c r="L124" s="420"/>
    </row>
    <row r="125" spans="1:18" ht="12.2" customHeight="1" thickBot="1" x14ac:dyDescent="0.25">
      <c r="A125" s="14" t="s">
        <v>17</v>
      </c>
      <c r="B125" s="58" t="s">
        <v>353</v>
      </c>
      <c r="C125" s="1238">
        <f>+C126+C127+C128+C129+C130</f>
        <v>813447125</v>
      </c>
      <c r="D125" s="276">
        <f t="shared" ref="D125:K125" si="58">+D126+D127+D128+D129+D130</f>
        <v>596218325</v>
      </c>
      <c r="E125" s="680">
        <f t="shared" si="58"/>
        <v>812307449</v>
      </c>
      <c r="F125" s="680">
        <f t="shared" si="58"/>
        <v>-5018250</v>
      </c>
      <c r="G125" s="680">
        <f t="shared" si="58"/>
        <v>-5018250</v>
      </c>
      <c r="H125" s="76">
        <f t="shared" si="41"/>
        <v>216089124</v>
      </c>
      <c r="I125" s="793">
        <f t="shared" si="58"/>
        <v>0</v>
      </c>
      <c r="J125" s="76">
        <f t="shared" si="58"/>
        <v>0</v>
      </c>
      <c r="K125" s="76">
        <f t="shared" si="58"/>
        <v>0</v>
      </c>
      <c r="L125" s="76">
        <f t="shared" ref="L125" si="59">+L126+L127+L128+L129+L130</f>
        <v>0</v>
      </c>
      <c r="P125" s="81"/>
    </row>
    <row r="126" spans="1:18" x14ac:dyDescent="0.2">
      <c r="A126" s="12" t="s">
        <v>104</v>
      </c>
      <c r="B126" s="17" t="s">
        <v>240</v>
      </c>
      <c r="C126" s="501">
        <f>'28._Int össz_önk'!C46</f>
        <v>788437478</v>
      </c>
      <c r="D126" s="418">
        <f>'28._Int össz_önk'!D46</f>
        <v>571506112</v>
      </c>
      <c r="E126" s="501">
        <f>'28._Int össz_önk'!E46</f>
        <v>792037223</v>
      </c>
      <c r="F126" s="716">
        <f>'28._Int össz_önk'!F46</f>
        <v>-5018250</v>
      </c>
      <c r="G126" s="716">
        <f>'28._Int össz_önk'!G46</f>
        <v>-5018250</v>
      </c>
      <c r="H126" s="420">
        <f t="shared" si="41"/>
        <v>220531111</v>
      </c>
      <c r="I126" s="782">
        <f>'28._Int össz_önk'!I46</f>
        <v>0</v>
      </c>
      <c r="J126" s="420">
        <f>'28._Int össz_önk'!J46</f>
        <v>0</v>
      </c>
      <c r="K126" s="420">
        <f>'28._Int össz_önk'!K46</f>
        <v>0</v>
      </c>
      <c r="L126" s="420">
        <f>'28._Int össz_önk'!L46</f>
        <v>0</v>
      </c>
    </row>
    <row r="127" spans="1:18" ht="12.2" customHeight="1" x14ac:dyDescent="0.2">
      <c r="A127" s="12" t="s">
        <v>105</v>
      </c>
      <c r="B127" s="17" t="s">
        <v>241</v>
      </c>
      <c r="C127" s="501">
        <f>'28._Int össz_önk'!C47</f>
        <v>25009647</v>
      </c>
      <c r="D127" s="418">
        <f>'28._Int össz_önk'!D47</f>
        <v>24712213</v>
      </c>
      <c r="E127" s="501">
        <f>'28._Int össz_önk'!E47</f>
        <v>20270226</v>
      </c>
      <c r="F127" s="716">
        <f>'28._Int össz_önk'!F47</f>
        <v>0</v>
      </c>
      <c r="G127" s="716">
        <f>'28._Int össz_önk'!G47</f>
        <v>0</v>
      </c>
      <c r="H127" s="420">
        <f t="shared" si="41"/>
        <v>-4441987</v>
      </c>
      <c r="I127" s="782">
        <f>'28._Int össz_önk'!I47</f>
        <v>0</v>
      </c>
      <c r="J127" s="420">
        <f>'28._Int össz_önk'!J47</f>
        <v>0</v>
      </c>
      <c r="K127" s="420">
        <f>'28._Int össz_önk'!K47</f>
        <v>0</v>
      </c>
      <c r="L127" s="420">
        <f>'28._Int össz_önk'!L47</f>
        <v>0</v>
      </c>
    </row>
    <row r="128" spans="1:18" s="33" customFormat="1" ht="12.2" customHeight="1" x14ac:dyDescent="0.2">
      <c r="A128" s="12" t="s">
        <v>205</v>
      </c>
      <c r="B128" s="17" t="s">
        <v>398</v>
      </c>
      <c r="C128" s="501"/>
      <c r="D128" s="418"/>
      <c r="E128" s="716"/>
      <c r="F128" s="716"/>
      <c r="G128" s="716"/>
      <c r="H128" s="420">
        <f t="shared" si="41"/>
        <v>0</v>
      </c>
      <c r="I128" s="782"/>
      <c r="J128" s="420"/>
      <c r="K128" s="420"/>
      <c r="L128" s="420"/>
    </row>
    <row r="129" spans="1:14" s="33" customFormat="1" ht="12.2" customHeight="1" x14ac:dyDescent="0.2">
      <c r="A129" s="13" t="s">
        <v>206</v>
      </c>
      <c r="B129" s="54" t="s">
        <v>229</v>
      </c>
      <c r="C129" s="501"/>
      <c r="D129" s="418"/>
      <c r="E129" s="716"/>
      <c r="F129" s="716"/>
      <c r="G129" s="716"/>
      <c r="H129" s="420">
        <f t="shared" si="41"/>
        <v>0</v>
      </c>
      <c r="I129" s="782"/>
      <c r="J129" s="420"/>
      <c r="K129" s="420"/>
      <c r="L129" s="420"/>
    </row>
    <row r="130" spans="1:14" s="33" customFormat="1" ht="12.2" customHeight="1" thickBot="1" x14ac:dyDescent="0.25">
      <c r="A130" s="251" t="s">
        <v>208</v>
      </c>
      <c r="B130" s="252" t="s">
        <v>399</v>
      </c>
      <c r="C130" s="1311"/>
      <c r="D130" s="826"/>
      <c r="E130" s="726"/>
      <c r="F130" s="726"/>
      <c r="G130" s="726"/>
      <c r="H130" s="676">
        <f t="shared" si="41"/>
        <v>0</v>
      </c>
      <c r="I130" s="834"/>
      <c r="J130" s="676"/>
      <c r="K130" s="676"/>
      <c r="L130" s="676"/>
      <c r="N130" s="33" t="s">
        <v>385</v>
      </c>
    </row>
    <row r="131" spans="1:14" ht="12.2" customHeight="1" thickBot="1" x14ac:dyDescent="0.25">
      <c r="A131" s="14" t="s">
        <v>18</v>
      </c>
      <c r="B131" s="58" t="s">
        <v>313</v>
      </c>
      <c r="C131" s="1239">
        <f>+C117+C121+C125</f>
        <v>813447125</v>
      </c>
      <c r="D131" s="443">
        <f t="shared" ref="D131:K131" si="60">+D117+D121+D125</f>
        <v>596218325</v>
      </c>
      <c r="E131" s="727">
        <f t="shared" si="60"/>
        <v>812307449</v>
      </c>
      <c r="F131" s="727">
        <f t="shared" si="60"/>
        <v>-5018250</v>
      </c>
      <c r="G131" s="727">
        <f t="shared" si="60"/>
        <v>-5018250</v>
      </c>
      <c r="H131" s="708">
        <f t="shared" si="41"/>
        <v>216089124</v>
      </c>
      <c r="I131" s="835">
        <f t="shared" si="60"/>
        <v>0</v>
      </c>
      <c r="J131" s="708">
        <f t="shared" si="60"/>
        <v>0</v>
      </c>
      <c r="K131" s="708">
        <f t="shared" si="60"/>
        <v>0</v>
      </c>
      <c r="L131" s="708">
        <f t="shared" ref="L131" si="61">+L117+L121+L125</f>
        <v>0</v>
      </c>
    </row>
    <row r="132" spans="1:14" s="710" customFormat="1" ht="15" customHeight="1" thickBot="1" x14ac:dyDescent="0.25">
      <c r="A132" s="82" t="s">
        <v>19</v>
      </c>
      <c r="B132" s="709" t="s">
        <v>314</v>
      </c>
      <c r="C132" s="1239">
        <f>+C116+C131</f>
        <v>2285880078</v>
      </c>
      <c r="D132" s="443">
        <f t="shared" ref="D132:K132" si="62">+D116+D131</f>
        <v>2078182570</v>
      </c>
      <c r="E132" s="727">
        <f t="shared" si="62"/>
        <v>2471094426</v>
      </c>
      <c r="F132" s="727">
        <f t="shared" si="62"/>
        <v>-5018250</v>
      </c>
      <c r="G132" s="727">
        <f t="shared" si="62"/>
        <v>-5018250</v>
      </c>
      <c r="H132" s="708">
        <f>+E132-D132</f>
        <v>392911856</v>
      </c>
      <c r="I132" s="835">
        <f t="shared" si="62"/>
        <v>0</v>
      </c>
      <c r="J132" s="708">
        <f t="shared" si="62"/>
        <v>0</v>
      </c>
      <c r="K132" s="708">
        <f t="shared" si="62"/>
        <v>0</v>
      </c>
      <c r="L132" s="708">
        <f t="shared" ref="L132" si="63">+L116+L131</f>
        <v>0</v>
      </c>
    </row>
    <row r="133" spans="1:14" ht="13.5" thickBot="1" x14ac:dyDescent="0.25">
      <c r="A133" s="677"/>
      <c r="B133" s="678"/>
      <c r="C133" s="679"/>
      <c r="D133" s="679"/>
      <c r="E133" s="679"/>
      <c r="F133" s="679"/>
      <c r="G133" s="679"/>
      <c r="H133" s="679"/>
      <c r="I133" s="679"/>
      <c r="J133" s="679"/>
      <c r="K133" s="679"/>
      <c r="L133" s="679"/>
    </row>
    <row r="134" spans="1:14" ht="15" customHeight="1" thickBot="1" x14ac:dyDescent="0.25">
      <c r="A134" s="71" t="s">
        <v>292</v>
      </c>
      <c r="B134" s="72"/>
      <c r="C134" s="142"/>
      <c r="D134" s="790"/>
      <c r="E134" s="142"/>
      <c r="F134" s="729"/>
      <c r="G134" s="142"/>
      <c r="H134" s="759">
        <f>+E134-D134</f>
        <v>0</v>
      </c>
      <c r="I134" s="759"/>
      <c r="J134" s="759"/>
      <c r="K134" s="759"/>
      <c r="L134" s="759"/>
    </row>
    <row r="135" spans="1:14" ht="14.25" hidden="1" customHeight="1" thickBot="1" x14ac:dyDescent="0.25">
      <c r="A135" s="71" t="s">
        <v>291</v>
      </c>
      <c r="B135" s="72"/>
      <c r="C135" s="142"/>
      <c r="D135" s="790"/>
      <c r="E135" s="142"/>
      <c r="F135" s="729"/>
      <c r="G135" s="142"/>
      <c r="H135" s="759">
        <f t="shared" ref="H135" si="64">+D135-C135</f>
        <v>0</v>
      </c>
      <c r="I135" s="759"/>
      <c r="J135" s="759"/>
      <c r="K135" s="759"/>
      <c r="L135" s="759"/>
    </row>
    <row r="136" spans="1:14" x14ac:dyDescent="0.2">
      <c r="C136" s="533"/>
      <c r="D136" s="27"/>
      <c r="E136" s="27"/>
      <c r="F136" s="27"/>
      <c r="G136" s="27"/>
      <c r="H136" s="27"/>
      <c r="I136" s="27"/>
      <c r="J136" s="27"/>
      <c r="K136" s="27"/>
      <c r="L136" s="27"/>
    </row>
  </sheetData>
  <sheetProtection formatCells="0"/>
  <mergeCells count="8">
    <mergeCell ref="M114:R114"/>
    <mergeCell ref="A86:H86"/>
    <mergeCell ref="A1:H1"/>
    <mergeCell ref="A2:H2"/>
    <mergeCell ref="C5:H5"/>
    <mergeCell ref="C6:H6"/>
    <mergeCell ref="A7:H7"/>
    <mergeCell ref="A10:H10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5" orientation="portrait" r:id="rId1"/>
  <headerFooter alignWithMargins="0"/>
  <rowBreaks count="2" manualBreakCount="2">
    <brk id="67" max="7" man="1"/>
    <brk id="85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36"/>
  <sheetViews>
    <sheetView view="pageBreakPreview" zoomScale="124" zoomScaleNormal="124" zoomScaleSheetLayoutView="124" workbookViewId="0">
      <selection activeCell="A2" sqref="A2:H2"/>
    </sheetView>
  </sheetViews>
  <sheetFormatPr defaultRowHeight="12.75" x14ac:dyDescent="0.2"/>
  <cols>
    <col min="1" max="1" width="13.1640625" style="1199" customWidth="1"/>
    <col min="2" max="2" width="66.83203125" style="84" customWidth="1"/>
    <col min="3" max="3" width="15.33203125" style="85" customWidth="1"/>
    <col min="4" max="4" width="16.5" style="85" customWidth="1"/>
    <col min="5" max="5" width="15.83203125" style="85" customWidth="1"/>
    <col min="6" max="7" width="16.33203125" style="85" hidden="1" customWidth="1"/>
    <col min="8" max="8" width="16.33203125" style="85" customWidth="1"/>
    <col min="9" max="12" width="15" style="85" hidden="1" customWidth="1"/>
    <col min="13" max="14" width="9.33203125" style="25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09" t="s">
        <v>815</v>
      </c>
      <c r="B1" s="1709"/>
      <c r="C1" s="1709"/>
      <c r="D1" s="1709"/>
      <c r="E1" s="1709"/>
      <c r="F1" s="1709"/>
      <c r="G1" s="1709"/>
      <c r="H1" s="1709"/>
      <c r="I1" s="25"/>
      <c r="J1" s="25"/>
      <c r="K1" s="25"/>
      <c r="L1" s="25"/>
    </row>
    <row r="2" spans="1:12" x14ac:dyDescent="0.2">
      <c r="A2" s="1709" t="s">
        <v>732</v>
      </c>
      <c r="B2" s="1709"/>
      <c r="C2" s="1709"/>
      <c r="D2" s="1709"/>
      <c r="E2" s="1709"/>
      <c r="F2" s="1709"/>
      <c r="G2" s="1709"/>
      <c r="H2" s="1709"/>
      <c r="I2" s="25"/>
      <c r="J2" s="25"/>
      <c r="K2" s="25"/>
      <c r="L2" s="25"/>
    </row>
    <row r="3" spans="1:12" x14ac:dyDescent="0.2"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24" customFormat="1" ht="16.5" customHeight="1" thickBot="1" x14ac:dyDescent="0.25">
      <c r="A4" s="248"/>
      <c r="B4" s="249"/>
      <c r="C4" s="1195"/>
      <c r="D4" s="1195"/>
      <c r="E4" s="1195"/>
      <c r="F4" s="1195"/>
      <c r="G4" s="1195"/>
      <c r="H4" s="1195"/>
      <c r="I4" s="1195"/>
      <c r="J4" s="1195"/>
      <c r="K4" s="1195"/>
      <c r="L4" s="1195"/>
    </row>
    <row r="5" spans="1:12" s="40" customFormat="1" ht="21.2" customHeight="1" x14ac:dyDescent="0.2">
      <c r="A5" s="38" t="s">
        <v>84</v>
      </c>
      <c r="B5" s="39" t="s">
        <v>9</v>
      </c>
      <c r="C5" s="1850" t="s">
        <v>141</v>
      </c>
      <c r="D5" s="1851"/>
      <c r="E5" s="1851"/>
      <c r="F5" s="1851"/>
      <c r="G5" s="1851"/>
      <c r="H5" s="1852"/>
    </row>
    <row r="6" spans="1:12" s="40" customFormat="1" ht="26.45" customHeight="1" thickBot="1" x14ac:dyDescent="0.25">
      <c r="A6" s="41" t="s">
        <v>578</v>
      </c>
      <c r="B6" s="42" t="s">
        <v>404</v>
      </c>
      <c r="C6" s="1853">
        <v>1</v>
      </c>
      <c r="D6" s="1854"/>
      <c r="E6" s="1854"/>
      <c r="F6" s="1854"/>
      <c r="G6" s="1854"/>
      <c r="H6" s="1855"/>
    </row>
    <row r="7" spans="1:12" s="362" customFormat="1" ht="15.95" customHeight="1" thickBot="1" x14ac:dyDescent="0.3">
      <c r="A7" s="1856" t="s">
        <v>362</v>
      </c>
      <c r="B7" s="1856"/>
      <c r="C7" s="1856"/>
      <c r="D7" s="1856"/>
      <c r="E7" s="1856"/>
      <c r="F7" s="1856"/>
      <c r="G7" s="1856"/>
      <c r="H7" s="1856"/>
    </row>
    <row r="8" spans="1:12" ht="57.75" customHeight="1" thickBot="1" x14ac:dyDescent="0.25">
      <c r="A8" s="796" t="s">
        <v>142</v>
      </c>
      <c r="B8" s="44" t="s">
        <v>36</v>
      </c>
      <c r="C8" s="44" t="str">
        <f>'26._köt_össz_bev'!C9</f>
        <v>2023. évi eredeti előirányzat
2/2023. (II.14.)</v>
      </c>
      <c r="D8" s="282" t="str">
        <f>'26._köt_össz_bev'!D9</f>
        <v>Módosított előirányzat a 14/2023.  (VI.29.)  rendelet szerint</v>
      </c>
      <c r="E8" s="44" t="str">
        <f>'26._köt_össz_bev'!E9</f>
        <v>Módosított előirányzat a …./2023. (IX…..)  rendelet szerint</v>
      </c>
      <c r="F8" s="44" t="str">
        <f>'26._köt_össz_bev'!F9</f>
        <v>Módosított előirányzat a .../2023. (XII…...)  rendelet szerint</v>
      </c>
      <c r="G8" s="44" t="str">
        <f>'26._köt_össz_bev'!G9</f>
        <v>Módosított előirányzat a …../2023. (II…..)  rendelet szerint</v>
      </c>
      <c r="H8" s="131" t="str">
        <f>'26._köt_össz_bev'!H9</f>
        <v>Változás a 14/2023. (VI.29.) rendelethez képest</v>
      </c>
      <c r="I8" s="282" t="str">
        <f>'26._köt_össz_bev'!I9</f>
        <v>2023. évi teljesítés              2023.06.30-ig</v>
      </c>
      <c r="J8" s="44" t="str">
        <f>'26._köt_össz_bev'!J9</f>
        <v>2023. évi teljesítés              2023.09.30-ig</v>
      </c>
      <c r="K8" s="44" t="str">
        <f>'26._köt_össz_bev'!K9</f>
        <v>2023. évi teljesítés              2023.12.31-ig</v>
      </c>
      <c r="L8" s="44" t="str">
        <f>'26._köt_össz_bev'!L9</f>
        <v>Teljesítés %-a</v>
      </c>
    </row>
    <row r="9" spans="1:12" s="48" customFormat="1" ht="12.95" customHeight="1" thickBot="1" x14ac:dyDescent="0.25">
      <c r="A9" s="45" t="s">
        <v>297</v>
      </c>
      <c r="B9" s="46" t="s">
        <v>298</v>
      </c>
      <c r="C9" s="46" t="s">
        <v>299</v>
      </c>
      <c r="D9" s="270" t="s">
        <v>300</v>
      </c>
      <c r="E9" s="713" t="s">
        <v>301</v>
      </c>
      <c r="F9" s="713"/>
      <c r="G9" s="713"/>
      <c r="H9" s="47" t="s">
        <v>388</v>
      </c>
      <c r="I9" s="267"/>
      <c r="J9" s="47"/>
      <c r="K9" s="47"/>
      <c r="L9" s="47"/>
    </row>
    <row r="10" spans="1:12" s="48" customFormat="1" ht="15.95" customHeight="1" thickBot="1" x14ac:dyDescent="0.25">
      <c r="A10" s="1858" t="s">
        <v>37</v>
      </c>
      <c r="B10" s="1859"/>
      <c r="C10" s="1859"/>
      <c r="D10" s="1859"/>
      <c r="E10" s="1859"/>
      <c r="F10" s="1859"/>
      <c r="G10" s="1859"/>
      <c r="H10" s="1860"/>
      <c r="I10" s="365"/>
      <c r="J10" s="667"/>
      <c r="K10" s="667"/>
      <c r="L10" s="667"/>
    </row>
    <row r="11" spans="1:12" s="48" customFormat="1" ht="12.2" customHeight="1" thickBot="1" x14ac:dyDescent="0.25">
      <c r="A11" s="14" t="s">
        <v>12</v>
      </c>
      <c r="B11" s="74" t="s">
        <v>622</v>
      </c>
      <c r="C11" s="117">
        <f>+C19+C20+C21+C22+C23</f>
        <v>0</v>
      </c>
      <c r="D11" s="275">
        <f t="shared" ref="D11:K11" si="0">+D19+D20+D21+D22+D23</f>
        <v>0</v>
      </c>
      <c r="E11" s="714">
        <f t="shared" si="0"/>
        <v>0</v>
      </c>
      <c r="F11" s="714">
        <f t="shared" si="0"/>
        <v>0</v>
      </c>
      <c r="G11" s="714">
        <f t="shared" si="0"/>
        <v>0</v>
      </c>
      <c r="H11" s="28">
        <f>+E11-D11</f>
        <v>0</v>
      </c>
      <c r="I11" s="783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5" t="s">
        <v>188</v>
      </c>
      <c r="C12" s="118"/>
      <c r="D12" s="273"/>
      <c r="E12" s="715"/>
      <c r="F12" s="715"/>
      <c r="G12" s="715"/>
      <c r="H12" s="16">
        <f t="shared" ref="H12:H75" si="2">+E12-D12</f>
        <v>0</v>
      </c>
      <c r="I12" s="781"/>
      <c r="J12" s="16"/>
      <c r="K12" s="16"/>
      <c r="L12" s="16"/>
    </row>
    <row r="13" spans="1:12" s="56" customFormat="1" ht="12.2" customHeight="1" x14ac:dyDescent="0.2">
      <c r="A13" s="1218" t="s">
        <v>92</v>
      </c>
      <c r="B13" s="439" t="s">
        <v>532</v>
      </c>
      <c r="C13" s="501"/>
      <c r="D13" s="418"/>
      <c r="E13" s="716"/>
      <c r="F13" s="716"/>
      <c r="G13" s="716"/>
      <c r="H13" s="420">
        <f t="shared" si="2"/>
        <v>0</v>
      </c>
      <c r="I13" s="782"/>
      <c r="J13" s="420"/>
      <c r="K13" s="420"/>
      <c r="L13" s="420"/>
    </row>
    <row r="14" spans="1:12" s="56" customFormat="1" ht="12.2" customHeight="1" x14ac:dyDescent="0.2">
      <c r="A14" s="1218" t="s">
        <v>93</v>
      </c>
      <c r="B14" s="439" t="s">
        <v>533</v>
      </c>
      <c r="C14" s="501"/>
      <c r="D14" s="418"/>
      <c r="E14" s="716"/>
      <c r="F14" s="716"/>
      <c r="G14" s="716"/>
      <c r="H14" s="420">
        <f t="shared" si="2"/>
        <v>0</v>
      </c>
      <c r="I14" s="782"/>
      <c r="J14" s="420"/>
      <c r="K14" s="420"/>
      <c r="L14" s="420"/>
    </row>
    <row r="15" spans="1:12" s="56" customFormat="1" ht="12.2" customHeight="1" x14ac:dyDescent="0.2">
      <c r="A15" s="1218" t="s">
        <v>90</v>
      </c>
      <c r="B15" s="439" t="s">
        <v>534</v>
      </c>
      <c r="C15" s="501"/>
      <c r="D15" s="418"/>
      <c r="E15" s="716"/>
      <c r="F15" s="716"/>
      <c r="G15" s="716"/>
      <c r="H15" s="420">
        <f t="shared" si="2"/>
        <v>0</v>
      </c>
      <c r="I15" s="782"/>
      <c r="J15" s="420"/>
      <c r="K15" s="420"/>
      <c r="L15" s="420"/>
    </row>
    <row r="16" spans="1:12" s="56" customFormat="1" ht="12.2" customHeight="1" x14ac:dyDescent="0.2">
      <c r="A16" s="1218" t="s">
        <v>147</v>
      </c>
      <c r="B16" s="439" t="s">
        <v>189</v>
      </c>
      <c r="C16" s="501"/>
      <c r="D16" s="418"/>
      <c r="E16" s="716"/>
      <c r="F16" s="716"/>
      <c r="G16" s="716"/>
      <c r="H16" s="420">
        <f t="shared" si="2"/>
        <v>0</v>
      </c>
      <c r="I16" s="782"/>
      <c r="J16" s="420"/>
      <c r="K16" s="420"/>
      <c r="L16" s="420"/>
    </row>
    <row r="17" spans="1:12" s="56" customFormat="1" ht="12.2" customHeight="1" x14ac:dyDescent="0.2">
      <c r="A17" s="1220" t="s">
        <v>149</v>
      </c>
      <c r="B17" s="439" t="s">
        <v>271</v>
      </c>
      <c r="C17" s="501"/>
      <c r="D17" s="418"/>
      <c r="E17" s="716"/>
      <c r="F17" s="716"/>
      <c r="G17" s="716"/>
      <c r="H17" s="420">
        <f t="shared" si="2"/>
        <v>0</v>
      </c>
      <c r="I17" s="782"/>
      <c r="J17" s="420"/>
      <c r="K17" s="420"/>
      <c r="L17" s="420"/>
    </row>
    <row r="18" spans="1:12" s="26" customFormat="1" ht="12.2" customHeight="1" x14ac:dyDescent="0.2">
      <c r="A18" s="1220" t="s">
        <v>151</v>
      </c>
      <c r="B18" s="1017" t="s">
        <v>272</v>
      </c>
      <c r="C18" s="501"/>
      <c r="D18" s="780"/>
      <c r="E18" s="717"/>
      <c r="F18" s="717"/>
      <c r="G18" s="717"/>
      <c r="H18" s="673">
        <f t="shared" si="2"/>
        <v>0</v>
      </c>
      <c r="I18" s="784"/>
      <c r="J18" s="673"/>
      <c r="K18" s="673"/>
      <c r="L18" s="673"/>
    </row>
    <row r="19" spans="1:12" s="26" customFormat="1" ht="12.2" customHeight="1" x14ac:dyDescent="0.2">
      <c r="A19" s="1225" t="s">
        <v>153</v>
      </c>
      <c r="B19" s="849" t="s">
        <v>623</v>
      </c>
      <c r="C19" s="501">
        <f>+C12+C13+C14+C15+C16+C17+C18</f>
        <v>0</v>
      </c>
      <c r="D19" s="824">
        <f t="shared" ref="D19:K19" si="3">+D12+D13+D14+D15+D16+D17+D18</f>
        <v>0</v>
      </c>
      <c r="E19" s="724">
        <f t="shared" si="3"/>
        <v>0</v>
      </c>
      <c r="F19" s="724">
        <f t="shared" si="3"/>
        <v>0</v>
      </c>
      <c r="G19" s="724">
        <f t="shared" si="3"/>
        <v>0</v>
      </c>
      <c r="H19" s="675">
        <f t="shared" si="2"/>
        <v>0</v>
      </c>
      <c r="I19" s="1021">
        <f t="shared" si="3"/>
        <v>0</v>
      </c>
      <c r="J19" s="675">
        <f t="shared" si="3"/>
        <v>0</v>
      </c>
      <c r="K19" s="675">
        <f t="shared" si="3"/>
        <v>0</v>
      </c>
      <c r="L19" s="675">
        <f t="shared" ref="L19" si="4">+L12+L13+L14+L15+L16+L17+L18</f>
        <v>0</v>
      </c>
    </row>
    <row r="20" spans="1:12" s="26" customFormat="1" ht="12.2" customHeight="1" x14ac:dyDescent="0.2">
      <c r="A20" s="12" t="s">
        <v>154</v>
      </c>
      <c r="B20" s="75" t="s">
        <v>159</v>
      </c>
      <c r="C20" s="118"/>
      <c r="D20" s="273"/>
      <c r="E20" s="715"/>
      <c r="F20" s="715"/>
      <c r="G20" s="715"/>
      <c r="H20" s="16">
        <f t="shared" si="2"/>
        <v>0</v>
      </c>
      <c r="I20" s="781"/>
      <c r="J20" s="16"/>
      <c r="K20" s="16"/>
      <c r="L20" s="16"/>
    </row>
    <row r="21" spans="1:12" s="26" customFormat="1" ht="12.2" customHeight="1" x14ac:dyDescent="0.2">
      <c r="A21" s="12" t="s">
        <v>156</v>
      </c>
      <c r="B21" s="439" t="s">
        <v>190</v>
      </c>
      <c r="C21" s="501"/>
      <c r="D21" s="418"/>
      <c r="E21" s="716"/>
      <c r="F21" s="716"/>
      <c r="G21" s="716"/>
      <c r="H21" s="420">
        <f t="shared" si="2"/>
        <v>0</v>
      </c>
      <c r="I21" s="782"/>
      <c r="J21" s="420"/>
      <c r="K21" s="420"/>
      <c r="L21" s="420"/>
    </row>
    <row r="22" spans="1:12" s="26" customFormat="1" ht="12.2" customHeight="1" x14ac:dyDescent="0.2">
      <c r="A22" s="12" t="s">
        <v>276</v>
      </c>
      <c r="B22" s="439" t="s">
        <v>191</v>
      </c>
      <c r="C22" s="501"/>
      <c r="D22" s="418"/>
      <c r="E22" s="716"/>
      <c r="F22" s="716"/>
      <c r="G22" s="716"/>
      <c r="H22" s="420">
        <f t="shared" si="2"/>
        <v>0</v>
      </c>
      <c r="I22" s="782"/>
      <c r="J22" s="420"/>
      <c r="K22" s="420"/>
      <c r="L22" s="420"/>
    </row>
    <row r="23" spans="1:12" s="26" customFormat="1" ht="12.2" customHeight="1" x14ac:dyDescent="0.2">
      <c r="A23" s="12" t="s">
        <v>595</v>
      </c>
      <c r="B23" s="439" t="s">
        <v>192</v>
      </c>
      <c r="C23" s="501"/>
      <c r="D23" s="418"/>
      <c r="E23" s="716"/>
      <c r="F23" s="716"/>
      <c r="G23" s="716"/>
      <c r="H23" s="420">
        <f t="shared" si="2"/>
        <v>0</v>
      </c>
      <c r="I23" s="782"/>
      <c r="J23" s="420"/>
      <c r="K23" s="420"/>
      <c r="L23" s="420"/>
    </row>
    <row r="24" spans="1:12" s="56" customFormat="1" ht="12.2" customHeight="1" thickBot="1" x14ac:dyDescent="0.25">
      <c r="A24" s="12" t="s">
        <v>596</v>
      </c>
      <c r="B24" s="634" t="s">
        <v>643</v>
      </c>
      <c r="C24" s="652"/>
      <c r="D24" s="780"/>
      <c r="E24" s="717"/>
      <c r="F24" s="717"/>
      <c r="G24" s="717"/>
      <c r="H24" s="673">
        <f t="shared" si="2"/>
        <v>0</v>
      </c>
      <c r="I24" s="784"/>
      <c r="J24" s="673"/>
      <c r="K24" s="673"/>
      <c r="L24" s="673"/>
    </row>
    <row r="25" spans="1:12" s="56" customFormat="1" ht="12.2" customHeight="1" thickBot="1" x14ac:dyDescent="0.25">
      <c r="A25" s="14" t="s">
        <v>13</v>
      </c>
      <c r="B25" s="74" t="s">
        <v>597</v>
      </c>
      <c r="C25" s="117">
        <f>+C26+C27+C28+C29</f>
        <v>0</v>
      </c>
      <c r="D25" s="275">
        <f t="shared" ref="D25:K25" si="5">+D26+D27+D28+D29</f>
        <v>0</v>
      </c>
      <c r="E25" s="714">
        <f t="shared" si="5"/>
        <v>0</v>
      </c>
      <c r="F25" s="714">
        <f t="shared" si="5"/>
        <v>0</v>
      </c>
      <c r="G25" s="714">
        <f t="shared" si="5"/>
        <v>0</v>
      </c>
      <c r="H25" s="28">
        <f t="shared" si="2"/>
        <v>0</v>
      </c>
      <c r="I25" s="783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6" customFormat="1" ht="12.2" customHeight="1" x14ac:dyDescent="0.2">
      <c r="A26" s="12" t="s">
        <v>94</v>
      </c>
      <c r="B26" s="878" t="s">
        <v>193</v>
      </c>
      <c r="C26" s="118"/>
      <c r="D26" s="273"/>
      <c r="E26" s="715"/>
      <c r="F26" s="715"/>
      <c r="G26" s="715"/>
      <c r="H26" s="16">
        <f t="shared" si="2"/>
        <v>0</v>
      </c>
      <c r="I26" s="781"/>
      <c r="J26" s="16"/>
      <c r="K26" s="16"/>
      <c r="L26" s="16"/>
    </row>
    <row r="27" spans="1:12" s="56" customFormat="1" ht="12.2" customHeight="1" x14ac:dyDescent="0.2">
      <c r="A27" s="1218" t="s">
        <v>95</v>
      </c>
      <c r="B27" s="879" t="s">
        <v>194</v>
      </c>
      <c r="C27" s="501"/>
      <c r="D27" s="418"/>
      <c r="E27" s="716"/>
      <c r="F27" s="716"/>
      <c r="G27" s="716"/>
      <c r="H27" s="420">
        <f t="shared" si="2"/>
        <v>0</v>
      </c>
      <c r="I27" s="782"/>
      <c r="J27" s="420"/>
      <c r="K27" s="420"/>
      <c r="L27" s="420"/>
    </row>
    <row r="28" spans="1:12" s="56" customFormat="1" ht="12.2" customHeight="1" x14ac:dyDescent="0.2">
      <c r="A28" s="1218" t="s">
        <v>96</v>
      </c>
      <c r="B28" s="879" t="s">
        <v>196</v>
      </c>
      <c r="C28" s="501"/>
      <c r="D28" s="418"/>
      <c r="E28" s="716"/>
      <c r="F28" s="716"/>
      <c r="G28" s="716"/>
      <c r="H28" s="420">
        <f t="shared" si="2"/>
        <v>0</v>
      </c>
      <c r="I28" s="782"/>
      <c r="J28" s="420"/>
      <c r="K28" s="420"/>
      <c r="L28" s="420"/>
    </row>
    <row r="29" spans="1:12" s="56" customFormat="1" ht="12.2" customHeight="1" x14ac:dyDescent="0.2">
      <c r="A29" s="1218" t="s">
        <v>97</v>
      </c>
      <c r="B29" s="879" t="s">
        <v>197</v>
      </c>
      <c r="C29" s="501"/>
      <c r="D29" s="418"/>
      <c r="E29" s="716"/>
      <c r="F29" s="716"/>
      <c r="G29" s="716"/>
      <c r="H29" s="420">
        <f t="shared" si="2"/>
        <v>0</v>
      </c>
      <c r="I29" s="782"/>
      <c r="J29" s="420"/>
      <c r="K29" s="420"/>
      <c r="L29" s="420"/>
    </row>
    <row r="30" spans="1:12" s="56" customFormat="1" ht="12.2" customHeight="1" thickBot="1" x14ac:dyDescent="0.25">
      <c r="A30" s="1220" t="s">
        <v>321</v>
      </c>
      <c r="B30" s="634" t="s">
        <v>273</v>
      </c>
      <c r="C30" s="652"/>
      <c r="D30" s="780"/>
      <c r="E30" s="717"/>
      <c r="F30" s="717"/>
      <c r="G30" s="717"/>
      <c r="H30" s="673">
        <f t="shared" si="2"/>
        <v>0</v>
      </c>
      <c r="I30" s="784"/>
      <c r="J30" s="673"/>
      <c r="K30" s="673"/>
      <c r="L30" s="673"/>
    </row>
    <row r="31" spans="1:12" s="56" customFormat="1" ht="12.2" customHeight="1" thickBot="1" x14ac:dyDescent="0.25">
      <c r="A31" s="14" t="s">
        <v>625</v>
      </c>
      <c r="B31" s="74" t="s">
        <v>598</v>
      </c>
      <c r="C31" s="1238">
        <f>C32+C34+C36+C37+C40</f>
        <v>602835137</v>
      </c>
      <c r="D31" s="276">
        <f t="shared" ref="D31:K31" si="7">D32+D34+D36+D37+D40</f>
        <v>616450137</v>
      </c>
      <c r="E31" s="680">
        <f t="shared" si="7"/>
        <v>690517637</v>
      </c>
      <c r="F31" s="680">
        <f t="shared" si="7"/>
        <v>0</v>
      </c>
      <c r="G31" s="680">
        <f t="shared" si="7"/>
        <v>0</v>
      </c>
      <c r="H31" s="76">
        <f>+E31-D31</f>
        <v>74067500</v>
      </c>
      <c r="I31" s="793">
        <f t="shared" si="7"/>
        <v>0</v>
      </c>
      <c r="J31" s="76">
        <f t="shared" si="7"/>
        <v>0</v>
      </c>
      <c r="K31" s="76">
        <f t="shared" si="7"/>
        <v>0</v>
      </c>
      <c r="L31" s="76">
        <f t="shared" ref="L31" si="8">L32+L34+L36+L37+L40</f>
        <v>0</v>
      </c>
    </row>
    <row r="32" spans="1:12" s="56" customFormat="1" ht="12.2" customHeight="1" x14ac:dyDescent="0.2">
      <c r="A32" s="12" t="s">
        <v>98</v>
      </c>
      <c r="B32" s="878" t="s">
        <v>278</v>
      </c>
      <c r="C32" s="119">
        <f>C33</f>
        <v>0</v>
      </c>
      <c r="D32" s="292">
        <f t="shared" ref="D32:K32" si="9">D33</f>
        <v>0</v>
      </c>
      <c r="E32" s="718">
        <f t="shared" si="9"/>
        <v>0</v>
      </c>
      <c r="F32" s="718">
        <f t="shared" si="9"/>
        <v>0</v>
      </c>
      <c r="G32" s="718">
        <f t="shared" si="9"/>
        <v>0</v>
      </c>
      <c r="H32" s="77">
        <f t="shared" si="2"/>
        <v>0</v>
      </c>
      <c r="I32" s="792">
        <f t="shared" si="9"/>
        <v>0</v>
      </c>
      <c r="J32" s="77">
        <f t="shared" si="9"/>
        <v>0</v>
      </c>
      <c r="K32" s="77">
        <f t="shared" si="9"/>
        <v>0</v>
      </c>
      <c r="L32" s="77">
        <f t="shared" ref="L32" si="10">L33</f>
        <v>0</v>
      </c>
    </row>
    <row r="33" spans="1:12" s="56" customFormat="1" ht="12.2" customHeight="1" x14ac:dyDescent="0.2">
      <c r="A33" s="1218" t="s">
        <v>599</v>
      </c>
      <c r="B33" s="879" t="s">
        <v>230</v>
      </c>
      <c r="C33" s="501"/>
      <c r="D33" s="418"/>
      <c r="E33" s="716"/>
      <c r="F33" s="716"/>
      <c r="G33" s="716"/>
      <c r="H33" s="420">
        <f t="shared" si="2"/>
        <v>0</v>
      </c>
      <c r="I33" s="782"/>
      <c r="J33" s="420"/>
      <c r="K33" s="420"/>
      <c r="L33" s="420"/>
    </row>
    <row r="34" spans="1:12" s="56" customFormat="1" ht="12.2" customHeight="1" x14ac:dyDescent="0.2">
      <c r="A34" s="1218" t="s">
        <v>99</v>
      </c>
      <c r="B34" s="878" t="s">
        <v>279</v>
      </c>
      <c r="C34" s="501">
        <f>C35</f>
        <v>602835137</v>
      </c>
      <c r="D34" s="418">
        <f t="shared" ref="D34:K34" si="11">D35</f>
        <v>616450137</v>
      </c>
      <c r="E34" s="716">
        <f t="shared" si="11"/>
        <v>690517637</v>
      </c>
      <c r="F34" s="716">
        <f t="shared" si="11"/>
        <v>0</v>
      </c>
      <c r="G34" s="716">
        <f t="shared" si="11"/>
        <v>0</v>
      </c>
      <c r="H34" s="420">
        <f t="shared" si="2"/>
        <v>74067500</v>
      </c>
      <c r="I34" s="782">
        <f t="shared" si="11"/>
        <v>0</v>
      </c>
      <c r="J34" s="420">
        <f t="shared" si="11"/>
        <v>0</v>
      </c>
      <c r="K34" s="420">
        <f t="shared" si="11"/>
        <v>0</v>
      </c>
      <c r="L34" s="420">
        <f t="shared" ref="L34" si="12">L35</f>
        <v>0</v>
      </c>
    </row>
    <row r="35" spans="1:12" s="56" customFormat="1" ht="12.2" customHeight="1" x14ac:dyDescent="0.2">
      <c r="A35" s="1218" t="s">
        <v>600</v>
      </c>
      <c r="B35" s="879" t="s">
        <v>280</v>
      </c>
      <c r="C35" s="501">
        <v>602835137</v>
      </c>
      <c r="D35" s="418">
        <f>602835137+13615000</f>
        <v>616450137</v>
      </c>
      <c r="E35" s="716">
        <f>616450137+74067500</f>
        <v>690517637</v>
      </c>
      <c r="F35" s="716"/>
      <c r="G35" s="716"/>
      <c r="H35" s="420">
        <f t="shared" si="2"/>
        <v>74067500</v>
      </c>
      <c r="I35" s="782"/>
      <c r="J35" s="420"/>
      <c r="K35" s="420"/>
      <c r="L35" s="420"/>
    </row>
    <row r="36" spans="1:12" s="56" customFormat="1" ht="12.2" customHeight="1" x14ac:dyDescent="0.2">
      <c r="A36" s="1218" t="s">
        <v>106</v>
      </c>
      <c r="B36" s="879" t="s">
        <v>198</v>
      </c>
      <c r="C36" s="501"/>
      <c r="D36" s="418"/>
      <c r="E36" s="716"/>
      <c r="F36" s="716"/>
      <c r="G36" s="716"/>
      <c r="H36" s="420">
        <f t="shared" si="2"/>
        <v>0</v>
      </c>
      <c r="I36" s="782"/>
      <c r="J36" s="420"/>
      <c r="K36" s="420"/>
      <c r="L36" s="420"/>
    </row>
    <row r="37" spans="1:12" s="56" customFormat="1" ht="12.2" customHeight="1" x14ac:dyDescent="0.2">
      <c r="A37" s="1218" t="s">
        <v>195</v>
      </c>
      <c r="B37" s="879" t="s">
        <v>199</v>
      </c>
      <c r="C37" s="501">
        <f>SUM(C38:C39)</f>
        <v>0</v>
      </c>
      <c r="D37" s="418">
        <f t="shared" ref="D37:K37" si="13">SUM(D38:D39)</f>
        <v>0</v>
      </c>
      <c r="E37" s="716">
        <f t="shared" si="13"/>
        <v>0</v>
      </c>
      <c r="F37" s="716">
        <f t="shared" si="13"/>
        <v>0</v>
      </c>
      <c r="G37" s="716">
        <f t="shared" si="13"/>
        <v>0</v>
      </c>
      <c r="H37" s="420">
        <f t="shared" si="2"/>
        <v>0</v>
      </c>
      <c r="I37" s="782">
        <f t="shared" si="13"/>
        <v>0</v>
      </c>
      <c r="J37" s="420">
        <f t="shared" si="13"/>
        <v>0</v>
      </c>
      <c r="K37" s="420">
        <f t="shared" si="13"/>
        <v>0</v>
      </c>
      <c r="L37" s="420">
        <f t="shared" ref="L37" si="14">SUM(L38:L39)</f>
        <v>0</v>
      </c>
    </row>
    <row r="38" spans="1:12" s="56" customFormat="1" ht="12.2" customHeight="1" x14ac:dyDescent="0.2">
      <c r="A38" s="1220" t="s">
        <v>322</v>
      </c>
      <c r="B38" s="879" t="s">
        <v>231</v>
      </c>
      <c r="C38" s="652"/>
      <c r="D38" s="780"/>
      <c r="E38" s="717"/>
      <c r="F38" s="717"/>
      <c r="G38" s="717"/>
      <c r="H38" s="673">
        <f t="shared" si="2"/>
        <v>0</v>
      </c>
      <c r="I38" s="784"/>
      <c r="J38" s="673"/>
      <c r="K38" s="673"/>
      <c r="L38" s="673"/>
    </row>
    <row r="39" spans="1:12" s="56" customFormat="1" ht="12.2" customHeight="1" x14ac:dyDescent="0.2">
      <c r="A39" s="1220" t="s">
        <v>601</v>
      </c>
      <c r="B39" s="879" t="s">
        <v>842</v>
      </c>
      <c r="C39" s="652"/>
      <c r="D39" s="780"/>
      <c r="E39" s="717"/>
      <c r="F39" s="717"/>
      <c r="G39" s="717"/>
      <c r="H39" s="673">
        <f t="shared" si="2"/>
        <v>0</v>
      </c>
      <c r="I39" s="784"/>
      <c r="J39" s="673"/>
      <c r="K39" s="673"/>
      <c r="L39" s="673"/>
    </row>
    <row r="40" spans="1:12" s="56" customFormat="1" ht="12.2" customHeight="1" thickBot="1" x14ac:dyDescent="0.25">
      <c r="A40" s="1220" t="s">
        <v>602</v>
      </c>
      <c r="B40" s="634" t="s">
        <v>118</v>
      </c>
      <c r="C40" s="652"/>
      <c r="D40" s="780"/>
      <c r="E40" s="717"/>
      <c r="F40" s="717"/>
      <c r="G40" s="717"/>
      <c r="H40" s="673">
        <f t="shared" si="2"/>
        <v>0</v>
      </c>
      <c r="I40" s="784"/>
      <c r="J40" s="673"/>
      <c r="K40" s="673"/>
      <c r="L40" s="673"/>
    </row>
    <row r="41" spans="1:12" s="56" customFormat="1" ht="12.2" customHeight="1" thickBot="1" x14ac:dyDescent="0.25">
      <c r="A41" s="14" t="s">
        <v>15</v>
      </c>
      <c r="B41" s="74" t="s">
        <v>626</v>
      </c>
      <c r="C41" s="117">
        <f>SUM(C42:C52)</f>
        <v>0</v>
      </c>
      <c r="D41" s="275">
        <f t="shared" ref="D41:K41" si="15">SUM(D42:D52)</f>
        <v>0</v>
      </c>
      <c r="E41" s="714">
        <f t="shared" si="15"/>
        <v>0</v>
      </c>
      <c r="F41" s="714">
        <f t="shared" si="15"/>
        <v>0</v>
      </c>
      <c r="G41" s="714">
        <f t="shared" si="15"/>
        <v>0</v>
      </c>
      <c r="H41" s="28">
        <f t="shared" si="2"/>
        <v>0</v>
      </c>
      <c r="I41" s="783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6" customFormat="1" ht="12.2" customHeight="1" x14ac:dyDescent="0.2">
      <c r="A42" s="12" t="s">
        <v>100</v>
      </c>
      <c r="B42" s="878" t="s">
        <v>143</v>
      </c>
      <c r="C42" s="118"/>
      <c r="D42" s="273"/>
      <c r="E42" s="715"/>
      <c r="F42" s="715"/>
      <c r="G42" s="715"/>
      <c r="H42" s="16">
        <f t="shared" si="2"/>
        <v>0</v>
      </c>
      <c r="I42" s="781"/>
      <c r="J42" s="16"/>
      <c r="K42" s="16"/>
      <c r="L42" s="16"/>
    </row>
    <row r="43" spans="1:12" s="56" customFormat="1" ht="12.2" customHeight="1" x14ac:dyDescent="0.2">
      <c r="A43" s="1218" t="s">
        <v>101</v>
      </c>
      <c r="B43" s="879" t="s">
        <v>144</v>
      </c>
      <c r="C43" s="501"/>
      <c r="D43" s="418"/>
      <c r="E43" s="716"/>
      <c r="F43" s="716"/>
      <c r="G43" s="716"/>
      <c r="H43" s="420">
        <f t="shared" si="2"/>
        <v>0</v>
      </c>
      <c r="I43" s="782"/>
      <c r="J43" s="420"/>
      <c r="K43" s="420"/>
      <c r="L43" s="420"/>
    </row>
    <row r="44" spans="1:12" s="56" customFormat="1" ht="12.2" customHeight="1" x14ac:dyDescent="0.2">
      <c r="A44" s="1218" t="s">
        <v>164</v>
      </c>
      <c r="B44" s="879" t="s">
        <v>274</v>
      </c>
      <c r="C44" s="501"/>
      <c r="D44" s="418"/>
      <c r="E44" s="716"/>
      <c r="F44" s="716"/>
      <c r="G44" s="716"/>
      <c r="H44" s="420">
        <f t="shared" si="2"/>
        <v>0</v>
      </c>
      <c r="I44" s="782"/>
      <c r="J44" s="420"/>
      <c r="K44" s="420"/>
      <c r="L44" s="420"/>
    </row>
    <row r="45" spans="1:12" s="56" customFormat="1" ht="12.2" customHeight="1" x14ac:dyDescent="0.2">
      <c r="A45" s="1218" t="s">
        <v>200</v>
      </c>
      <c r="B45" s="879" t="s">
        <v>146</v>
      </c>
      <c r="C45" s="501"/>
      <c r="D45" s="418"/>
      <c r="E45" s="716"/>
      <c r="F45" s="716"/>
      <c r="G45" s="716"/>
      <c r="H45" s="420">
        <f t="shared" si="2"/>
        <v>0</v>
      </c>
      <c r="I45" s="782"/>
      <c r="J45" s="420"/>
      <c r="K45" s="420"/>
      <c r="L45" s="420"/>
    </row>
    <row r="46" spans="1:12" s="56" customFormat="1" ht="12.2" customHeight="1" x14ac:dyDescent="0.2">
      <c r="A46" s="1218" t="s">
        <v>282</v>
      </c>
      <c r="B46" s="879" t="s">
        <v>148</v>
      </c>
      <c r="C46" s="501"/>
      <c r="D46" s="418"/>
      <c r="E46" s="716"/>
      <c r="F46" s="716"/>
      <c r="G46" s="716"/>
      <c r="H46" s="420">
        <f t="shared" si="2"/>
        <v>0</v>
      </c>
      <c r="I46" s="782"/>
      <c r="J46" s="420"/>
      <c r="K46" s="420"/>
      <c r="L46" s="420"/>
    </row>
    <row r="47" spans="1:12" s="56" customFormat="1" ht="12.2" customHeight="1" x14ac:dyDescent="0.2">
      <c r="A47" s="1218" t="s">
        <v>603</v>
      </c>
      <c r="B47" s="879" t="s">
        <v>203</v>
      </c>
      <c r="C47" s="501"/>
      <c r="D47" s="418"/>
      <c r="E47" s="716"/>
      <c r="F47" s="716"/>
      <c r="G47" s="716"/>
      <c r="H47" s="420">
        <f t="shared" si="2"/>
        <v>0</v>
      </c>
      <c r="I47" s="782"/>
      <c r="J47" s="420"/>
      <c r="K47" s="420"/>
      <c r="L47" s="420"/>
    </row>
    <row r="48" spans="1:12" s="56" customFormat="1" ht="12.2" customHeight="1" x14ac:dyDescent="0.2">
      <c r="A48" s="1218" t="s">
        <v>604</v>
      </c>
      <c r="B48" s="879" t="s">
        <v>204</v>
      </c>
      <c r="C48" s="501"/>
      <c r="D48" s="418"/>
      <c r="E48" s="716"/>
      <c r="F48" s="716"/>
      <c r="G48" s="716"/>
      <c r="H48" s="420">
        <f t="shared" si="2"/>
        <v>0</v>
      </c>
      <c r="I48" s="782"/>
      <c r="J48" s="420"/>
      <c r="K48" s="420"/>
      <c r="L48" s="420"/>
    </row>
    <row r="49" spans="1:12" s="56" customFormat="1" ht="12.2" customHeight="1" x14ac:dyDescent="0.2">
      <c r="A49" s="1218" t="s">
        <v>605</v>
      </c>
      <c r="B49" s="879" t="s">
        <v>302</v>
      </c>
      <c r="C49" s="501"/>
      <c r="D49" s="418"/>
      <c r="E49" s="716"/>
      <c r="F49" s="716"/>
      <c r="G49" s="716"/>
      <c r="H49" s="420">
        <f t="shared" si="2"/>
        <v>0</v>
      </c>
      <c r="I49" s="782"/>
      <c r="J49" s="420"/>
      <c r="K49" s="420"/>
      <c r="L49" s="420"/>
    </row>
    <row r="50" spans="1:12" s="56" customFormat="1" ht="12.2" customHeight="1" x14ac:dyDescent="0.2">
      <c r="A50" s="1218" t="s">
        <v>606</v>
      </c>
      <c r="B50" s="879" t="s">
        <v>155</v>
      </c>
      <c r="C50" s="502"/>
      <c r="D50" s="419"/>
      <c r="E50" s="721"/>
      <c r="F50" s="721"/>
      <c r="G50" s="721"/>
      <c r="H50" s="421">
        <f t="shared" si="2"/>
        <v>0</v>
      </c>
      <c r="I50" s="828"/>
      <c r="J50" s="421"/>
      <c r="K50" s="421"/>
      <c r="L50" s="421"/>
    </row>
    <row r="51" spans="1:12" s="56" customFormat="1" ht="12.2" customHeight="1" x14ac:dyDescent="0.2">
      <c r="A51" s="1220" t="s">
        <v>607</v>
      </c>
      <c r="B51" s="634" t="s">
        <v>275</v>
      </c>
      <c r="C51" s="1244"/>
      <c r="D51" s="823"/>
      <c r="E51" s="719"/>
      <c r="F51" s="719"/>
      <c r="G51" s="719"/>
      <c r="H51" s="674">
        <f t="shared" si="2"/>
        <v>0</v>
      </c>
      <c r="I51" s="829"/>
      <c r="J51" s="674"/>
      <c r="K51" s="674"/>
      <c r="L51" s="674"/>
    </row>
    <row r="52" spans="1:12" s="56" customFormat="1" ht="12.2" customHeight="1" thickBot="1" x14ac:dyDescent="0.25">
      <c r="A52" s="1220" t="s">
        <v>608</v>
      </c>
      <c r="B52" s="634" t="s">
        <v>157</v>
      </c>
      <c r="C52" s="1244"/>
      <c r="D52" s="823"/>
      <c r="E52" s="719"/>
      <c r="F52" s="719"/>
      <c r="G52" s="719"/>
      <c r="H52" s="674">
        <f t="shared" si="2"/>
        <v>0</v>
      </c>
      <c r="I52" s="829"/>
      <c r="J52" s="674"/>
      <c r="K52" s="674"/>
      <c r="L52" s="674"/>
    </row>
    <row r="53" spans="1:12" s="56" customFormat="1" ht="12.2" customHeight="1" thickBot="1" x14ac:dyDescent="0.25">
      <c r="A53" s="14" t="s">
        <v>16</v>
      </c>
      <c r="B53" s="74" t="s">
        <v>609</v>
      </c>
      <c r="C53" s="117">
        <f>SUM(C54:C58)</f>
        <v>0</v>
      </c>
      <c r="D53" s="275">
        <f t="shared" ref="D53:K53" si="17">SUM(D54:D58)</f>
        <v>0</v>
      </c>
      <c r="E53" s="714">
        <f t="shared" si="17"/>
        <v>0</v>
      </c>
      <c r="F53" s="714">
        <f t="shared" si="17"/>
        <v>0</v>
      </c>
      <c r="G53" s="714">
        <f t="shared" si="17"/>
        <v>0</v>
      </c>
      <c r="H53" s="28">
        <f t="shared" si="2"/>
        <v>0</v>
      </c>
      <c r="I53" s="783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6" customFormat="1" ht="12.2" customHeight="1" x14ac:dyDescent="0.2">
      <c r="A54" s="12" t="s">
        <v>89</v>
      </c>
      <c r="B54" s="878" t="s">
        <v>167</v>
      </c>
      <c r="C54" s="120"/>
      <c r="D54" s="293"/>
      <c r="E54" s="720"/>
      <c r="F54" s="720"/>
      <c r="G54" s="720"/>
      <c r="H54" s="23">
        <f t="shared" si="2"/>
        <v>0</v>
      </c>
      <c r="I54" s="830"/>
      <c r="J54" s="23"/>
      <c r="K54" s="23"/>
      <c r="L54" s="23"/>
    </row>
    <row r="55" spans="1:12" s="56" customFormat="1" ht="12.2" customHeight="1" x14ac:dyDescent="0.2">
      <c r="A55" s="1218" t="s">
        <v>102</v>
      </c>
      <c r="B55" s="879" t="s">
        <v>168</v>
      </c>
      <c r="C55" s="502"/>
      <c r="D55" s="419"/>
      <c r="E55" s="721"/>
      <c r="F55" s="721"/>
      <c r="G55" s="721"/>
      <c r="H55" s="421">
        <f t="shared" si="2"/>
        <v>0</v>
      </c>
      <c r="I55" s="828"/>
      <c r="J55" s="421"/>
      <c r="K55" s="421"/>
      <c r="L55" s="421"/>
    </row>
    <row r="56" spans="1:12" s="56" customFormat="1" ht="12.2" customHeight="1" x14ac:dyDescent="0.2">
      <c r="A56" s="1218" t="s">
        <v>103</v>
      </c>
      <c r="B56" s="879" t="s">
        <v>169</v>
      </c>
      <c r="C56" s="502"/>
      <c r="D56" s="419"/>
      <c r="E56" s="721"/>
      <c r="F56" s="721"/>
      <c r="G56" s="721"/>
      <c r="H56" s="421">
        <f t="shared" si="2"/>
        <v>0</v>
      </c>
      <c r="I56" s="828"/>
      <c r="J56" s="421"/>
      <c r="K56" s="421"/>
      <c r="L56" s="421"/>
    </row>
    <row r="57" spans="1:12" s="56" customFormat="1" ht="12.2" customHeight="1" x14ac:dyDescent="0.2">
      <c r="A57" s="1218" t="s">
        <v>201</v>
      </c>
      <c r="B57" s="879" t="s">
        <v>207</v>
      </c>
      <c r="C57" s="502"/>
      <c r="D57" s="419"/>
      <c r="E57" s="721"/>
      <c r="F57" s="721"/>
      <c r="G57" s="721"/>
      <c r="H57" s="421">
        <f t="shared" si="2"/>
        <v>0</v>
      </c>
      <c r="I57" s="828"/>
      <c r="J57" s="421"/>
      <c r="K57" s="421"/>
      <c r="L57" s="421"/>
    </row>
    <row r="58" spans="1:12" s="56" customFormat="1" ht="12.2" customHeight="1" thickBot="1" x14ac:dyDescent="0.25">
      <c r="A58" s="1220" t="s">
        <v>202</v>
      </c>
      <c r="B58" s="634" t="s">
        <v>209</v>
      </c>
      <c r="C58" s="1244"/>
      <c r="D58" s="823"/>
      <c r="E58" s="719"/>
      <c r="F58" s="719"/>
      <c r="G58" s="719"/>
      <c r="H58" s="674">
        <f t="shared" si="2"/>
        <v>0</v>
      </c>
      <c r="I58" s="829"/>
      <c r="J58" s="674"/>
      <c r="K58" s="674"/>
      <c r="L58" s="674"/>
    </row>
    <row r="59" spans="1:12" s="56" customFormat="1" ht="12.2" customHeight="1" thickBot="1" x14ac:dyDescent="0.25">
      <c r="A59" s="14" t="s">
        <v>17</v>
      </c>
      <c r="B59" s="74" t="s">
        <v>627</v>
      </c>
      <c r="C59" s="117">
        <f>SUM(C60:C61)</f>
        <v>0</v>
      </c>
      <c r="D59" s="275">
        <f t="shared" ref="D59:K59" si="19">SUM(D60:D61)</f>
        <v>0</v>
      </c>
      <c r="E59" s="714">
        <f t="shared" si="19"/>
        <v>0</v>
      </c>
      <c r="F59" s="714">
        <f t="shared" si="19"/>
        <v>0</v>
      </c>
      <c r="G59" s="714">
        <f t="shared" si="19"/>
        <v>0</v>
      </c>
      <c r="H59" s="28">
        <f t="shared" si="2"/>
        <v>0</v>
      </c>
      <c r="I59" s="783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6" customFormat="1" ht="12.2" customHeight="1" x14ac:dyDescent="0.2">
      <c r="A60" s="1218" t="s">
        <v>104</v>
      </c>
      <c r="B60" s="879" t="s">
        <v>210</v>
      </c>
      <c r="C60" s="501"/>
      <c r="D60" s="418"/>
      <c r="E60" s="716"/>
      <c r="F60" s="716"/>
      <c r="G60" s="716"/>
      <c r="H60" s="420">
        <f t="shared" si="2"/>
        <v>0</v>
      </c>
      <c r="I60" s="782"/>
      <c r="J60" s="420"/>
      <c r="K60" s="420"/>
      <c r="L60" s="420"/>
    </row>
    <row r="61" spans="1:12" s="56" customFormat="1" ht="12.2" customHeight="1" x14ac:dyDescent="0.2">
      <c r="A61" s="1218" t="s">
        <v>105</v>
      </c>
      <c r="B61" s="879" t="s">
        <v>211</v>
      </c>
      <c r="C61" s="501"/>
      <c r="D61" s="418"/>
      <c r="E61" s="716"/>
      <c r="F61" s="716"/>
      <c r="G61" s="716"/>
      <c r="H61" s="420">
        <f t="shared" si="2"/>
        <v>0</v>
      </c>
      <c r="I61" s="782"/>
      <c r="J61" s="420"/>
      <c r="K61" s="420"/>
      <c r="L61" s="420"/>
    </row>
    <row r="62" spans="1:12" s="56" customFormat="1" ht="12.2" customHeight="1" thickBot="1" x14ac:dyDescent="0.25">
      <c r="A62" s="1220" t="s">
        <v>610</v>
      </c>
      <c r="B62" s="634" t="s">
        <v>642</v>
      </c>
      <c r="C62" s="652"/>
      <c r="D62" s="780"/>
      <c r="E62" s="717"/>
      <c r="F62" s="717"/>
      <c r="G62" s="717"/>
      <c r="H62" s="673">
        <f t="shared" si="2"/>
        <v>0</v>
      </c>
      <c r="I62" s="784"/>
      <c r="J62" s="673"/>
      <c r="K62" s="673"/>
      <c r="L62" s="673"/>
    </row>
    <row r="63" spans="1:12" s="56" customFormat="1" ht="12.2" customHeight="1" thickBot="1" x14ac:dyDescent="0.25">
      <c r="A63" s="14" t="s">
        <v>18</v>
      </c>
      <c r="B63" s="441" t="s">
        <v>380</v>
      </c>
      <c r="C63" s="117">
        <f>SUM(C64:C65)</f>
        <v>0</v>
      </c>
      <c r="D63" s="275">
        <f t="shared" ref="D63:K63" si="21">SUM(D64:D65)</f>
        <v>0</v>
      </c>
      <c r="E63" s="714">
        <f t="shared" si="21"/>
        <v>0</v>
      </c>
      <c r="F63" s="714">
        <f t="shared" si="21"/>
        <v>0</v>
      </c>
      <c r="G63" s="714">
        <f t="shared" si="21"/>
        <v>0</v>
      </c>
      <c r="H63" s="28">
        <f t="shared" si="2"/>
        <v>0</v>
      </c>
      <c r="I63" s="783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6" customFormat="1" ht="12.2" customHeight="1" x14ac:dyDescent="0.2">
      <c r="A64" s="12" t="s">
        <v>107</v>
      </c>
      <c r="B64" s="879" t="s">
        <v>212</v>
      </c>
      <c r="C64" s="502"/>
      <c r="D64" s="419"/>
      <c r="E64" s="721"/>
      <c r="F64" s="721"/>
      <c r="G64" s="721"/>
      <c r="H64" s="421">
        <f t="shared" si="2"/>
        <v>0</v>
      </c>
      <c r="I64" s="828"/>
      <c r="J64" s="421"/>
      <c r="K64" s="421"/>
      <c r="L64" s="421"/>
    </row>
    <row r="65" spans="1:12" s="56" customFormat="1" ht="12.2" customHeight="1" x14ac:dyDescent="0.2">
      <c r="A65" s="1218" t="s">
        <v>108</v>
      </c>
      <c r="B65" s="879" t="s">
        <v>213</v>
      </c>
      <c r="C65" s="502"/>
      <c r="D65" s="419"/>
      <c r="E65" s="721"/>
      <c r="F65" s="721"/>
      <c r="G65" s="721"/>
      <c r="H65" s="421">
        <f t="shared" si="2"/>
        <v>0</v>
      </c>
      <c r="I65" s="828"/>
      <c r="J65" s="421"/>
      <c r="K65" s="421"/>
      <c r="L65" s="421"/>
    </row>
    <row r="66" spans="1:12" s="56" customFormat="1" ht="12.2" customHeight="1" thickBot="1" x14ac:dyDescent="0.25">
      <c r="A66" s="251" t="s">
        <v>323</v>
      </c>
      <c r="B66" s="880" t="s">
        <v>368</v>
      </c>
      <c r="C66" s="502"/>
      <c r="D66" s="419"/>
      <c r="E66" s="721"/>
      <c r="F66" s="721"/>
      <c r="G66" s="721"/>
      <c r="H66" s="421">
        <f t="shared" si="2"/>
        <v>0</v>
      </c>
      <c r="I66" s="828"/>
      <c r="J66" s="421"/>
      <c r="K66" s="421"/>
      <c r="L66" s="421"/>
    </row>
    <row r="67" spans="1:12" s="56" customFormat="1" ht="12.2" customHeight="1" thickBot="1" x14ac:dyDescent="0.25">
      <c r="A67" s="442" t="s">
        <v>19</v>
      </c>
      <c r="B67" s="881" t="s">
        <v>628</v>
      </c>
      <c r="C67" s="1238">
        <f>+C11+C25+C31+C41+C53+C59+C63</f>
        <v>602835137</v>
      </c>
      <c r="D67" s="276">
        <f t="shared" ref="D67:K67" si="23">+D11+D25+D31+D41+D53+D59+D63</f>
        <v>616450137</v>
      </c>
      <c r="E67" s="680">
        <f t="shared" si="23"/>
        <v>690517637</v>
      </c>
      <c r="F67" s="680">
        <f t="shared" si="23"/>
        <v>0</v>
      </c>
      <c r="G67" s="680">
        <f t="shared" si="23"/>
        <v>0</v>
      </c>
      <c r="H67" s="76">
        <f t="shared" si="2"/>
        <v>74067500</v>
      </c>
      <c r="I67" s="793">
        <f t="shared" si="23"/>
        <v>0</v>
      </c>
      <c r="J67" s="76">
        <f t="shared" si="23"/>
        <v>0</v>
      </c>
      <c r="K67" s="76">
        <f t="shared" si="23"/>
        <v>0</v>
      </c>
      <c r="L67" s="76">
        <f t="shared" ref="L67" si="24">+L11+L19+L25+L31+L41+L53+L59+L63</f>
        <v>0</v>
      </c>
    </row>
    <row r="68" spans="1:12" s="56" customFormat="1" ht="12.2" customHeight="1" thickBot="1" x14ac:dyDescent="0.25">
      <c r="A68" s="65" t="s">
        <v>20</v>
      </c>
      <c r="B68" s="441" t="s">
        <v>629</v>
      </c>
      <c r="C68" s="117">
        <f>SUM(C69:C71)</f>
        <v>0</v>
      </c>
      <c r="D68" s="275">
        <f t="shared" ref="D68:K68" si="25">SUM(D69:D71)</f>
        <v>0</v>
      </c>
      <c r="E68" s="714">
        <f t="shared" si="25"/>
        <v>0</v>
      </c>
      <c r="F68" s="714">
        <f t="shared" si="25"/>
        <v>0</v>
      </c>
      <c r="G68" s="714">
        <f t="shared" si="25"/>
        <v>0</v>
      </c>
      <c r="H68" s="28">
        <f t="shared" si="2"/>
        <v>0</v>
      </c>
      <c r="I68" s="783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6" customFormat="1" ht="12.2" customHeight="1" x14ac:dyDescent="0.2">
      <c r="A69" s="12" t="s">
        <v>171</v>
      </c>
      <c r="B69" s="878" t="s">
        <v>215</v>
      </c>
      <c r="C69" s="502"/>
      <c r="D69" s="419"/>
      <c r="E69" s="721"/>
      <c r="F69" s="721"/>
      <c r="G69" s="721"/>
      <c r="H69" s="421">
        <f t="shared" si="2"/>
        <v>0</v>
      </c>
      <c r="I69" s="828"/>
      <c r="J69" s="421"/>
      <c r="K69" s="421"/>
      <c r="L69" s="421"/>
    </row>
    <row r="70" spans="1:12" s="56" customFormat="1" ht="12.2" customHeight="1" x14ac:dyDescent="0.2">
      <c r="A70" s="1218" t="s">
        <v>172</v>
      </c>
      <c r="B70" s="879" t="s">
        <v>324</v>
      </c>
      <c r="C70" s="502"/>
      <c r="D70" s="419"/>
      <c r="E70" s="721"/>
      <c r="F70" s="721"/>
      <c r="G70" s="721"/>
      <c r="H70" s="421">
        <f t="shared" si="2"/>
        <v>0</v>
      </c>
      <c r="I70" s="828"/>
      <c r="J70" s="421"/>
      <c r="K70" s="421"/>
      <c r="L70" s="421"/>
    </row>
    <row r="71" spans="1:12" s="56" customFormat="1" ht="12.2" customHeight="1" thickBot="1" x14ac:dyDescent="0.25">
      <c r="A71" s="1220" t="s">
        <v>173</v>
      </c>
      <c r="B71" s="879" t="s">
        <v>513</v>
      </c>
      <c r="C71" s="502"/>
      <c r="D71" s="419"/>
      <c r="E71" s="721"/>
      <c r="F71" s="721"/>
      <c r="G71" s="721"/>
      <c r="H71" s="421">
        <f t="shared" si="2"/>
        <v>0</v>
      </c>
      <c r="I71" s="828"/>
      <c r="J71" s="421"/>
      <c r="K71" s="421"/>
      <c r="L71" s="421"/>
    </row>
    <row r="72" spans="1:12" s="56" customFormat="1" ht="12.2" customHeight="1" thickBot="1" x14ac:dyDescent="0.25">
      <c r="A72" s="65" t="s">
        <v>21</v>
      </c>
      <c r="B72" s="441" t="s">
        <v>611</v>
      </c>
      <c r="C72" s="117">
        <f>SUM(C73:C75)</f>
        <v>0</v>
      </c>
      <c r="D72" s="275">
        <f t="shared" ref="D72:K72" si="27">SUM(D73:D75)</f>
        <v>0</v>
      </c>
      <c r="E72" s="714">
        <f t="shared" si="27"/>
        <v>0</v>
      </c>
      <c r="F72" s="714">
        <f t="shared" si="27"/>
        <v>0</v>
      </c>
      <c r="G72" s="714">
        <f t="shared" si="27"/>
        <v>0</v>
      </c>
      <c r="H72" s="28">
        <f t="shared" si="2"/>
        <v>0</v>
      </c>
      <c r="I72" s="783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6" customFormat="1" ht="12.2" customHeight="1" x14ac:dyDescent="0.2">
      <c r="A73" s="12" t="s">
        <v>214</v>
      </c>
      <c r="B73" s="878" t="s">
        <v>218</v>
      </c>
      <c r="C73" s="502"/>
      <c r="D73" s="419"/>
      <c r="E73" s="721"/>
      <c r="F73" s="721"/>
      <c r="G73" s="721"/>
      <c r="H73" s="421">
        <f t="shared" si="2"/>
        <v>0</v>
      </c>
      <c r="I73" s="828"/>
      <c r="J73" s="421"/>
      <c r="K73" s="421"/>
      <c r="L73" s="421"/>
    </row>
    <row r="74" spans="1:12" s="56" customFormat="1" ht="12.2" customHeight="1" x14ac:dyDescent="0.2">
      <c r="A74" s="12" t="s">
        <v>640</v>
      </c>
      <c r="B74" s="878" t="s">
        <v>390</v>
      </c>
      <c r="C74" s="502"/>
      <c r="D74" s="419"/>
      <c r="E74" s="721"/>
      <c r="F74" s="721"/>
      <c r="G74" s="721"/>
      <c r="H74" s="421">
        <f t="shared" si="2"/>
        <v>0</v>
      </c>
      <c r="I74" s="828"/>
      <c r="J74" s="421"/>
      <c r="K74" s="421"/>
      <c r="L74" s="421"/>
    </row>
    <row r="75" spans="1:12" s="56" customFormat="1" ht="12.2" customHeight="1" thickBot="1" x14ac:dyDescent="0.25">
      <c r="A75" s="1218" t="s">
        <v>216</v>
      </c>
      <c r="B75" s="879" t="s">
        <v>535</v>
      </c>
      <c r="C75" s="502"/>
      <c r="D75" s="419"/>
      <c r="E75" s="721"/>
      <c r="F75" s="721"/>
      <c r="G75" s="721"/>
      <c r="H75" s="421">
        <f t="shared" si="2"/>
        <v>0</v>
      </c>
      <c r="I75" s="828"/>
      <c r="J75" s="421"/>
      <c r="K75" s="421"/>
      <c r="L75" s="421"/>
    </row>
    <row r="76" spans="1:12" s="56" customFormat="1" ht="12.2" customHeight="1" thickBot="1" x14ac:dyDescent="0.25">
      <c r="A76" s="65" t="s">
        <v>22</v>
      </c>
      <c r="B76" s="441" t="s">
        <v>612</v>
      </c>
      <c r="C76" s="117">
        <f>SUM(C77:C78)</f>
        <v>0</v>
      </c>
      <c r="D76" s="275">
        <f t="shared" ref="D76:K76" si="29">SUM(D77:D78)</f>
        <v>0</v>
      </c>
      <c r="E76" s="714">
        <f t="shared" si="29"/>
        <v>0</v>
      </c>
      <c r="F76" s="714">
        <f t="shared" si="29"/>
        <v>0</v>
      </c>
      <c r="G76" s="714">
        <f t="shared" si="29"/>
        <v>0</v>
      </c>
      <c r="H76" s="28">
        <f t="shared" ref="H76:H84" si="30">+E76-D76</f>
        <v>0</v>
      </c>
      <c r="I76" s="783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6" customFormat="1" ht="12.2" customHeight="1" x14ac:dyDescent="0.2">
      <c r="A77" s="12" t="s">
        <v>217</v>
      </c>
      <c r="B77" s="61" t="s">
        <v>369</v>
      </c>
      <c r="C77" s="502"/>
      <c r="D77" s="419"/>
      <c r="E77" s="721"/>
      <c r="F77" s="721"/>
      <c r="G77" s="721"/>
      <c r="H77" s="421">
        <f t="shared" si="30"/>
        <v>0</v>
      </c>
      <c r="I77" s="828"/>
      <c r="J77" s="421"/>
      <c r="K77" s="421"/>
      <c r="L77" s="421"/>
    </row>
    <row r="78" spans="1:12" s="56" customFormat="1" ht="12.2" customHeight="1" thickBot="1" x14ac:dyDescent="0.25">
      <c r="A78" s="1220" t="s">
        <v>219</v>
      </c>
      <c r="B78" s="61" t="s">
        <v>370</v>
      </c>
      <c r="C78" s="502"/>
      <c r="D78" s="419"/>
      <c r="E78" s="721"/>
      <c r="F78" s="721"/>
      <c r="G78" s="721"/>
      <c r="H78" s="421">
        <f t="shared" si="30"/>
        <v>0</v>
      </c>
      <c r="I78" s="828"/>
      <c r="J78" s="421"/>
      <c r="K78" s="421"/>
      <c r="L78" s="421"/>
    </row>
    <row r="79" spans="1:12" s="26" customFormat="1" ht="12.2" customHeight="1" thickBot="1" x14ac:dyDescent="0.25">
      <c r="A79" s="65" t="s">
        <v>23</v>
      </c>
      <c r="B79" s="441" t="s">
        <v>613</v>
      </c>
      <c r="C79" s="117">
        <f>SUM(C80:C82)</f>
        <v>0</v>
      </c>
      <c r="D79" s="275">
        <f t="shared" ref="D79:K79" si="32">SUM(D80:D82)</f>
        <v>0</v>
      </c>
      <c r="E79" s="714">
        <f t="shared" si="32"/>
        <v>0</v>
      </c>
      <c r="F79" s="714">
        <f t="shared" si="32"/>
        <v>0</v>
      </c>
      <c r="G79" s="714">
        <f t="shared" si="32"/>
        <v>0</v>
      </c>
      <c r="H79" s="28">
        <f t="shared" si="30"/>
        <v>0</v>
      </c>
      <c r="I79" s="783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6" customFormat="1" ht="12.2" customHeight="1" x14ac:dyDescent="0.2">
      <c r="A80" s="12" t="s">
        <v>220</v>
      </c>
      <c r="B80" s="878" t="s">
        <v>303</v>
      </c>
      <c r="C80" s="502"/>
      <c r="D80" s="419"/>
      <c r="E80" s="721"/>
      <c r="F80" s="721"/>
      <c r="G80" s="721"/>
      <c r="H80" s="421">
        <f t="shared" si="30"/>
        <v>0</v>
      </c>
      <c r="I80" s="828"/>
      <c r="J80" s="421"/>
      <c r="K80" s="421"/>
      <c r="L80" s="421"/>
    </row>
    <row r="81" spans="1:16" s="56" customFormat="1" ht="12.2" customHeight="1" x14ac:dyDescent="0.2">
      <c r="A81" s="1218" t="s">
        <v>221</v>
      </c>
      <c r="B81" s="879" t="s">
        <v>304</v>
      </c>
      <c r="C81" s="502"/>
      <c r="D81" s="419"/>
      <c r="E81" s="721"/>
      <c r="F81" s="721"/>
      <c r="G81" s="721"/>
      <c r="H81" s="421">
        <f t="shared" si="30"/>
        <v>0</v>
      </c>
      <c r="I81" s="828"/>
      <c r="J81" s="421"/>
      <c r="K81" s="421"/>
      <c r="L81" s="421"/>
    </row>
    <row r="82" spans="1:16" s="56" customFormat="1" ht="12.2" customHeight="1" thickBot="1" x14ac:dyDescent="0.25">
      <c r="A82" s="1220" t="s">
        <v>325</v>
      </c>
      <c r="B82" s="634" t="s">
        <v>378</v>
      </c>
      <c r="C82" s="502"/>
      <c r="D82" s="419"/>
      <c r="E82" s="721"/>
      <c r="F82" s="721"/>
      <c r="G82" s="721"/>
      <c r="H82" s="421">
        <f t="shared" si="30"/>
        <v>0</v>
      </c>
      <c r="I82" s="828"/>
      <c r="J82" s="421"/>
      <c r="K82" s="421"/>
      <c r="L82" s="421"/>
    </row>
    <row r="83" spans="1:16" s="26" customFormat="1" ht="12.2" customHeight="1" thickBot="1" x14ac:dyDescent="0.25">
      <c r="A83" s="65" t="s">
        <v>24</v>
      </c>
      <c r="B83" s="441" t="s">
        <v>614</v>
      </c>
      <c r="C83" s="1238">
        <f>+C68+C72+C76+C79</f>
        <v>0</v>
      </c>
      <c r="D83" s="276">
        <f t="shared" ref="D83:K83" si="34">+D68+D72+D76+D79</f>
        <v>0</v>
      </c>
      <c r="E83" s="680">
        <f t="shared" si="34"/>
        <v>0</v>
      </c>
      <c r="F83" s="680">
        <f t="shared" si="34"/>
        <v>0</v>
      </c>
      <c r="G83" s="680">
        <f t="shared" si="34"/>
        <v>0</v>
      </c>
      <c r="H83" s="76">
        <f t="shared" si="30"/>
        <v>0</v>
      </c>
      <c r="I83" s="793">
        <f t="shared" si="34"/>
        <v>0</v>
      </c>
      <c r="J83" s="76">
        <f t="shared" si="34"/>
        <v>0</v>
      </c>
      <c r="K83" s="76">
        <f t="shared" si="34"/>
        <v>0</v>
      </c>
      <c r="L83" s="76">
        <f t="shared" ref="L83" si="35">+L68+L72+L76+L79</f>
        <v>0</v>
      </c>
    </row>
    <row r="84" spans="1:16" s="26" customFormat="1" ht="12.2" customHeight="1" thickBot="1" x14ac:dyDescent="0.25">
      <c r="A84" s="82" t="s">
        <v>25</v>
      </c>
      <c r="B84" s="709" t="s">
        <v>635</v>
      </c>
      <c r="C84" s="1238">
        <f>+C67+C83</f>
        <v>602835137</v>
      </c>
      <c r="D84" s="779">
        <f t="shared" ref="D84:K84" si="36">+D67+D83</f>
        <v>616450137</v>
      </c>
      <c r="E84" s="680">
        <f t="shared" si="36"/>
        <v>690517637</v>
      </c>
      <c r="F84" s="680">
        <f t="shared" si="36"/>
        <v>0</v>
      </c>
      <c r="G84" s="680">
        <f t="shared" si="36"/>
        <v>0</v>
      </c>
      <c r="H84" s="76">
        <f t="shared" si="30"/>
        <v>74067500</v>
      </c>
      <c r="I84" s="793">
        <f t="shared" si="36"/>
        <v>0</v>
      </c>
      <c r="J84" s="76">
        <f t="shared" si="36"/>
        <v>0</v>
      </c>
      <c r="K84" s="76">
        <f t="shared" si="36"/>
        <v>0</v>
      </c>
      <c r="L84" s="76">
        <f t="shared" ref="L84" si="37">+L67+L83</f>
        <v>0</v>
      </c>
      <c r="N84" s="115"/>
    </row>
    <row r="85" spans="1:16" s="56" customFormat="1" ht="15" customHeight="1" x14ac:dyDescent="0.2">
      <c r="A85" s="366"/>
      <c r="B85" s="367"/>
      <c r="C85" s="152"/>
      <c r="D85" s="68"/>
      <c r="E85" s="68"/>
      <c r="F85" s="68"/>
      <c r="G85" s="68"/>
      <c r="H85" s="152"/>
      <c r="I85" s="152"/>
      <c r="J85" s="152"/>
      <c r="K85" s="152"/>
      <c r="L85" s="152"/>
      <c r="N85" s="56" t="b">
        <f>D84=D132</f>
        <v>1</v>
      </c>
    </row>
    <row r="86" spans="1:16" ht="13.5" thickBot="1" x14ac:dyDescent="0.25">
      <c r="A86" s="1849" t="s">
        <v>385</v>
      </c>
      <c r="B86" s="1849"/>
      <c r="C86" s="1849"/>
      <c r="D86" s="1849"/>
      <c r="E86" s="1849"/>
      <c r="F86" s="1849"/>
      <c r="G86" s="1849"/>
      <c r="H86" s="1849"/>
      <c r="I86" s="25"/>
      <c r="J86" s="25"/>
      <c r="K86" s="25"/>
      <c r="L86" s="25"/>
    </row>
    <row r="87" spans="1:16" s="702" customFormat="1" ht="53.45" customHeight="1" thickBot="1" x14ac:dyDescent="0.25">
      <c r="A87" s="796"/>
      <c r="B87" s="797" t="s">
        <v>38</v>
      </c>
      <c r="C87" s="21" t="str">
        <f>C8</f>
        <v>2023. évi eredeti előirányzat
2/2023. (II.14.)</v>
      </c>
      <c r="D87" s="245" t="str">
        <f t="shared" ref="D87:L87" si="38">D8</f>
        <v>Módosított előirányzat a 14/2023.  (VI.29.)  rendelet szerint</v>
      </c>
      <c r="E87" s="21" t="str">
        <f t="shared" si="38"/>
        <v>Módosított előirányzat a …./2023. (IX…..)  rendelet szerint</v>
      </c>
      <c r="F87" s="21" t="str">
        <f t="shared" si="38"/>
        <v>Módosított előirányzat a .../2023. (XII…...)  rendelet szerint</v>
      </c>
      <c r="G87" s="21" t="str">
        <f t="shared" si="38"/>
        <v>Módosított előirányzat a …../2023. (II…..)  rendelet szerint</v>
      </c>
      <c r="H87" s="34" t="str">
        <f t="shared" si="38"/>
        <v>Változás a 14/2023. (VI.29.) rendelethez képest</v>
      </c>
      <c r="I87" s="245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6" s="33" customFormat="1" ht="12.2" customHeight="1" thickBot="1" x14ac:dyDescent="0.25">
      <c r="A88" s="78" t="s">
        <v>12</v>
      </c>
      <c r="B88" s="1010" t="s">
        <v>547</v>
      </c>
      <c r="C88" s="1236">
        <f>C89+C91+C92+C93+C94</f>
        <v>0</v>
      </c>
      <c r="D88" s="271">
        <f t="shared" ref="D88:K88" si="39">D89+D91+D92+D93+D94</f>
        <v>0</v>
      </c>
      <c r="E88" s="722">
        <f t="shared" si="39"/>
        <v>0</v>
      </c>
      <c r="F88" s="722">
        <f t="shared" si="39"/>
        <v>0</v>
      </c>
      <c r="G88" s="722">
        <f t="shared" si="39"/>
        <v>0</v>
      </c>
      <c r="H88" s="79">
        <f t="shared" ref="H88:H131" si="40">+E88-D88</f>
        <v>0</v>
      </c>
      <c r="I88" s="832">
        <f t="shared" si="39"/>
        <v>0</v>
      </c>
      <c r="J88" s="79">
        <f t="shared" si="39"/>
        <v>0</v>
      </c>
      <c r="K88" s="79">
        <f t="shared" si="39"/>
        <v>0</v>
      </c>
      <c r="L88" s="79">
        <f t="shared" ref="L88" si="41">L89+L91+L92+L93+L94+L101</f>
        <v>0</v>
      </c>
    </row>
    <row r="89" spans="1:16" ht="12.2" customHeight="1" x14ac:dyDescent="0.2">
      <c r="A89" s="101" t="s">
        <v>91</v>
      </c>
      <c r="B89" s="52" t="s">
        <v>68</v>
      </c>
      <c r="C89" s="121"/>
      <c r="D89" s="272"/>
      <c r="E89" s="723"/>
      <c r="F89" s="723"/>
      <c r="G89" s="723"/>
      <c r="H89" s="80">
        <f t="shared" si="40"/>
        <v>0</v>
      </c>
      <c r="I89" s="833"/>
      <c r="J89" s="80"/>
      <c r="K89" s="80"/>
      <c r="L89" s="80"/>
    </row>
    <row r="90" spans="1:16" ht="12.2" customHeight="1" x14ac:dyDescent="0.2">
      <c r="A90" s="1218" t="s">
        <v>305</v>
      </c>
      <c r="B90" s="428" t="s">
        <v>270</v>
      </c>
      <c r="C90" s="118"/>
      <c r="D90" s="273"/>
      <c r="E90" s="715"/>
      <c r="F90" s="715"/>
      <c r="G90" s="715"/>
      <c r="H90" s="16">
        <f t="shared" si="40"/>
        <v>0</v>
      </c>
      <c r="I90" s="781"/>
      <c r="J90" s="16"/>
      <c r="K90" s="16"/>
      <c r="L90" s="16"/>
    </row>
    <row r="91" spans="1:16" ht="12.2" customHeight="1" x14ac:dyDescent="0.2">
      <c r="A91" s="1218" t="s">
        <v>92</v>
      </c>
      <c r="B91" s="423" t="s">
        <v>87</v>
      </c>
      <c r="C91" s="501"/>
      <c r="D91" s="418"/>
      <c r="E91" s="716"/>
      <c r="F91" s="716"/>
      <c r="G91" s="716"/>
      <c r="H91" s="420">
        <f t="shared" si="40"/>
        <v>0</v>
      </c>
      <c r="I91" s="782"/>
      <c r="J91" s="420"/>
      <c r="K91" s="420"/>
      <c r="L91" s="420"/>
    </row>
    <row r="92" spans="1:16" ht="12.2" customHeight="1" x14ac:dyDescent="0.2">
      <c r="A92" s="1218" t="s">
        <v>93</v>
      </c>
      <c r="B92" s="423" t="s">
        <v>69</v>
      </c>
      <c r="C92" s="652"/>
      <c r="D92" s="780"/>
      <c r="E92" s="717"/>
      <c r="F92" s="717"/>
      <c r="G92" s="717"/>
      <c r="H92" s="673">
        <f t="shared" si="40"/>
        <v>0</v>
      </c>
      <c r="I92" s="784"/>
      <c r="J92" s="673"/>
      <c r="K92" s="673"/>
      <c r="L92" s="673"/>
    </row>
    <row r="93" spans="1:16" ht="12.2" customHeight="1" x14ac:dyDescent="0.2">
      <c r="A93" s="1218" t="s">
        <v>90</v>
      </c>
      <c r="B93" s="423" t="s">
        <v>80</v>
      </c>
      <c r="C93" s="652"/>
      <c r="D93" s="780"/>
      <c r="E93" s="717"/>
      <c r="F93" s="717"/>
      <c r="G93" s="717"/>
      <c r="H93" s="673">
        <f t="shared" si="40"/>
        <v>0</v>
      </c>
      <c r="I93" s="784"/>
      <c r="J93" s="673"/>
      <c r="K93" s="673"/>
      <c r="L93" s="673"/>
      <c r="P93" s="25" t="s">
        <v>385</v>
      </c>
    </row>
    <row r="94" spans="1:16" ht="12.2" customHeight="1" x14ac:dyDescent="0.2">
      <c r="A94" s="1218" t="s">
        <v>147</v>
      </c>
      <c r="B94" s="54" t="s">
        <v>88</v>
      </c>
      <c r="C94" s="652">
        <f>SUM(C95:C101)</f>
        <v>0</v>
      </c>
      <c r="D94" s="780">
        <f t="shared" ref="D94:K94" si="42">SUM(D95:D101)</f>
        <v>0</v>
      </c>
      <c r="E94" s="717">
        <f t="shared" si="42"/>
        <v>0</v>
      </c>
      <c r="F94" s="717">
        <f t="shared" si="42"/>
        <v>0</v>
      </c>
      <c r="G94" s="717">
        <f t="shared" si="42"/>
        <v>0</v>
      </c>
      <c r="H94" s="673">
        <f t="shared" si="40"/>
        <v>0</v>
      </c>
      <c r="I94" s="784">
        <f t="shared" si="42"/>
        <v>0</v>
      </c>
      <c r="J94" s="673">
        <f t="shared" si="42"/>
        <v>0</v>
      </c>
      <c r="K94" s="673">
        <f t="shared" si="42"/>
        <v>0</v>
      </c>
      <c r="L94" s="673">
        <f t="shared" ref="L94" si="43">SUM(L95:L100)</f>
        <v>0</v>
      </c>
    </row>
    <row r="95" spans="1:16" ht="12.2" customHeight="1" x14ac:dyDescent="0.2">
      <c r="A95" s="1218" t="s">
        <v>306</v>
      </c>
      <c r="B95" s="855" t="s">
        <v>554</v>
      </c>
      <c r="C95" s="652"/>
      <c r="D95" s="780"/>
      <c r="E95" s="717"/>
      <c r="F95" s="717"/>
      <c r="G95" s="717"/>
      <c r="H95" s="673">
        <f t="shared" si="40"/>
        <v>0</v>
      </c>
      <c r="I95" s="784"/>
      <c r="J95" s="673"/>
      <c r="K95" s="673"/>
      <c r="L95" s="673"/>
    </row>
    <row r="96" spans="1:16" ht="12.2" customHeight="1" x14ac:dyDescent="0.2">
      <c r="A96" s="1218" t="s">
        <v>307</v>
      </c>
      <c r="B96" s="1011" t="s">
        <v>647</v>
      </c>
      <c r="C96" s="652"/>
      <c r="D96" s="780"/>
      <c r="E96" s="717"/>
      <c r="F96" s="717"/>
      <c r="G96" s="717"/>
      <c r="H96" s="673">
        <f t="shared" si="40"/>
        <v>0</v>
      </c>
      <c r="I96" s="784"/>
      <c r="J96" s="673"/>
      <c r="K96" s="673"/>
      <c r="L96" s="673"/>
    </row>
    <row r="97" spans="1:16" ht="12.2" customHeight="1" x14ac:dyDescent="0.2">
      <c r="A97" s="1218" t="s">
        <v>308</v>
      </c>
      <c r="B97" s="1011" t="s">
        <v>646</v>
      </c>
      <c r="C97" s="652"/>
      <c r="D97" s="780"/>
      <c r="E97" s="717"/>
      <c r="F97" s="717"/>
      <c r="G97" s="717"/>
      <c r="H97" s="673">
        <f t="shared" si="40"/>
        <v>0</v>
      </c>
      <c r="I97" s="784"/>
      <c r="J97" s="673"/>
      <c r="K97" s="673"/>
      <c r="L97" s="673"/>
    </row>
    <row r="98" spans="1:16" ht="12.2" customHeight="1" x14ac:dyDescent="0.2">
      <c r="A98" s="1218" t="s">
        <v>309</v>
      </c>
      <c r="B98" s="1011" t="s">
        <v>645</v>
      </c>
      <c r="C98" s="652"/>
      <c r="D98" s="780"/>
      <c r="E98" s="652"/>
      <c r="F98" s="717"/>
      <c r="G98" s="717"/>
      <c r="H98" s="673">
        <f t="shared" si="40"/>
        <v>0</v>
      </c>
      <c r="I98" s="784"/>
      <c r="J98" s="673"/>
      <c r="K98" s="673"/>
      <c r="L98" s="673"/>
    </row>
    <row r="99" spans="1:16" ht="12.2" customHeight="1" x14ac:dyDescent="0.2">
      <c r="A99" s="1218" t="s">
        <v>310</v>
      </c>
      <c r="B99" s="1011" t="s">
        <v>650</v>
      </c>
      <c r="C99" s="652"/>
      <c r="D99" s="780"/>
      <c r="E99" s="652"/>
      <c r="F99" s="717"/>
      <c r="G99" s="717"/>
      <c r="H99" s="673">
        <f t="shared" si="40"/>
        <v>0</v>
      </c>
      <c r="I99" s="784"/>
      <c r="J99" s="673"/>
      <c r="K99" s="673"/>
      <c r="L99" s="673"/>
      <c r="P99" s="25" t="s">
        <v>385</v>
      </c>
    </row>
    <row r="100" spans="1:16" ht="12.2" customHeight="1" x14ac:dyDescent="0.2">
      <c r="A100" s="1218" t="s">
        <v>361</v>
      </c>
      <c r="B100" s="1011" t="s">
        <v>644</v>
      </c>
      <c r="C100" s="652"/>
      <c r="D100" s="780"/>
      <c r="E100" s="652"/>
      <c r="F100" s="717"/>
      <c r="G100" s="717"/>
      <c r="H100" s="673">
        <f t="shared" si="40"/>
        <v>0</v>
      </c>
      <c r="I100" s="784"/>
      <c r="J100" s="673"/>
      <c r="K100" s="673"/>
      <c r="L100" s="673"/>
    </row>
    <row r="101" spans="1:16" ht="12.2" customHeight="1" x14ac:dyDescent="0.2">
      <c r="A101" s="1218" t="s">
        <v>615</v>
      </c>
      <c r="B101" s="1012" t="s">
        <v>649</v>
      </c>
      <c r="C101" s="1243">
        <f>+C102+C103</f>
        <v>0</v>
      </c>
      <c r="D101" s="824">
        <f t="shared" ref="D101:K101" si="44">+D102+D103</f>
        <v>0</v>
      </c>
      <c r="E101" s="724">
        <f t="shared" si="44"/>
        <v>0</v>
      </c>
      <c r="F101" s="724">
        <f t="shared" si="44"/>
        <v>0</v>
      </c>
      <c r="G101" s="724">
        <f t="shared" si="44"/>
        <v>0</v>
      </c>
      <c r="H101" s="675">
        <f t="shared" si="40"/>
        <v>0</v>
      </c>
      <c r="I101" s="1021">
        <f t="shared" si="44"/>
        <v>0</v>
      </c>
      <c r="J101" s="675">
        <f t="shared" si="44"/>
        <v>0</v>
      </c>
      <c r="K101" s="675">
        <f t="shared" si="44"/>
        <v>0</v>
      </c>
      <c r="L101" s="675">
        <f t="shared" ref="L101" si="45">+L102+L103</f>
        <v>0</v>
      </c>
    </row>
    <row r="102" spans="1:16" ht="12.75" customHeight="1" x14ac:dyDescent="0.2">
      <c r="A102" s="12" t="s">
        <v>616</v>
      </c>
      <c r="B102" s="1013" t="s">
        <v>617</v>
      </c>
      <c r="C102" s="118"/>
      <c r="D102" s="273"/>
      <c r="E102" s="715"/>
      <c r="F102" s="715"/>
      <c r="G102" s="715"/>
      <c r="H102" s="16">
        <f t="shared" si="40"/>
        <v>0</v>
      </c>
      <c r="I102" s="781"/>
      <c r="J102" s="16"/>
      <c r="K102" s="16"/>
      <c r="L102" s="16"/>
    </row>
    <row r="103" spans="1:16" ht="12.75" customHeight="1" x14ac:dyDescent="0.2">
      <c r="A103" s="1220" t="s">
        <v>618</v>
      </c>
      <c r="B103" s="1014" t="s">
        <v>619</v>
      </c>
      <c r="C103" s="501">
        <f>SUM(C104:C105)</f>
        <v>0</v>
      </c>
      <c r="D103" s="418">
        <f t="shared" ref="D103:K103" si="46">SUM(D104:D105)</f>
        <v>0</v>
      </c>
      <c r="E103" s="716">
        <f t="shared" si="46"/>
        <v>0</v>
      </c>
      <c r="F103" s="716">
        <f t="shared" si="46"/>
        <v>0</v>
      </c>
      <c r="G103" s="716">
        <f t="shared" si="46"/>
        <v>0</v>
      </c>
      <c r="H103" s="420">
        <f t="shared" si="40"/>
        <v>0</v>
      </c>
      <c r="I103" s="782">
        <f t="shared" si="46"/>
        <v>0</v>
      </c>
      <c r="J103" s="420">
        <f t="shared" si="46"/>
        <v>0</v>
      </c>
      <c r="K103" s="420">
        <f t="shared" si="46"/>
        <v>0</v>
      </c>
      <c r="L103" s="420">
        <f t="shared" ref="L103" si="47">SUM(L104:L105)</f>
        <v>0</v>
      </c>
    </row>
    <row r="104" spans="1:16" ht="12.75" customHeight="1" x14ac:dyDescent="0.2">
      <c r="A104" s="1220" t="s">
        <v>620</v>
      </c>
      <c r="B104" s="1015" t="s">
        <v>648</v>
      </c>
      <c r="C104" s="501"/>
      <c r="D104" s="418"/>
      <c r="E104" s="716"/>
      <c r="F104" s="716"/>
      <c r="G104" s="716"/>
      <c r="H104" s="420">
        <f t="shared" si="40"/>
        <v>0</v>
      </c>
      <c r="I104" s="782"/>
      <c r="J104" s="420"/>
      <c r="K104" s="420"/>
      <c r="L104" s="420"/>
    </row>
    <row r="105" spans="1:16" ht="12.75" customHeight="1" thickBot="1" x14ac:dyDescent="0.25">
      <c r="A105" s="1220" t="s">
        <v>621</v>
      </c>
      <c r="B105" s="1015" t="s">
        <v>636</v>
      </c>
      <c r="C105" s="501"/>
      <c r="D105" s="418"/>
      <c r="E105" s="716"/>
      <c r="F105" s="716"/>
      <c r="G105" s="716"/>
      <c r="H105" s="420">
        <f t="shared" si="40"/>
        <v>0</v>
      </c>
      <c r="I105" s="782"/>
      <c r="J105" s="420"/>
      <c r="K105" s="420"/>
      <c r="L105" s="420"/>
    </row>
    <row r="106" spans="1:16" ht="12.2" customHeight="1" thickBot="1" x14ac:dyDescent="0.25">
      <c r="A106" s="14" t="s">
        <v>13</v>
      </c>
      <c r="B106" s="102" t="s">
        <v>384</v>
      </c>
      <c r="C106" s="117">
        <f>+C107+C109+C111</f>
        <v>0</v>
      </c>
      <c r="D106" s="275">
        <f t="shared" ref="D106:K106" si="48">+D107+D109+D111</f>
        <v>0</v>
      </c>
      <c r="E106" s="714">
        <f t="shared" si="48"/>
        <v>0</v>
      </c>
      <c r="F106" s="714">
        <f t="shared" si="48"/>
        <v>0</v>
      </c>
      <c r="G106" s="714">
        <f t="shared" si="48"/>
        <v>0</v>
      </c>
      <c r="H106" s="28">
        <f t="shared" si="40"/>
        <v>0</v>
      </c>
      <c r="I106" s="783">
        <f t="shared" si="48"/>
        <v>0</v>
      </c>
      <c r="J106" s="28">
        <f t="shared" si="48"/>
        <v>0</v>
      </c>
      <c r="K106" s="28">
        <f t="shared" si="48"/>
        <v>0</v>
      </c>
      <c r="L106" s="28">
        <f t="shared" ref="L106" si="49">+L107+L109+L111</f>
        <v>0</v>
      </c>
    </row>
    <row r="107" spans="1:16" ht="12.2" customHeight="1" x14ac:dyDescent="0.2">
      <c r="A107" s="12" t="s">
        <v>94</v>
      </c>
      <c r="B107" s="423" t="s">
        <v>119</v>
      </c>
      <c r="C107" s="118"/>
      <c r="D107" s="273"/>
      <c r="E107" s="715"/>
      <c r="F107" s="715"/>
      <c r="G107" s="715"/>
      <c r="H107" s="16">
        <f t="shared" si="40"/>
        <v>0</v>
      </c>
      <c r="I107" s="781"/>
      <c r="J107" s="16"/>
      <c r="K107" s="16"/>
      <c r="L107" s="16"/>
    </row>
    <row r="108" spans="1:16" ht="12.2" customHeight="1" x14ac:dyDescent="0.2">
      <c r="A108" s="12" t="s">
        <v>316</v>
      </c>
      <c r="B108" s="1014" t="s">
        <v>225</v>
      </c>
      <c r="C108" s="118"/>
      <c r="D108" s="273"/>
      <c r="E108" s="715"/>
      <c r="F108" s="715"/>
      <c r="G108" s="715"/>
      <c r="H108" s="16">
        <f t="shared" si="40"/>
        <v>0</v>
      </c>
      <c r="I108" s="781"/>
      <c r="J108" s="16"/>
      <c r="K108" s="16"/>
      <c r="L108" s="16"/>
    </row>
    <row r="109" spans="1:16" ht="12.2" customHeight="1" x14ac:dyDescent="0.2">
      <c r="A109" s="12" t="s">
        <v>95</v>
      </c>
      <c r="B109" s="448" t="s">
        <v>2</v>
      </c>
      <c r="C109" s="501"/>
      <c r="D109" s="418"/>
      <c r="E109" s="716"/>
      <c r="F109" s="716"/>
      <c r="G109" s="716"/>
      <c r="H109" s="420">
        <f t="shared" si="40"/>
        <v>0</v>
      </c>
      <c r="I109" s="782"/>
      <c r="J109" s="420"/>
      <c r="K109" s="420"/>
      <c r="L109" s="420"/>
    </row>
    <row r="110" spans="1:16" ht="12.2" customHeight="1" x14ac:dyDescent="0.2">
      <c r="A110" s="12" t="s">
        <v>315</v>
      </c>
      <c r="B110" s="1014" t="s">
        <v>553</v>
      </c>
      <c r="C110" s="501"/>
      <c r="D110" s="418"/>
      <c r="E110" s="716"/>
      <c r="F110" s="716"/>
      <c r="G110" s="716"/>
      <c r="H110" s="420">
        <f t="shared" si="40"/>
        <v>0</v>
      </c>
      <c r="I110" s="782"/>
      <c r="J110" s="420"/>
      <c r="K110" s="420"/>
      <c r="L110" s="420"/>
    </row>
    <row r="111" spans="1:16" ht="12.2" customHeight="1" x14ac:dyDescent="0.2">
      <c r="A111" s="12" t="s">
        <v>96</v>
      </c>
      <c r="B111" s="634" t="s">
        <v>268</v>
      </c>
      <c r="C111" s="501">
        <f>SUM(C112:C115)</f>
        <v>0</v>
      </c>
      <c r="D111" s="418">
        <f t="shared" ref="D111:K111" si="50">SUM(D112:D115)</f>
        <v>0</v>
      </c>
      <c r="E111" s="716">
        <f t="shared" si="50"/>
        <v>0</v>
      </c>
      <c r="F111" s="716">
        <f t="shared" si="50"/>
        <v>0</v>
      </c>
      <c r="G111" s="716">
        <f t="shared" si="50"/>
        <v>0</v>
      </c>
      <c r="H111" s="420">
        <f t="shared" si="40"/>
        <v>0</v>
      </c>
      <c r="I111" s="782">
        <f t="shared" si="50"/>
        <v>0</v>
      </c>
      <c r="J111" s="420">
        <f t="shared" si="50"/>
        <v>0</v>
      </c>
      <c r="K111" s="420">
        <f t="shared" si="50"/>
        <v>0</v>
      </c>
      <c r="L111" s="420">
        <f t="shared" ref="L111" si="51">SUM(L112:L115)</f>
        <v>0</v>
      </c>
      <c r="O111" s="18"/>
    </row>
    <row r="112" spans="1:16" ht="12.2" customHeight="1" x14ac:dyDescent="0.2">
      <c r="A112" s="12" t="s">
        <v>317</v>
      </c>
      <c r="B112" s="445" t="s">
        <v>226</v>
      </c>
      <c r="C112" s="501"/>
      <c r="D112" s="418"/>
      <c r="E112" s="716"/>
      <c r="F112" s="716"/>
      <c r="G112" s="716"/>
      <c r="H112" s="420">
        <f t="shared" si="40"/>
        <v>0</v>
      </c>
      <c r="I112" s="782"/>
      <c r="J112" s="420"/>
      <c r="K112" s="420"/>
      <c r="L112" s="420"/>
    </row>
    <row r="113" spans="1:18" ht="12.2" customHeight="1" x14ac:dyDescent="0.2">
      <c r="A113" s="12" t="s">
        <v>318</v>
      </c>
      <c r="B113" s="445" t="s">
        <v>227</v>
      </c>
      <c r="C113" s="501"/>
      <c r="D113" s="418"/>
      <c r="E113" s="716"/>
      <c r="F113" s="716"/>
      <c r="G113" s="716"/>
      <c r="H113" s="420">
        <f t="shared" si="40"/>
        <v>0</v>
      </c>
      <c r="I113" s="782"/>
      <c r="J113" s="420"/>
      <c r="K113" s="420"/>
      <c r="L113" s="420"/>
    </row>
    <row r="114" spans="1:18" ht="12.2" customHeight="1" x14ac:dyDescent="0.2">
      <c r="A114" s="12" t="s">
        <v>319</v>
      </c>
      <c r="B114" s="445" t="s">
        <v>224</v>
      </c>
      <c r="C114" s="501"/>
      <c r="D114" s="418"/>
      <c r="E114" s="716"/>
      <c r="F114" s="716"/>
      <c r="G114" s="716"/>
      <c r="H114" s="420">
        <f t="shared" si="40"/>
        <v>0</v>
      </c>
      <c r="I114" s="782"/>
      <c r="J114" s="420"/>
      <c r="K114" s="420"/>
      <c r="L114" s="420"/>
      <c r="M114" s="1861"/>
      <c r="N114" s="1862"/>
      <c r="O114" s="1862"/>
      <c r="P114" s="1862"/>
      <c r="Q114" s="1862"/>
      <c r="R114" s="1862"/>
    </row>
    <row r="115" spans="1:18" ht="12.2" customHeight="1" thickBot="1" x14ac:dyDescent="0.25">
      <c r="A115" s="12" t="s">
        <v>320</v>
      </c>
      <c r="B115" s="445" t="s">
        <v>228</v>
      </c>
      <c r="C115" s="652"/>
      <c r="D115" s="780"/>
      <c r="E115" s="717"/>
      <c r="F115" s="717"/>
      <c r="G115" s="717"/>
      <c r="H115" s="673">
        <f t="shared" si="40"/>
        <v>0</v>
      </c>
      <c r="I115" s="784"/>
      <c r="J115" s="673"/>
      <c r="K115" s="673"/>
      <c r="L115" s="673"/>
    </row>
    <row r="116" spans="1:18" ht="12.2" customHeight="1" thickBot="1" x14ac:dyDescent="0.25">
      <c r="A116" s="14" t="s">
        <v>14</v>
      </c>
      <c r="B116" s="58" t="s">
        <v>540</v>
      </c>
      <c r="C116" s="117">
        <f>+C88+C106</f>
        <v>0</v>
      </c>
      <c r="D116" s="275">
        <f t="shared" ref="D116:K116" si="52">+D88+D106</f>
        <v>0</v>
      </c>
      <c r="E116" s="714">
        <f t="shared" si="52"/>
        <v>0</v>
      </c>
      <c r="F116" s="714">
        <f t="shared" si="52"/>
        <v>0</v>
      </c>
      <c r="G116" s="714">
        <f t="shared" si="52"/>
        <v>0</v>
      </c>
      <c r="H116" s="28">
        <f t="shared" si="40"/>
        <v>0</v>
      </c>
      <c r="I116" s="783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8" ht="12.2" customHeight="1" thickBot="1" x14ac:dyDescent="0.25">
      <c r="A117" s="14" t="s">
        <v>15</v>
      </c>
      <c r="B117" s="58" t="s">
        <v>541</v>
      </c>
      <c r="C117" s="117">
        <f>+C118+C119+C120</f>
        <v>0</v>
      </c>
      <c r="D117" s="275">
        <f t="shared" ref="D117:K117" si="54">+D118+D119+D120</f>
        <v>0</v>
      </c>
      <c r="E117" s="714">
        <f t="shared" si="54"/>
        <v>0</v>
      </c>
      <c r="F117" s="714">
        <f t="shared" si="54"/>
        <v>0</v>
      </c>
      <c r="G117" s="714">
        <f t="shared" si="54"/>
        <v>0</v>
      </c>
      <c r="H117" s="28">
        <f t="shared" si="40"/>
        <v>0</v>
      </c>
      <c r="I117" s="783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8" s="33" customFormat="1" ht="12.2" customHeight="1" x14ac:dyDescent="0.2">
      <c r="A118" s="12" t="s">
        <v>100</v>
      </c>
      <c r="B118" s="17" t="s">
        <v>397</v>
      </c>
      <c r="C118" s="501"/>
      <c r="D118" s="418"/>
      <c r="E118" s="716"/>
      <c r="F118" s="716"/>
      <c r="G118" s="716"/>
      <c r="H118" s="420">
        <f t="shared" si="40"/>
        <v>0</v>
      </c>
      <c r="I118" s="782"/>
      <c r="J118" s="420"/>
      <c r="K118" s="420"/>
      <c r="L118" s="420"/>
    </row>
    <row r="119" spans="1:18" ht="12.2" customHeight="1" x14ac:dyDescent="0.2">
      <c r="A119" s="12" t="s">
        <v>101</v>
      </c>
      <c r="B119" s="17" t="s">
        <v>243</v>
      </c>
      <c r="C119" s="501"/>
      <c r="D119" s="418"/>
      <c r="E119" s="716"/>
      <c r="F119" s="716"/>
      <c r="G119" s="716"/>
      <c r="H119" s="420">
        <f t="shared" si="40"/>
        <v>0</v>
      </c>
      <c r="I119" s="782"/>
      <c r="J119" s="420"/>
      <c r="K119" s="420"/>
      <c r="L119" s="420"/>
    </row>
    <row r="120" spans="1:18" ht="12.2" customHeight="1" thickBot="1" x14ac:dyDescent="0.25">
      <c r="A120" s="13" t="s">
        <v>164</v>
      </c>
      <c r="B120" s="54" t="s">
        <v>244</v>
      </c>
      <c r="C120" s="501"/>
      <c r="D120" s="418"/>
      <c r="E120" s="716"/>
      <c r="F120" s="716"/>
      <c r="G120" s="716"/>
      <c r="H120" s="420">
        <f t="shared" si="40"/>
        <v>0</v>
      </c>
      <c r="I120" s="782"/>
      <c r="J120" s="420"/>
      <c r="K120" s="420"/>
      <c r="L120" s="420"/>
    </row>
    <row r="121" spans="1:18" ht="12.2" customHeight="1" thickBot="1" x14ac:dyDescent="0.25">
      <c r="A121" s="14" t="s">
        <v>16</v>
      </c>
      <c r="B121" s="58" t="s">
        <v>545</v>
      </c>
      <c r="C121" s="117">
        <f>+C122+C124+C123</f>
        <v>0</v>
      </c>
      <c r="D121" s="275">
        <f t="shared" ref="D121:K121" si="56">+D122+D124+D123</f>
        <v>0</v>
      </c>
      <c r="E121" s="714">
        <f t="shared" si="56"/>
        <v>0</v>
      </c>
      <c r="F121" s="714">
        <f t="shared" si="56"/>
        <v>0</v>
      </c>
      <c r="G121" s="714">
        <f t="shared" si="56"/>
        <v>0</v>
      </c>
      <c r="H121" s="28">
        <f t="shared" si="40"/>
        <v>0</v>
      </c>
      <c r="I121" s="783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8" ht="12.2" customHeight="1" x14ac:dyDescent="0.2">
      <c r="A122" s="12" t="s">
        <v>89</v>
      </c>
      <c r="B122" s="17" t="s">
        <v>391</v>
      </c>
      <c r="C122" s="501"/>
      <c r="D122" s="418"/>
      <c r="E122" s="716"/>
      <c r="F122" s="716"/>
      <c r="G122" s="716"/>
      <c r="H122" s="420">
        <f t="shared" si="40"/>
        <v>0</v>
      </c>
      <c r="I122" s="782"/>
      <c r="J122" s="420"/>
      <c r="K122" s="420"/>
      <c r="L122" s="420"/>
    </row>
    <row r="123" spans="1:18" ht="12.2" customHeight="1" x14ac:dyDescent="0.2">
      <c r="A123" s="12" t="s">
        <v>102</v>
      </c>
      <c r="B123" s="17" t="s">
        <v>392</v>
      </c>
      <c r="C123" s="501"/>
      <c r="D123" s="418"/>
      <c r="E123" s="716"/>
      <c r="F123" s="716"/>
      <c r="G123" s="716"/>
      <c r="H123" s="420">
        <f t="shared" si="40"/>
        <v>0</v>
      </c>
      <c r="I123" s="782"/>
      <c r="J123" s="420"/>
      <c r="K123" s="420"/>
      <c r="L123" s="420"/>
    </row>
    <row r="124" spans="1:18" ht="12.2" customHeight="1" thickBot="1" x14ac:dyDescent="0.25">
      <c r="A124" s="12" t="s">
        <v>103</v>
      </c>
      <c r="B124" s="879" t="s">
        <v>536</v>
      </c>
      <c r="C124" s="501"/>
      <c r="D124" s="418"/>
      <c r="E124" s="716"/>
      <c r="F124" s="716"/>
      <c r="G124" s="716"/>
      <c r="H124" s="420">
        <f t="shared" si="40"/>
        <v>0</v>
      </c>
      <c r="I124" s="782"/>
      <c r="J124" s="420"/>
      <c r="K124" s="420"/>
      <c r="L124" s="420"/>
    </row>
    <row r="125" spans="1:18" ht="12.2" customHeight="1" thickBot="1" x14ac:dyDescent="0.25">
      <c r="A125" s="14" t="s">
        <v>17</v>
      </c>
      <c r="B125" s="58" t="s">
        <v>542</v>
      </c>
      <c r="C125" s="1238">
        <f>+C126+C127+C128+C129+C130</f>
        <v>602835137</v>
      </c>
      <c r="D125" s="276">
        <f t="shared" ref="D125:K125" si="58">+D126+D127+D128+D129+D130</f>
        <v>616450137</v>
      </c>
      <c r="E125" s="680">
        <f t="shared" si="58"/>
        <v>690517637</v>
      </c>
      <c r="F125" s="680">
        <f t="shared" si="58"/>
        <v>0</v>
      </c>
      <c r="G125" s="680">
        <f t="shared" si="58"/>
        <v>0</v>
      </c>
      <c r="H125" s="76">
        <f t="shared" si="40"/>
        <v>74067500</v>
      </c>
      <c r="I125" s="793">
        <f t="shared" si="58"/>
        <v>0</v>
      </c>
      <c r="J125" s="76">
        <f t="shared" si="58"/>
        <v>0</v>
      </c>
      <c r="K125" s="76">
        <f t="shared" si="58"/>
        <v>0</v>
      </c>
      <c r="L125" s="76">
        <f t="shared" ref="L125" si="59">+L126+L127+L128+L129+L130</f>
        <v>0</v>
      </c>
      <c r="P125" s="81"/>
    </row>
    <row r="126" spans="1:18" x14ac:dyDescent="0.2">
      <c r="A126" s="12" t="s">
        <v>104</v>
      </c>
      <c r="B126" s="17" t="s">
        <v>240</v>
      </c>
      <c r="C126" s="501">
        <f>'28._Int.össz_államig'!C46</f>
        <v>596783973</v>
      </c>
      <c r="D126" s="418">
        <f>'28._Int.össz_államig'!D46</f>
        <v>607398973</v>
      </c>
      <c r="E126" s="501">
        <f>'28._Int.össz_államig'!E46</f>
        <v>681466473</v>
      </c>
      <c r="F126" s="716">
        <f>'28._Int.össz_államig'!F46</f>
        <v>0</v>
      </c>
      <c r="G126" s="716">
        <f>'28._Int.össz_államig'!G46</f>
        <v>0</v>
      </c>
      <c r="H126" s="420">
        <f t="shared" si="40"/>
        <v>74067500</v>
      </c>
      <c r="I126" s="782">
        <f>'28._Int.össz_államig'!I46</f>
        <v>0</v>
      </c>
      <c r="J126" s="420">
        <f>'28._Int.össz_államig'!J46</f>
        <v>0</v>
      </c>
      <c r="K126" s="420">
        <f>'28._Int.össz_államig'!K46</f>
        <v>0</v>
      </c>
      <c r="L126" s="420">
        <f>'28._Int.össz_államig'!L46</f>
        <v>0</v>
      </c>
    </row>
    <row r="127" spans="1:18" ht="12.2" customHeight="1" x14ac:dyDescent="0.2">
      <c r="A127" s="12" t="s">
        <v>105</v>
      </c>
      <c r="B127" s="17" t="s">
        <v>241</v>
      </c>
      <c r="C127" s="501">
        <f>'28._Int.össz_államig'!C47</f>
        <v>6051164</v>
      </c>
      <c r="D127" s="418">
        <f>'28._Int.össz_államig'!D47</f>
        <v>9051164</v>
      </c>
      <c r="E127" s="501">
        <f>'28._Int.össz_államig'!E47</f>
        <v>9051164</v>
      </c>
      <c r="F127" s="716">
        <f>'28._Int.össz_államig'!F47</f>
        <v>0</v>
      </c>
      <c r="G127" s="716">
        <f>'28._Int.össz_államig'!G47</f>
        <v>0</v>
      </c>
      <c r="H127" s="420">
        <f t="shared" si="40"/>
        <v>0</v>
      </c>
      <c r="I127" s="782">
        <f>'28._Int.össz_államig'!I47</f>
        <v>0</v>
      </c>
      <c r="J127" s="420">
        <f>'28._Int.össz_államig'!J47</f>
        <v>0</v>
      </c>
      <c r="K127" s="420">
        <f>'28._Int.össz_államig'!K47</f>
        <v>0</v>
      </c>
      <c r="L127" s="420">
        <f>'28._Int.össz_államig'!L47</f>
        <v>0</v>
      </c>
    </row>
    <row r="128" spans="1:18" s="33" customFormat="1" ht="12.2" customHeight="1" x14ac:dyDescent="0.2">
      <c r="A128" s="12" t="s">
        <v>205</v>
      </c>
      <c r="B128" s="17" t="s">
        <v>398</v>
      </c>
      <c r="C128" s="501"/>
      <c r="D128" s="418"/>
      <c r="E128" s="716"/>
      <c r="F128" s="716"/>
      <c r="G128" s="716"/>
      <c r="H128" s="420">
        <f t="shared" si="40"/>
        <v>0</v>
      </c>
      <c r="I128" s="782"/>
      <c r="J128" s="420"/>
      <c r="K128" s="420"/>
      <c r="L128" s="420"/>
    </row>
    <row r="129" spans="1:12" s="33" customFormat="1" ht="12.2" customHeight="1" x14ac:dyDescent="0.2">
      <c r="A129" s="13" t="s">
        <v>206</v>
      </c>
      <c r="B129" s="54" t="s">
        <v>229</v>
      </c>
      <c r="C129" s="501"/>
      <c r="D129" s="418"/>
      <c r="E129" s="716"/>
      <c r="F129" s="716"/>
      <c r="G129" s="716"/>
      <c r="H129" s="420">
        <f t="shared" si="40"/>
        <v>0</v>
      </c>
      <c r="I129" s="782"/>
      <c r="J129" s="420"/>
      <c r="K129" s="420"/>
      <c r="L129" s="420"/>
    </row>
    <row r="130" spans="1:12" s="33" customFormat="1" ht="12.2" customHeight="1" thickBot="1" x14ac:dyDescent="0.25">
      <c r="A130" s="251" t="s">
        <v>208</v>
      </c>
      <c r="B130" s="252" t="s">
        <v>399</v>
      </c>
      <c r="C130" s="1311"/>
      <c r="D130" s="826"/>
      <c r="E130" s="726"/>
      <c r="F130" s="726"/>
      <c r="G130" s="726"/>
      <c r="H130" s="676">
        <f t="shared" si="40"/>
        <v>0</v>
      </c>
      <c r="I130" s="834"/>
      <c r="J130" s="676"/>
      <c r="K130" s="676"/>
      <c r="L130" s="676"/>
    </row>
    <row r="131" spans="1:12" ht="12.2" customHeight="1" thickBot="1" x14ac:dyDescent="0.25">
      <c r="A131" s="14" t="s">
        <v>18</v>
      </c>
      <c r="B131" s="58" t="s">
        <v>544</v>
      </c>
      <c r="C131" s="1239">
        <f>+C117+C121+C125</f>
        <v>602835137</v>
      </c>
      <c r="D131" s="443">
        <f t="shared" ref="D131:K131" si="60">+D117+D121+D125</f>
        <v>616450137</v>
      </c>
      <c r="E131" s="727">
        <f t="shared" si="60"/>
        <v>690517637</v>
      </c>
      <c r="F131" s="727">
        <f t="shared" si="60"/>
        <v>0</v>
      </c>
      <c r="G131" s="727">
        <f t="shared" si="60"/>
        <v>0</v>
      </c>
      <c r="H131" s="708">
        <f t="shared" si="40"/>
        <v>74067500</v>
      </c>
      <c r="I131" s="835">
        <f t="shared" si="60"/>
        <v>0</v>
      </c>
      <c r="J131" s="708">
        <f t="shared" si="60"/>
        <v>0</v>
      </c>
      <c r="K131" s="708">
        <f t="shared" si="60"/>
        <v>0</v>
      </c>
      <c r="L131" s="708">
        <f t="shared" ref="L131" si="61">+L117+L121+L125</f>
        <v>0</v>
      </c>
    </row>
    <row r="132" spans="1:12" s="710" customFormat="1" ht="15" customHeight="1" thickBot="1" x14ac:dyDescent="0.25">
      <c r="A132" s="82" t="s">
        <v>19</v>
      </c>
      <c r="B132" s="709" t="s">
        <v>543</v>
      </c>
      <c r="C132" s="1239">
        <f>+C116+C131</f>
        <v>602835137</v>
      </c>
      <c r="D132" s="443">
        <f t="shared" ref="D132:K132" si="62">+D116+D131</f>
        <v>616450137</v>
      </c>
      <c r="E132" s="727">
        <f t="shared" si="62"/>
        <v>690517637</v>
      </c>
      <c r="F132" s="727">
        <f t="shared" si="62"/>
        <v>0</v>
      </c>
      <c r="G132" s="727">
        <f t="shared" si="62"/>
        <v>0</v>
      </c>
      <c r="H132" s="708">
        <f>+E132-D132</f>
        <v>74067500</v>
      </c>
      <c r="I132" s="835">
        <f t="shared" si="62"/>
        <v>0</v>
      </c>
      <c r="J132" s="708">
        <f t="shared" si="62"/>
        <v>0</v>
      </c>
      <c r="K132" s="708">
        <f t="shared" si="62"/>
        <v>0</v>
      </c>
      <c r="L132" s="708">
        <f t="shared" ref="L132" si="63">+L116+L131</f>
        <v>0</v>
      </c>
    </row>
    <row r="133" spans="1:12" ht="13.5" thickBot="1" x14ac:dyDescent="0.25">
      <c r="A133" s="677"/>
      <c r="B133" s="678"/>
      <c r="C133" s="679"/>
      <c r="D133" s="679"/>
      <c r="E133" s="679"/>
      <c r="F133" s="679"/>
      <c r="G133" s="679"/>
      <c r="H133" s="679"/>
      <c r="I133" s="679"/>
      <c r="J133" s="679"/>
      <c r="K133" s="679"/>
      <c r="L133" s="679"/>
    </row>
    <row r="134" spans="1:12" ht="15" customHeight="1" thickBot="1" x14ac:dyDescent="0.25">
      <c r="A134" s="71" t="s">
        <v>292</v>
      </c>
      <c r="B134" s="72"/>
      <c r="C134" s="142">
        <v>0</v>
      </c>
      <c r="D134" s="790">
        <v>0</v>
      </c>
      <c r="E134" s="142">
        <v>0</v>
      </c>
      <c r="F134" s="729">
        <v>0</v>
      </c>
      <c r="G134" s="142">
        <v>0</v>
      </c>
      <c r="H134" s="759">
        <f>+E134-D134</f>
        <v>0</v>
      </c>
      <c r="I134" s="759">
        <v>0</v>
      </c>
      <c r="J134" s="759">
        <v>0</v>
      </c>
      <c r="K134" s="759">
        <v>0</v>
      </c>
      <c r="L134" s="759">
        <v>0</v>
      </c>
    </row>
    <row r="135" spans="1:12" ht="14.25" hidden="1" customHeight="1" thickBot="1" x14ac:dyDescent="0.25">
      <c r="A135" s="71" t="s">
        <v>291</v>
      </c>
      <c r="B135" s="72"/>
      <c r="C135" s="142">
        <v>0</v>
      </c>
      <c r="D135" s="790">
        <v>0</v>
      </c>
      <c r="E135" s="142">
        <v>0</v>
      </c>
      <c r="F135" s="729">
        <v>0</v>
      </c>
      <c r="G135" s="142">
        <v>0</v>
      </c>
      <c r="H135" s="759">
        <f t="shared" ref="H135" si="64">+D135-C135</f>
        <v>0</v>
      </c>
      <c r="I135" s="759">
        <v>0</v>
      </c>
      <c r="J135" s="759">
        <v>0</v>
      </c>
      <c r="K135" s="759">
        <v>0</v>
      </c>
      <c r="L135" s="759">
        <v>0</v>
      </c>
    </row>
    <row r="136" spans="1:12" x14ac:dyDescent="0.2">
      <c r="C136" s="856">
        <f>C132-C84</f>
        <v>0</v>
      </c>
      <c r="D136" s="27"/>
      <c r="E136" s="27"/>
      <c r="F136" s="27"/>
      <c r="G136" s="27"/>
      <c r="H136" s="27" t="s">
        <v>742</v>
      </c>
      <c r="I136" s="27"/>
      <c r="J136" s="27"/>
      <c r="K136" s="27"/>
      <c r="L136" s="27"/>
    </row>
  </sheetData>
  <sheetProtection formatCells="0"/>
  <mergeCells count="8">
    <mergeCell ref="M114:R114"/>
    <mergeCell ref="A10:H10"/>
    <mergeCell ref="A86:H86"/>
    <mergeCell ref="A1:H1"/>
    <mergeCell ref="A2:H2"/>
    <mergeCell ref="C5:H5"/>
    <mergeCell ref="C6:H6"/>
    <mergeCell ref="A7:H7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4" orientation="portrait" r:id="rId1"/>
  <headerFooter alignWithMargins="0"/>
  <rowBreaks count="2" manualBreakCount="2">
    <brk id="67" max="7" man="1"/>
    <brk id="85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3.83203125" style="37" customWidth="1"/>
    <col min="2" max="2" width="64.6640625" style="25" customWidth="1"/>
    <col min="3" max="3" width="17.1640625" style="25" customWidth="1"/>
    <col min="4" max="4" width="15.83203125" style="25" customWidth="1"/>
    <col min="5" max="5" width="16.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4" width="9.33203125" style="25" customWidth="1"/>
    <col min="15" max="15" width="16.1640625" style="25" customWidth="1"/>
    <col min="16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83" customFormat="1" ht="12.75" customHeight="1" x14ac:dyDescent="0.2">
      <c r="A1" s="1709" t="s">
        <v>816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762</v>
      </c>
      <c r="B2" s="1709"/>
      <c r="C2" s="1709"/>
      <c r="D2" s="1709"/>
      <c r="E2" s="1709"/>
      <c r="F2" s="1709"/>
      <c r="G2" s="1709"/>
      <c r="H2" s="1709"/>
    </row>
    <row r="3" spans="1:12" s="24" customFormat="1" ht="15" customHeight="1" thickBot="1" x14ac:dyDescent="0.25">
      <c r="A3" s="249"/>
      <c r="C3" s="246"/>
      <c r="D3" s="246"/>
      <c r="E3" s="246"/>
      <c r="F3" s="246"/>
      <c r="G3" s="246"/>
      <c r="H3" s="246"/>
    </row>
    <row r="4" spans="1:12" s="40" customFormat="1" ht="38.25" customHeight="1" x14ac:dyDescent="0.2">
      <c r="A4" s="38" t="s">
        <v>137</v>
      </c>
      <c r="B4" s="39" t="s">
        <v>130</v>
      </c>
      <c r="C4" s="1743" t="s">
        <v>187</v>
      </c>
      <c r="D4" s="1744"/>
      <c r="E4" s="1744"/>
      <c r="F4" s="1744"/>
      <c r="G4" s="1744"/>
      <c r="H4" s="1745"/>
      <c r="I4" s="387"/>
      <c r="J4" s="387"/>
      <c r="K4" s="665"/>
      <c r="L4" s="665"/>
    </row>
    <row r="5" spans="1:12" s="40" customFormat="1" ht="28.5" customHeight="1" thickBot="1" x14ac:dyDescent="0.25">
      <c r="A5" s="41" t="s">
        <v>139</v>
      </c>
      <c r="B5" s="42" t="s">
        <v>402</v>
      </c>
      <c r="C5" s="1863" t="s">
        <v>141</v>
      </c>
      <c r="D5" s="1864"/>
      <c r="E5" s="1864"/>
      <c r="F5" s="1864"/>
      <c r="G5" s="1864"/>
      <c r="H5" s="1865"/>
      <c r="I5" s="388"/>
      <c r="J5" s="388"/>
      <c r="K5" s="666"/>
      <c r="L5" s="666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5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191690792</v>
      </c>
      <c r="D10" s="132">
        <f t="shared" ref="D10:K10" si="0">SUM(D11:D21)</f>
        <v>205624792</v>
      </c>
      <c r="E10" s="730">
        <f t="shared" si="0"/>
        <v>205624792</v>
      </c>
      <c r="F10" s="730">
        <f t="shared" si="0"/>
        <v>0</v>
      </c>
      <c r="G10" s="730">
        <f t="shared" si="0"/>
        <v>0</v>
      </c>
      <c r="H10" s="50">
        <f>+E10-D10</f>
        <v>0</v>
      </c>
      <c r="I10" s="1581">
        <f t="shared" si="0"/>
        <v>0</v>
      </c>
      <c r="J10" s="368">
        <f t="shared" si="0"/>
        <v>0</v>
      </c>
      <c r="K10" s="368">
        <f t="shared" si="0"/>
        <v>0</v>
      </c>
      <c r="L10" s="368" t="e">
        <f t="shared" ref="L10" si="1">SUM(L11:L21)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'29._Hivatal_köt'!C11+'30._TIK_köt'!C11+'31._Humán_köt'!C11+'32._Óvoda_köt'!C11+'33._TMKK_köt'!C11+'34._Rendelő_köt'!C11</f>
        <v>0</v>
      </c>
      <c r="D11" s="284">
        <f>'29._Hivatal_köt'!D11+'30._TIK_köt'!D11+'31._Humán_köt'!D11+'32._Óvoda_köt'!D11+'33._TMKK_köt'!D11+'34._Rendelő_köt'!D11</f>
        <v>0</v>
      </c>
      <c r="E11" s="731">
        <f>'29._Hivatal_köt'!E11+'30._TIK_köt'!E11+'31._Humán_köt'!E11+'32._Óvoda_köt'!E11+'33._TMKK_köt'!E11+'34._Rendelő_köt'!E11</f>
        <v>0</v>
      </c>
      <c r="F11" s="731">
        <f>'29._Hivatal_köt'!F11+'30._TIK_köt'!F11+'31._Humán_köt'!F11+'32._Óvoda_köt'!F11+'33._TMKK_köt'!F11+'34._Rendelő_köt'!F11</f>
        <v>0</v>
      </c>
      <c r="G11" s="731">
        <f>'29._Hivatal_köt'!G11+'30._TIK_köt'!G11+'31._Humán_köt'!G11+'32._Óvoda_köt'!G11+'33._TMKK_köt'!G11+'34._Rendelő_köt'!G11</f>
        <v>0</v>
      </c>
      <c r="H11" s="688">
        <f t="shared" ref="H11:H48" si="2">+E11-D11</f>
        <v>0</v>
      </c>
      <c r="I11" s="1582">
        <f>'29._Hivatal_köt'!I11+'30._TIK_köt'!I11+'31._Humán_köt'!I11+'32._Óvoda_köt'!I11+'33._TMKK_köt'!I11+'34._Rendelő_köt'!I11</f>
        <v>0</v>
      </c>
      <c r="J11" s="369">
        <f>'29._Hivatal_köt'!J11+'30._TIK_köt'!J11+'31._Humán_köt'!J11+'32._Óvoda_köt'!J11+'33._TMKK_köt'!J11+'34._Rendelő_köt'!J11</f>
        <v>0</v>
      </c>
      <c r="K11" s="369">
        <f>'29._Hivatal_köt'!K11+'30._TIK_köt'!K11+'31._Humán_köt'!K11+'32._Óvoda_köt'!K11+'33._TMKK_köt'!K11+'34._Rendelő_köt'!K11</f>
        <v>0</v>
      </c>
      <c r="L11" s="369" t="e">
        <f>'29._Hivatal_köt'!L11+'30._TIK_köt'!L11+'31._Humán_köt'!L11+'32._Óvoda_köt'!L11+'33._TMKK_köt'!L11+'34._Rendelő_köt'!L11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'29._Hivatal_köt'!C12+'30._TIK_köt'!C12+'31._Humán_köt'!C12+'32._Óvoda_köt'!C12+'33._TMKK_köt'!C12+'34._Rendelő_köt'!C12</f>
        <v>25739785</v>
      </c>
      <c r="D12" s="434">
        <f>'29._Hivatal_köt'!D12+'30._TIK_köt'!D12+'31._Humán_köt'!D12+'32._Óvoda_köt'!D12+'33._TMKK_köt'!D12+'34._Rendelő_köt'!D12</f>
        <v>25739785</v>
      </c>
      <c r="E12" s="90">
        <f>'29._Hivatal_köt'!E12+'30._TIK_köt'!E12+'31._Humán_köt'!E12+'32._Óvoda_köt'!E12+'33._TMKK_köt'!E12+'34._Rendelő_köt'!E12</f>
        <v>25739785</v>
      </c>
      <c r="F12" s="90">
        <f>'29._Hivatal_köt'!F12+'30._TIK_köt'!F12+'31._Humán_köt'!F12+'32._Óvoda_köt'!F12+'33._TMKK_köt'!F12+'34._Rendelő_köt'!F12</f>
        <v>0</v>
      </c>
      <c r="G12" s="90">
        <f>'29._Hivatal_köt'!G12+'30._TIK_köt'!G12+'31._Humán_köt'!G12+'32._Óvoda_köt'!G12+'33._TMKK_köt'!G12+'34._Rendelő_köt'!G12</f>
        <v>0</v>
      </c>
      <c r="H12" s="689">
        <f t="shared" si="2"/>
        <v>0</v>
      </c>
      <c r="I12" s="1583">
        <f>'29._Hivatal_köt'!I12+'30._TIK_köt'!I12+'31._Humán_köt'!I12+'32._Óvoda_köt'!I12+'33._TMKK_köt'!I12+'34._Rendelő_köt'!I12</f>
        <v>0</v>
      </c>
      <c r="J12" s="370">
        <f>'29._Hivatal_köt'!J12+'30._TIK_köt'!J12+'31._Humán_köt'!J12+'32._Óvoda_köt'!J12+'33._TMKK_köt'!J12+'34._Rendelő_köt'!J12</f>
        <v>0</v>
      </c>
      <c r="K12" s="370">
        <f>'29._Hivatal_köt'!K12+'30._TIK_köt'!K12+'31._Humán_köt'!K12+'32._Óvoda_köt'!K12+'33._TMKK_köt'!K12+'34._Rendelő_köt'!K12</f>
        <v>0</v>
      </c>
      <c r="L12" s="370" t="e">
        <f>'29._Hivatal_köt'!L12+'30._TIK_köt'!L12+'31._Humán_köt'!L12+'32._Óvoda_köt'!L12+'33._TMKK_köt'!L12+'34._Rendelő_köt'!L12</f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'29._Hivatal_köt'!C13+'30._TIK_köt'!C13+'31._Humán_köt'!C13+'32._Óvoda_köt'!C13+'33._TMKK_köt'!C13+'34._Rendelő_köt'!C13</f>
        <v>6184800</v>
      </c>
      <c r="D13" s="434">
        <f>'29._Hivatal_köt'!D13+'30._TIK_köt'!D13+'31._Humán_köt'!D13+'32._Óvoda_köt'!D13+'33._TMKK_köt'!D13+'34._Rendelő_köt'!D13</f>
        <v>6184800</v>
      </c>
      <c r="E13" s="90">
        <f>'29._Hivatal_köt'!E13+'30._TIK_köt'!E13+'31._Humán_köt'!E13+'32._Óvoda_köt'!E13+'33._TMKK_köt'!E13+'34._Rendelő_köt'!E13</f>
        <v>6184800</v>
      </c>
      <c r="F13" s="90">
        <f>'29._Hivatal_köt'!F13+'30._TIK_köt'!F13+'31._Humán_köt'!F13+'32._Óvoda_köt'!F13+'33._TMKK_köt'!F13+'34._Rendelő_köt'!F13</f>
        <v>0</v>
      </c>
      <c r="G13" s="90">
        <f>'29._Hivatal_köt'!G13+'30._TIK_köt'!G13+'31._Humán_köt'!G13+'32._Óvoda_köt'!G13+'33._TMKK_köt'!G13+'34._Rendelő_köt'!G13</f>
        <v>0</v>
      </c>
      <c r="H13" s="689">
        <f t="shared" si="2"/>
        <v>0</v>
      </c>
      <c r="I13" s="1583">
        <f>'29._Hivatal_köt'!I13+'30._TIK_köt'!I13+'31._Humán_köt'!I13+'32._Óvoda_köt'!I13+'33._TMKK_köt'!I13+'34._Rendelő_köt'!I13</f>
        <v>0</v>
      </c>
      <c r="J13" s="370">
        <f>'29._Hivatal_köt'!J13+'30._TIK_köt'!J13+'31._Humán_köt'!J13+'32._Óvoda_köt'!J13+'33._TMKK_köt'!J13+'34._Rendelő_köt'!J13</f>
        <v>0</v>
      </c>
      <c r="K13" s="370">
        <f>'29._Hivatal_köt'!K13+'30._TIK_köt'!K13+'31._Humán_köt'!K13+'32._Óvoda_köt'!K13+'33._TMKK_köt'!K13+'34._Rendelő_köt'!K13</f>
        <v>0</v>
      </c>
      <c r="L13" s="370" t="e">
        <f>'29._Hivatal_köt'!L13+'30._TIK_köt'!L13+'31._Humán_köt'!L13+'32._Óvoda_köt'!L13+'33._TMKK_köt'!L13+'34._Rendelő_köt'!L13</f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'29._Hivatal_köt'!C14+'30._TIK_köt'!C14+'31._Humán_köt'!C14+'32._Óvoda_köt'!C14+'33._TMKK_köt'!C14+'34._Rendelő_köt'!C14</f>
        <v>0</v>
      </c>
      <c r="D14" s="434">
        <f>'29._Hivatal_köt'!D14+'30._TIK_köt'!D14+'31._Humán_köt'!D14+'32._Óvoda_köt'!D14+'33._TMKK_köt'!D14+'34._Rendelő_köt'!D14</f>
        <v>0</v>
      </c>
      <c r="E14" s="90">
        <f>'29._Hivatal_köt'!E14+'30._TIK_köt'!E14+'31._Humán_köt'!E14+'32._Óvoda_köt'!E14+'33._TMKK_köt'!E14+'34._Rendelő_köt'!E14</f>
        <v>0</v>
      </c>
      <c r="F14" s="90">
        <f>'29._Hivatal_köt'!F14+'30._TIK_köt'!F14+'31._Humán_köt'!F14+'32._Óvoda_köt'!F14+'33._TMKK_köt'!F14+'34._Rendelő_köt'!F14</f>
        <v>0</v>
      </c>
      <c r="G14" s="90">
        <f>'29._Hivatal_köt'!G14+'30._TIK_köt'!G14+'31._Humán_köt'!G14+'32._Óvoda_köt'!G14+'33._TMKK_köt'!G14+'34._Rendelő_köt'!G14</f>
        <v>0</v>
      </c>
      <c r="H14" s="689">
        <f t="shared" si="2"/>
        <v>0</v>
      </c>
      <c r="I14" s="1583">
        <f>'29._Hivatal_köt'!I14+'30._TIK_köt'!I14+'31._Humán_köt'!I14+'32._Óvoda_köt'!I14+'33._TMKK_köt'!I14+'34._Rendelő_köt'!I14</f>
        <v>0</v>
      </c>
      <c r="J14" s="370">
        <f>'29._Hivatal_köt'!J14+'30._TIK_köt'!J14+'31._Humán_köt'!J14+'32._Óvoda_köt'!J14+'33._TMKK_köt'!J14+'34._Rendelő_köt'!J14</f>
        <v>0</v>
      </c>
      <c r="K14" s="370">
        <f>'29._Hivatal_köt'!K14+'30._TIK_köt'!K14+'31._Humán_köt'!K14+'32._Óvoda_köt'!K14+'33._TMKK_köt'!K14+'34._Rendelő_köt'!K14</f>
        <v>0</v>
      </c>
      <c r="L14" s="370" t="e">
        <f>'29._Hivatal_köt'!L14+'30._TIK_köt'!L14+'31._Humán_köt'!L14+'32._Óvoda_köt'!L14+'33._TMKK_köt'!L14+'34._Rendelő_köt'!L14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'29._Hivatal_köt'!C15+'30._TIK_köt'!C15+'31._Humán_köt'!C15+'32._Óvoda_köt'!C15+'33._TMKK_köt'!C15+'34._Rendelő_köt'!C15</f>
        <v>121625660</v>
      </c>
      <c r="D15" s="434">
        <f>'29._Hivatal_köt'!D15+'30._TIK_köt'!D15+'31._Humán_köt'!D15+'32._Óvoda_köt'!D15+'33._TMKK_köt'!D15+'34._Rendelő_köt'!D15</f>
        <v>121625660</v>
      </c>
      <c r="E15" s="90">
        <f>'29._Hivatal_köt'!E15+'30._TIK_köt'!E15+'31._Humán_köt'!E15+'32._Óvoda_köt'!E15+'33._TMKK_köt'!E15+'34._Rendelő_köt'!E15</f>
        <v>121625660</v>
      </c>
      <c r="F15" s="90">
        <f>'29._Hivatal_köt'!F15+'30._TIK_köt'!F15+'31._Humán_köt'!F15+'32._Óvoda_köt'!F15+'33._TMKK_köt'!F15+'34._Rendelő_köt'!F15</f>
        <v>0</v>
      </c>
      <c r="G15" s="90">
        <f>'29._Hivatal_köt'!G15+'30._TIK_köt'!G15+'31._Humán_köt'!G15+'32._Óvoda_köt'!G15+'33._TMKK_köt'!G15+'34._Rendelő_köt'!G15</f>
        <v>0</v>
      </c>
      <c r="H15" s="689">
        <f t="shared" si="2"/>
        <v>0</v>
      </c>
      <c r="I15" s="1583">
        <f>'29._Hivatal_köt'!I15+'30._TIK_köt'!I15+'31._Humán_köt'!I15+'32._Óvoda_köt'!I15+'33._TMKK_köt'!I15+'34._Rendelő_köt'!I15</f>
        <v>0</v>
      </c>
      <c r="J15" s="370">
        <f>'29._Hivatal_köt'!J15+'30._TIK_köt'!J15+'31._Humán_köt'!J15+'32._Óvoda_köt'!J15+'33._TMKK_köt'!J15+'34._Rendelő_köt'!J15</f>
        <v>0</v>
      </c>
      <c r="K15" s="370">
        <f>'29._Hivatal_köt'!K15+'30._TIK_köt'!K15+'31._Humán_köt'!K15+'32._Óvoda_köt'!K15+'33._TMKK_köt'!K15+'34._Rendelő_köt'!K15</f>
        <v>0</v>
      </c>
      <c r="L15" s="370" t="e">
        <f>'29._Hivatal_köt'!L15+'30._TIK_köt'!L15+'31._Humán_köt'!L15+'32._Óvoda_köt'!L15+'33._TMKK_köt'!L15+'34._Rendelő_köt'!L15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'29._Hivatal_köt'!C16+'30._TIK_köt'!C16+'31._Humán_köt'!C16+'32._Óvoda_köt'!C16+'33._TMKK_köt'!C16+'34._Rendelő_köt'!C16</f>
        <v>38140547</v>
      </c>
      <c r="D16" s="434">
        <f>'29._Hivatal_köt'!D16+'30._TIK_köt'!D16+'31._Humán_köt'!D16+'32._Óvoda_köt'!D16+'33._TMKK_köt'!D16+'34._Rendelő_köt'!D16</f>
        <v>38140547</v>
      </c>
      <c r="E16" s="90">
        <f>'29._Hivatal_köt'!E16+'30._TIK_köt'!E16+'31._Humán_köt'!E16+'32._Óvoda_köt'!E16+'33._TMKK_köt'!E16+'34._Rendelő_köt'!E16</f>
        <v>38140547</v>
      </c>
      <c r="F16" s="90">
        <f>'29._Hivatal_köt'!F16+'30._TIK_köt'!F16+'31._Humán_köt'!F16+'32._Óvoda_köt'!F16+'33._TMKK_köt'!F16+'34._Rendelő_köt'!F16</f>
        <v>0</v>
      </c>
      <c r="G16" s="90">
        <f>'29._Hivatal_köt'!G16+'30._TIK_köt'!G16+'31._Humán_köt'!G16+'32._Óvoda_köt'!G16+'33._TMKK_köt'!G16+'34._Rendelő_köt'!G16</f>
        <v>0</v>
      </c>
      <c r="H16" s="689">
        <f t="shared" si="2"/>
        <v>0</v>
      </c>
      <c r="I16" s="1583">
        <f>'29._Hivatal_köt'!I16+'30._TIK_köt'!I16+'31._Humán_köt'!I16+'32._Óvoda_köt'!I16+'33._TMKK_köt'!I16+'34._Rendelő_köt'!I16</f>
        <v>0</v>
      </c>
      <c r="J16" s="370">
        <f>'29._Hivatal_köt'!J16+'30._TIK_köt'!J16+'31._Humán_köt'!J16+'32._Óvoda_köt'!J16+'33._TMKK_köt'!J16+'34._Rendelő_köt'!J16</f>
        <v>0</v>
      </c>
      <c r="K16" s="370">
        <f>'29._Hivatal_köt'!K16+'30._TIK_köt'!K16+'31._Humán_köt'!K16+'32._Óvoda_köt'!K16+'33._TMKK_köt'!K16+'34._Rendelő_köt'!K16</f>
        <v>0</v>
      </c>
      <c r="L16" s="370" t="e">
        <f>'29._Hivatal_köt'!L16+'30._TIK_köt'!L16+'31._Humán_köt'!L16+'32._Óvoda_köt'!L16+'33._TMKK_köt'!L16+'34._Rendelő_köt'!L16</f>
        <v>#DIV/0!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'29._Hivatal_köt'!C17+'30._TIK_köt'!C17+'31._Humán_köt'!C17+'32._Óvoda_köt'!C17+'33._TMKK_köt'!C17+'34._Rendelő_köt'!C17</f>
        <v>0</v>
      </c>
      <c r="D17" s="434">
        <f>'29._Hivatal_köt'!D17+'30._TIK_köt'!D17+'31._Humán_köt'!D17+'32._Óvoda_köt'!D17+'33._TMKK_köt'!D17+'34._Rendelő_köt'!D17</f>
        <v>13934000</v>
      </c>
      <c r="E17" s="90">
        <f>'29._Hivatal_köt'!E17+'30._TIK_köt'!E17+'31._Humán_köt'!E17+'32._Óvoda_köt'!E17+'33._TMKK_köt'!E17+'34._Rendelő_köt'!E17</f>
        <v>13934000</v>
      </c>
      <c r="F17" s="90">
        <f>'29._Hivatal_köt'!F17+'30._TIK_köt'!F17+'31._Humán_köt'!F17+'32._Óvoda_köt'!F17+'33._TMKK_köt'!F17+'34._Rendelő_köt'!F17</f>
        <v>0</v>
      </c>
      <c r="G17" s="90">
        <f>'29._Hivatal_köt'!G17+'30._TIK_köt'!G17+'31._Humán_köt'!G17+'32._Óvoda_köt'!G17+'33._TMKK_köt'!G17+'34._Rendelő_köt'!G17</f>
        <v>0</v>
      </c>
      <c r="H17" s="689">
        <f t="shared" si="2"/>
        <v>0</v>
      </c>
      <c r="I17" s="1583">
        <f>'29._Hivatal_köt'!I17+'30._TIK_köt'!I17+'31._Humán_köt'!I17+'32._Óvoda_köt'!I17+'33._TMKK_köt'!I17+'34._Rendelő_köt'!I17</f>
        <v>0</v>
      </c>
      <c r="J17" s="370">
        <f>'29._Hivatal_köt'!J17+'30._TIK_köt'!J17+'31._Humán_köt'!J17+'32._Óvoda_köt'!J17+'33._TMKK_köt'!J17+'34._Rendelő_köt'!J17</f>
        <v>0</v>
      </c>
      <c r="K17" s="370">
        <f>'29._Hivatal_köt'!K17+'30._TIK_köt'!K17+'31._Humán_köt'!K17+'32._Óvoda_köt'!K17+'33._TMKK_köt'!K17+'34._Rendelő_köt'!K17</f>
        <v>0</v>
      </c>
      <c r="L17" s="370" t="e">
        <f>'29._Hivatal_köt'!L17+'30._TIK_köt'!L17+'31._Humán_köt'!L17+'32._Óvoda_köt'!L17+'33._TMKK_köt'!L17+'34._Rendelő_köt'!L17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'29._Hivatal_köt'!C18+'30._TIK_köt'!C18+'31._Humán_köt'!C18+'32._Óvoda_köt'!C18+'33._TMKK_köt'!C18+'34._Rendelő_köt'!C18</f>
        <v>0</v>
      </c>
      <c r="D18" s="277">
        <f>'29._Hivatal_köt'!D18+'30._TIK_köt'!D18+'31._Humán_köt'!D18+'32._Óvoda_köt'!D18+'33._TMKK_köt'!D18+'34._Rendelő_köt'!D18</f>
        <v>0</v>
      </c>
      <c r="E18" s="92">
        <f>'29._Hivatal_köt'!E18+'30._TIK_köt'!E18+'31._Humán_köt'!E18+'32._Óvoda_köt'!E18+'33._TMKK_köt'!E18+'34._Rendelő_köt'!E18</f>
        <v>0</v>
      </c>
      <c r="F18" s="92">
        <f>'29._Hivatal_köt'!F18+'30._TIK_köt'!F18+'31._Humán_köt'!F18+'32._Óvoda_köt'!F18+'33._TMKK_köt'!F18+'34._Rendelő_köt'!F18</f>
        <v>0</v>
      </c>
      <c r="G18" s="92">
        <f>'29._Hivatal_köt'!G18+'30._TIK_köt'!G18+'31._Humán_köt'!G18+'32._Óvoda_köt'!G18+'33._TMKK_köt'!G18+'34._Rendelő_köt'!G18</f>
        <v>0</v>
      </c>
      <c r="H18" s="690">
        <f t="shared" si="2"/>
        <v>0</v>
      </c>
      <c r="I18" s="1584">
        <f>'29._Hivatal_köt'!I18+'30._TIK_köt'!I18+'31._Humán_köt'!I18+'32._Óvoda_köt'!I18+'33._TMKK_köt'!I18+'34._Rendelő_köt'!I18</f>
        <v>0</v>
      </c>
      <c r="J18" s="371">
        <f>'29._Hivatal_köt'!J18+'30._TIK_köt'!J18+'31._Humán_köt'!J18+'32._Óvoda_köt'!J18+'33._TMKK_köt'!J18+'34._Rendelő_köt'!J18</f>
        <v>0</v>
      </c>
      <c r="K18" s="371">
        <f>'29._Hivatal_köt'!K18+'30._TIK_köt'!K18+'31._Humán_köt'!K18+'32._Óvoda_köt'!K18+'33._TMKK_köt'!K18+'34._Rendelő_köt'!K18</f>
        <v>0</v>
      </c>
      <c r="L18" s="371" t="e">
        <f>'29._Hivatal_köt'!L18+'30._TIK_köt'!L18+'31._Humán_köt'!L18+'32._Óvoda_köt'!L18+'33._TMKK_köt'!L18+'34._Rendelő_köt'!L18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'29._Hivatal_köt'!C19+'30._TIK_köt'!C19+'31._Humán_köt'!C19+'32._Óvoda_köt'!C19+'33._TMKK_köt'!C19+'34._Rendelő_köt'!C19</f>
        <v>0</v>
      </c>
      <c r="D19" s="434">
        <f>'29._Hivatal_köt'!D19+'30._TIK_köt'!D19+'31._Humán_köt'!D19+'32._Óvoda_köt'!D19+'33._TMKK_köt'!D19+'34._Rendelő_köt'!D19</f>
        <v>0</v>
      </c>
      <c r="E19" s="90">
        <f>'29._Hivatal_köt'!E19+'30._TIK_köt'!E19+'31._Humán_köt'!E19+'32._Óvoda_köt'!E19+'33._TMKK_köt'!E19+'34._Rendelő_köt'!E19</f>
        <v>0</v>
      </c>
      <c r="F19" s="90">
        <f>'29._Hivatal_köt'!F19+'30._TIK_köt'!F19+'31._Humán_köt'!F19+'32._Óvoda_köt'!F19+'33._TMKK_köt'!F19+'34._Rendelő_köt'!F19</f>
        <v>0</v>
      </c>
      <c r="G19" s="90">
        <f>'29._Hivatal_köt'!G19+'30._TIK_köt'!G19+'31._Humán_köt'!G19+'32._Óvoda_köt'!G19+'33._TMKK_köt'!G19+'34._Rendelő_köt'!G19</f>
        <v>0</v>
      </c>
      <c r="H19" s="689">
        <f t="shared" si="2"/>
        <v>0</v>
      </c>
      <c r="I19" s="1583">
        <f>'29._Hivatal_köt'!I19+'30._TIK_köt'!I19+'31._Humán_köt'!I19+'32._Óvoda_köt'!I19+'33._TMKK_köt'!I19+'34._Rendelő_köt'!I19</f>
        <v>0</v>
      </c>
      <c r="J19" s="370">
        <f>'29._Hivatal_köt'!J19+'30._TIK_köt'!J19+'31._Humán_köt'!J19+'32._Óvoda_köt'!J19+'33._TMKK_köt'!J19+'34._Rendelő_köt'!J19</f>
        <v>0</v>
      </c>
      <c r="K19" s="370">
        <f>'29._Hivatal_köt'!K19+'30._TIK_köt'!K19+'31._Humán_köt'!K19+'32._Óvoda_köt'!K19+'33._TMKK_köt'!K19+'34._Rendelő_köt'!K19</f>
        <v>0</v>
      </c>
      <c r="L19" s="370" t="e">
        <f>'29._Hivatal_köt'!L19+'30._TIK_köt'!L19+'31._Humán_köt'!L19+'32._Óvoda_köt'!L19+'33._TMKK_köt'!L19+'34._Rendelő_köt'!L19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'29._Hivatal_köt'!C20+'30._TIK_köt'!C20+'31._Humán_köt'!C20+'32._Óvoda_köt'!C20+'33._TMKK_köt'!C20+'34._Rendelő_köt'!C20</f>
        <v>0</v>
      </c>
      <c r="D20" s="435">
        <f>'29._Hivatal_köt'!D20+'30._TIK_köt'!D20+'31._Humán_köt'!D20+'32._Óvoda_köt'!D20+'33._TMKK_köt'!D20+'34._Rendelő_köt'!D20</f>
        <v>0</v>
      </c>
      <c r="E20" s="90">
        <f>'29._Hivatal_köt'!E20+'30._TIK_köt'!E20+'31._Humán_köt'!E20+'32._Óvoda_köt'!E20+'33._TMKK_köt'!E20+'34._Rendelő_köt'!E20</f>
        <v>0</v>
      </c>
      <c r="F20" s="90">
        <f>'29._Hivatal_köt'!F20+'30._TIK_köt'!F20+'31._Humán_köt'!F20+'32._Óvoda_köt'!F20+'33._TMKK_köt'!F20+'34._Rendelő_köt'!F20</f>
        <v>0</v>
      </c>
      <c r="G20" s="424">
        <f>'29._Hivatal_köt'!G20+'30._TIK_köt'!G20+'31._Humán_köt'!G20+'32._Óvoda_köt'!G20+'33._TMKK_köt'!G20+'34._Rendelő_köt'!G20</f>
        <v>0</v>
      </c>
      <c r="H20" s="691">
        <f t="shared" si="2"/>
        <v>0</v>
      </c>
      <c r="I20" s="1585">
        <f>'29._Hivatal_köt'!I20+'30._TIK_köt'!I20+'31._Humán_köt'!I20+'32._Óvoda_köt'!I20+'33._TMKK_köt'!I20+'34._Rendelő_köt'!I20</f>
        <v>0</v>
      </c>
      <c r="J20" s="372">
        <f>'29._Hivatal_köt'!J20+'30._TIK_köt'!J20+'31._Humán_köt'!J20+'32._Óvoda_köt'!J20+'33._TMKK_köt'!J20+'34._Rendelő_köt'!J20</f>
        <v>0</v>
      </c>
      <c r="K20" s="372">
        <f>'29._Hivatal_köt'!K20+'30._TIK_köt'!K20+'31._Humán_köt'!K20+'32._Óvoda_köt'!K20+'33._TMKK_köt'!K20+'34._Rendelő_köt'!K20</f>
        <v>0</v>
      </c>
      <c r="L20" s="372" t="e">
        <f>'29._Hivatal_köt'!L20+'30._TIK_köt'!L20+'31._Humán_köt'!L20+'32._Óvoda_köt'!L20+'33._TMKK_köt'!L20+'34._Rendelő_köt'!L20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'29._Hivatal_köt'!C21+'30._TIK_köt'!C21+'31._Humán_köt'!C21+'32._Óvoda_köt'!C21+'33._TMKK_köt'!C21+'34._Rendelő_köt'!C21</f>
        <v>0</v>
      </c>
      <c r="D21" s="435">
        <f>'29._Hivatal_köt'!D21+'30._TIK_köt'!D21+'31._Humán_köt'!D21+'32._Óvoda_köt'!D21+'33._TMKK_köt'!D21+'34._Rendelő_köt'!D21</f>
        <v>0</v>
      </c>
      <c r="E21" s="92">
        <f>'29._Hivatal_köt'!E21+'30._TIK_köt'!E21+'31._Humán_köt'!E21+'32._Óvoda_köt'!E21+'33._TMKK_köt'!E21+'34._Rendelő_köt'!E21</f>
        <v>0</v>
      </c>
      <c r="F21" s="92">
        <f>'29._Hivatal_köt'!F21+'30._TIK_köt'!F21+'31._Humán_köt'!F21+'32._Óvoda_köt'!F21+'33._TMKK_köt'!F21+'34._Rendelő_köt'!F21</f>
        <v>0</v>
      </c>
      <c r="G21" s="92">
        <f>'29._Hivatal_köt'!G21+'30._TIK_köt'!G21+'31._Humán_köt'!G21+'32._Óvoda_köt'!G21+'33._TMKK_köt'!G21+'34._Rendelő_köt'!G21</f>
        <v>0</v>
      </c>
      <c r="H21" s="692">
        <f t="shared" si="2"/>
        <v>0</v>
      </c>
      <c r="I21" s="1586">
        <f>'29._Hivatal_köt'!I21+'30._TIK_köt'!I21+'31._Humán_köt'!I21+'32._Óvoda_köt'!I21+'33._TMKK_köt'!I21+'34._Rendelő_köt'!I21</f>
        <v>0</v>
      </c>
      <c r="J21" s="373">
        <f>'29._Hivatal_köt'!J21+'30._TIK_köt'!J21+'31._Humán_köt'!J21+'32._Óvoda_köt'!J21+'33._TMKK_köt'!J21+'34._Rendelő_köt'!J21</f>
        <v>0</v>
      </c>
      <c r="K21" s="373">
        <f>'29._Hivatal_köt'!K21+'30._TIK_köt'!K21+'31._Humán_köt'!K21+'32._Óvoda_köt'!K21+'33._TMKK_köt'!K21+'34._Rendelő_köt'!K21</f>
        <v>0</v>
      </c>
      <c r="L21" s="373" t="e">
        <f>'29._Hivatal_köt'!L21+'30._TIK_köt'!L21+'31._Humán_köt'!L21+'32._Óvoda_köt'!L21+'33._TMKK_köt'!L21+'34._Rendelő_köt'!L21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SUM(C23:C26)</f>
        <v>80302251</v>
      </c>
      <c r="D22" s="132">
        <f t="shared" ref="D22:K22" si="3">SUM(D23:D26)</f>
        <v>80302251</v>
      </c>
      <c r="E22" s="730">
        <f t="shared" si="3"/>
        <v>83526175</v>
      </c>
      <c r="F22" s="730">
        <f t="shared" si="3"/>
        <v>0</v>
      </c>
      <c r="G22" s="730">
        <f t="shared" si="3"/>
        <v>0</v>
      </c>
      <c r="H22" s="50">
        <f t="shared" si="2"/>
        <v>3223924</v>
      </c>
      <c r="I22" s="1581">
        <f t="shared" si="3"/>
        <v>0</v>
      </c>
      <c r="J22" s="368">
        <f t="shared" si="3"/>
        <v>0</v>
      </c>
      <c r="K22" s="368">
        <f t="shared" si="3"/>
        <v>0</v>
      </c>
      <c r="L22" s="368" t="e">
        <f t="shared" ref="L22" si="4">SUM(L23:L26)</f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'29._Hivatal_köt'!C23+'30._TIK_köt'!C23+'31._Humán_köt'!C23+'32._Óvoda_köt'!C23+'33._TMKK_köt'!C23+'34._Rendelő_köt'!C23</f>
        <v>0</v>
      </c>
      <c r="D23" s="434">
        <f>'29._Hivatal_köt'!D23+'30._TIK_köt'!D23+'31._Humán_köt'!D23+'32._Óvoda_köt'!D23+'33._TMKK_köt'!D23+'34._Rendelő_köt'!D23</f>
        <v>0</v>
      </c>
      <c r="E23" s="732">
        <f>'29._Hivatal_köt'!E23+'30._TIK_köt'!E23+'31._Humán_köt'!E23+'32._Óvoda_köt'!E23+'33._TMKK_köt'!E23+'34._Rendelő_köt'!E23</f>
        <v>0</v>
      </c>
      <c r="F23" s="732">
        <f>'29._Hivatal_köt'!F23+'30._TIK_köt'!F23+'31._Humán_köt'!F23+'32._Óvoda_köt'!F23+'33._TMKK_köt'!F23+'34._Rendelő_köt'!F23</f>
        <v>0</v>
      </c>
      <c r="G23" s="732">
        <f>'29._Hivatal_köt'!G23+'30._TIK_köt'!G23+'31._Humán_köt'!G23+'32._Óvoda_köt'!G23+'33._TMKK_köt'!G23+'34._Rendelő_köt'!G23</f>
        <v>0</v>
      </c>
      <c r="H23" s="77">
        <f t="shared" si="2"/>
        <v>0</v>
      </c>
      <c r="I23" s="1587">
        <f>'29._Hivatal_köt'!I23+'30._TIK_köt'!I23+'31._Humán_köt'!I23+'32._Óvoda_köt'!I23+'33._TMKK_köt'!I23+'34._Rendelő_köt'!I23</f>
        <v>0</v>
      </c>
      <c r="J23" s="374">
        <f>'29._Hivatal_köt'!J23+'30._TIK_köt'!J23+'31._Humán_köt'!J23+'32._Óvoda_köt'!J23+'33._TMKK_köt'!J23+'34._Rendelő_köt'!J23</f>
        <v>0</v>
      </c>
      <c r="K23" s="374">
        <f>'29._Hivatal_köt'!K23+'30._TIK_köt'!K23+'31._Humán_köt'!K23+'32._Óvoda_köt'!K23+'33._TMKK_köt'!K23+'34._Rendelő_köt'!K23</f>
        <v>0</v>
      </c>
      <c r="L23" s="374" t="e">
        <f>'29._Hivatal_köt'!L23+'30._TIK_köt'!L23+'31._Humán_köt'!L23+'32._Óvoda_köt'!L23+'33._TMKK_köt'!L23+'34._Rendelő_köt'!L23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'29._Hivatal_köt'!C24+'30._TIK_köt'!C24+'31._Humán_köt'!C24+'32._Óvoda_köt'!C24+'33._TMKK_köt'!C24+'34._Rendelő_köt'!C24</f>
        <v>0</v>
      </c>
      <c r="D24" s="434">
        <f>'29._Hivatal_köt'!D24+'30._TIK_köt'!D24+'31._Humán_köt'!D24+'32._Óvoda_köt'!D24+'33._TMKK_köt'!D24+'34._Rendelő_köt'!D24</f>
        <v>0</v>
      </c>
      <c r="E24" s="90">
        <f>'29._Hivatal_köt'!E24+'30._TIK_köt'!E24+'31._Humán_köt'!E24+'32._Óvoda_köt'!E24+'33._TMKK_köt'!E24+'34._Rendelő_köt'!E24</f>
        <v>0</v>
      </c>
      <c r="F24" s="90">
        <f>'29._Hivatal_köt'!F24+'30._TIK_köt'!F24+'31._Humán_köt'!F24+'32._Óvoda_köt'!F24+'33._TMKK_köt'!F24+'34._Rendelő_köt'!F24</f>
        <v>0</v>
      </c>
      <c r="G24" s="90">
        <f>'29._Hivatal_köt'!G24+'30._TIK_köt'!G24+'31._Humán_köt'!G24+'32._Óvoda_köt'!G24+'33._TMKK_köt'!G24+'34._Rendelő_köt'!G24</f>
        <v>0</v>
      </c>
      <c r="H24" s="689">
        <f t="shared" si="2"/>
        <v>0</v>
      </c>
      <c r="I24" s="1583">
        <f>'29._Hivatal_köt'!I24+'30._TIK_köt'!I24+'31._Humán_köt'!I24+'32._Óvoda_köt'!I24+'33._TMKK_köt'!I24+'34._Rendelő_köt'!I24</f>
        <v>0</v>
      </c>
      <c r="J24" s="370">
        <f>'29._Hivatal_köt'!J24+'30._TIK_köt'!J24+'31._Humán_köt'!J24+'32._Óvoda_köt'!J24+'33._TMKK_köt'!J24+'34._Rendelő_köt'!J24</f>
        <v>0</v>
      </c>
      <c r="K24" s="370">
        <f>'29._Hivatal_köt'!K24+'30._TIK_köt'!K24+'31._Humán_köt'!K24+'32._Óvoda_köt'!K24+'33._TMKK_köt'!K24+'34._Rendelő_köt'!K24</f>
        <v>0</v>
      </c>
      <c r="L24" s="370" t="e">
        <f>'29._Hivatal_köt'!L24+'30._TIK_köt'!L24+'31._Humán_köt'!L24+'32._Óvoda_köt'!L24+'33._TMKK_köt'!L24+'34._Rendelő_köt'!L24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'29._Hivatal_köt'!C25+'30._TIK_köt'!C25+'31._Humán_köt'!C25+'32._Óvoda_köt'!C25+'33._TMKK_köt'!C25+'34._Rendelő_köt'!C25</f>
        <v>80302251</v>
      </c>
      <c r="D25" s="434">
        <f>'29._Hivatal_köt'!D25+'30._TIK_köt'!D25+'31._Humán_köt'!D25+'32._Óvoda_köt'!D25+'33._TMKK_köt'!D25+'34._Rendelő_köt'!D25</f>
        <v>80302251</v>
      </c>
      <c r="E25" s="90">
        <f>'29._Hivatal_köt'!E25+'30._TIK_köt'!E25+'31._Humán_köt'!E25+'32._Óvoda_köt'!E25+'33._TMKK_köt'!E25+'34._Rendelő_köt'!E25</f>
        <v>83526175</v>
      </c>
      <c r="F25" s="90">
        <f>'29._Hivatal_köt'!F25+'30._TIK_köt'!F25+'31._Humán_köt'!F25+'32._Óvoda_köt'!F25+'33._TMKK_köt'!F25+'34._Rendelő_köt'!F25</f>
        <v>0</v>
      </c>
      <c r="G25" s="90">
        <f>'29._Hivatal_köt'!G25+'30._TIK_köt'!G25+'31._Humán_köt'!G25+'32._Óvoda_köt'!G25+'33._TMKK_köt'!G25+'34._Rendelő_köt'!G25</f>
        <v>0</v>
      </c>
      <c r="H25" s="689">
        <f t="shared" si="2"/>
        <v>3223924</v>
      </c>
      <c r="I25" s="1583">
        <f>'29._Hivatal_köt'!I25+'30._TIK_köt'!I25+'31._Humán_köt'!I25+'32._Óvoda_köt'!I25+'33._TMKK_köt'!I25+'34._Rendelő_köt'!I25</f>
        <v>0</v>
      </c>
      <c r="J25" s="370">
        <f>'29._Hivatal_köt'!J25+'30._TIK_köt'!J25+'31._Humán_köt'!J25+'32._Óvoda_köt'!J25+'33._TMKK_köt'!J25+'34._Rendelő_köt'!J25</f>
        <v>0</v>
      </c>
      <c r="K25" s="370">
        <f>'29._Hivatal_köt'!K25+'30._TIK_köt'!K25+'31._Humán_köt'!K25+'32._Óvoda_köt'!K25+'33._TMKK_köt'!K25+'34._Rendelő_köt'!K25</f>
        <v>0</v>
      </c>
      <c r="L25" s="370" t="e">
        <f>'29._Hivatal_köt'!L25+'30._TIK_köt'!L25+'31._Humán_köt'!L25+'32._Óvoda_köt'!L25+'33._TMKK_köt'!L25+'34._Rendelő_köt'!L25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'29._Hivatal_köt'!C26+'30._TIK_köt'!C26+'31._Humán_köt'!C26+'32._Óvoda_köt'!C26+'33._TMKK_köt'!C26+'34._Rendelő_köt'!C26</f>
        <v>0</v>
      </c>
      <c r="D26" s="434">
        <f>'29._Hivatal_köt'!D26+'30._TIK_köt'!D26+'31._Humán_köt'!D26+'32._Óvoda_köt'!D26+'33._TMKK_köt'!D26+'34._Rendelő_köt'!D26</f>
        <v>0</v>
      </c>
      <c r="E26" s="90">
        <f>'29._Hivatal_köt'!E26+'30._TIK_köt'!E26+'31._Humán_köt'!E26+'32._Óvoda_köt'!E26+'33._TMKK_köt'!E26+'34._Rendelő_köt'!E26</f>
        <v>0</v>
      </c>
      <c r="F26" s="90">
        <f>'29._Hivatal_köt'!F26+'30._TIK_köt'!F26+'31._Humán_köt'!F26+'32._Óvoda_köt'!F26+'33._TMKK_köt'!F26+'34._Rendelő_köt'!F26</f>
        <v>0</v>
      </c>
      <c r="G26" s="90">
        <f>'29._Hivatal_köt'!G26+'30._TIK_köt'!G26+'31._Humán_köt'!G26+'32._Óvoda_köt'!G26+'33._TMKK_köt'!G26+'34._Rendelő_köt'!G26</f>
        <v>0</v>
      </c>
      <c r="H26" s="693">
        <f t="shared" si="2"/>
        <v>0</v>
      </c>
      <c r="I26" s="1588">
        <f>'29._Hivatal_köt'!I26+'30._TIK_köt'!I26+'31._Humán_köt'!I26+'32._Óvoda_köt'!I26+'33._TMKK_köt'!I26+'34._Rendelő_köt'!I26</f>
        <v>0</v>
      </c>
      <c r="J26" s="375">
        <f>'29._Hivatal_köt'!J26+'30._TIK_köt'!J26+'31._Humán_köt'!J26+'32._Óvoda_köt'!J26+'33._TMKK_köt'!J26+'34._Rendelő_köt'!J26</f>
        <v>0</v>
      </c>
      <c r="K26" s="375">
        <f>'29._Hivatal_köt'!K26+'30._TIK_köt'!K26+'31._Humán_köt'!K26+'32._Óvoda_köt'!K26+'33._TMKK_köt'!K26+'34._Rendelő_köt'!K26</f>
        <v>0</v>
      </c>
      <c r="L26" s="375" t="e">
        <f>'29._Hivatal_köt'!L26+'30._TIK_köt'!L26+'31._Humán_köt'!L26+'32._Óvoda_köt'!L26+'33._TMKK_köt'!L26+'34._Rendelő_köt'!L26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'29._Hivatal_köt'!C27+'30._TIK_köt'!C27+'31._Humán_köt'!C27+'32._Óvoda_köt'!C27+'33._TMKK_köt'!C27+'34._Rendelő_köt'!C27</f>
        <v>0</v>
      </c>
      <c r="D27" s="134">
        <f>'29._Hivatal_köt'!D27+'30._TIK_köt'!D27+'31._Humán_köt'!D27+'32._Óvoda_köt'!D27+'33._TMKK_köt'!D27+'34._Rendelő_köt'!D27</f>
        <v>0</v>
      </c>
      <c r="E27" s="733">
        <f>'29._Hivatal_köt'!E27+'30._TIK_köt'!E27+'31._Humán_köt'!E27+'32._Óvoda_köt'!E27+'33._TMKK_köt'!E27+'34._Rendelő_köt'!E27</f>
        <v>0</v>
      </c>
      <c r="F27" s="733">
        <f>'29._Hivatal_köt'!F27+'30._TIK_köt'!F27+'31._Humán_köt'!F27+'32._Óvoda_köt'!F27+'33._TMKK_köt'!F27+'34._Rendelő_köt'!F27</f>
        <v>0</v>
      </c>
      <c r="G27" s="733">
        <f>'29._Hivatal_köt'!G27+'30._TIK_köt'!G27+'31._Humán_köt'!G27+'32._Óvoda_köt'!G27+'33._TMKK_köt'!G27+'34._Rendelő_köt'!G27</f>
        <v>0</v>
      </c>
      <c r="H27" s="76">
        <f t="shared" si="2"/>
        <v>0</v>
      </c>
      <c r="I27" s="382">
        <f>'29._Hivatal_köt'!I27+'30._TIK_köt'!I27+'31._Humán_köt'!I27+'32._Óvoda_köt'!I27+'33._TMKK_köt'!I27+'34._Rendelő_köt'!I27</f>
        <v>0</v>
      </c>
      <c r="J27" s="376">
        <f>'29._Hivatal_köt'!J27+'30._TIK_köt'!J27+'31._Humán_köt'!J27+'32._Óvoda_köt'!J27+'33._TMKK_köt'!J27+'34._Rendelő_köt'!J27</f>
        <v>0</v>
      </c>
      <c r="K27" s="376">
        <f>'29._Hivatal_köt'!K27+'30._TIK_köt'!K27+'31._Humán_köt'!K27+'32._Óvoda_köt'!K27+'33._TMKK_köt'!K27+'34._Rendelő_köt'!K27</f>
        <v>0</v>
      </c>
      <c r="L27" s="376" t="e">
        <f>'29._Hivatal_köt'!L27+'30._TIK_köt'!L27+'31._Humán_köt'!L27+'32._Óvoda_köt'!L27+'33._TMKK_köt'!L27+'34._Rendelő_köt'!L27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SUM(C29:C31)</f>
        <v>0</v>
      </c>
      <c r="D28" s="132">
        <f t="shared" ref="D28:K28" si="5">SUM(D29:D31)</f>
        <v>0</v>
      </c>
      <c r="E28" s="730">
        <f t="shared" si="5"/>
        <v>0</v>
      </c>
      <c r="F28" s="730">
        <f t="shared" si="5"/>
        <v>0</v>
      </c>
      <c r="G28" s="730">
        <f t="shared" si="5"/>
        <v>0</v>
      </c>
      <c r="H28" s="76">
        <f t="shared" si="2"/>
        <v>0</v>
      </c>
      <c r="I28" s="382">
        <f t="shared" si="5"/>
        <v>0</v>
      </c>
      <c r="J28" s="376">
        <f t="shared" si="5"/>
        <v>0</v>
      </c>
      <c r="K28" s="376">
        <f t="shared" si="5"/>
        <v>0</v>
      </c>
      <c r="L28" s="376" t="e">
        <f t="shared" ref="L28" si="6">SUM(L29:L31)</f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'29._Hivatal_köt'!C29+'30._TIK_köt'!C29+'31._Humán_köt'!C29+'32._Óvoda_köt'!C29+'33._TMKK_köt'!C29+'34._Rendelő_köt'!C29</f>
        <v>0</v>
      </c>
      <c r="D29" s="278">
        <f>'29._Hivatal_köt'!D29+'30._TIK_köt'!D29+'31._Humán_köt'!D29+'32._Óvoda_köt'!D29+'33._TMKK_köt'!D29+'34._Rendelő_köt'!D29</f>
        <v>0</v>
      </c>
      <c r="E29" s="734">
        <f>'29._Hivatal_köt'!E29+'30._TIK_köt'!E29+'31._Humán_köt'!E29+'32._Óvoda_köt'!E29+'33._TMKK_köt'!E29+'34._Rendelő_köt'!E29</f>
        <v>0</v>
      </c>
      <c r="F29" s="734">
        <f>'29._Hivatal_köt'!F29+'30._TIK_köt'!F29+'31._Humán_köt'!F29+'32._Óvoda_köt'!F29+'33._TMKK_köt'!F29+'34._Rendelő_köt'!F29</f>
        <v>0</v>
      </c>
      <c r="G29" s="734">
        <f>'29._Hivatal_köt'!G29+'30._TIK_köt'!G29+'31._Humán_köt'!G29+'32._Óvoda_köt'!G29+'33._TMKK_köt'!G29+'34._Rendelő_köt'!G29</f>
        <v>0</v>
      </c>
      <c r="H29" s="694">
        <f t="shared" si="2"/>
        <v>0</v>
      </c>
      <c r="I29" s="1589">
        <f>'29._Hivatal_köt'!I29+'30._TIK_köt'!I29+'31._Humán_köt'!I29+'32._Óvoda_köt'!I29+'33._TMKK_köt'!I29+'34._Rendelő_köt'!I29</f>
        <v>0</v>
      </c>
      <c r="J29" s="377">
        <f>'29._Hivatal_köt'!J29+'30._TIK_köt'!J29+'31._Humán_köt'!J29+'32._Óvoda_köt'!J29+'33._TMKK_köt'!J29+'34._Rendelő_köt'!J29</f>
        <v>0</v>
      </c>
      <c r="K29" s="377">
        <f>'29._Hivatal_köt'!K29+'30._TIK_köt'!K29+'31._Humán_köt'!K29+'32._Óvoda_köt'!K29+'33._TMKK_köt'!K29+'34._Rendelő_köt'!K29</f>
        <v>0</v>
      </c>
      <c r="L29" s="377" t="e">
        <f>'29._Hivatal_köt'!L29+'30._TIK_köt'!L29+'31._Humán_köt'!L29+'32._Óvoda_köt'!L29+'33._TMKK_köt'!L29+'34._Rendelő_köt'!L29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'29._Hivatal_köt'!C30+'30._TIK_köt'!C30+'31._Humán_köt'!C30+'32._Óvoda_köt'!C30+'33._TMKK_köt'!C30+'34._Rendelő_köt'!C30</f>
        <v>0</v>
      </c>
      <c r="D30" s="285">
        <f>'29._Hivatal_köt'!D30+'30._TIK_köt'!D30+'31._Humán_köt'!D30+'32._Óvoda_köt'!D30+'33._TMKK_köt'!D30+'34._Rendelő_köt'!D30</f>
        <v>0</v>
      </c>
      <c r="E30" s="110">
        <f>'29._Hivatal_köt'!E30+'30._TIK_köt'!E30+'31._Humán_köt'!E30+'32._Óvoda_köt'!E30+'33._TMKK_köt'!E30+'34._Rendelő_köt'!E30</f>
        <v>0</v>
      </c>
      <c r="F30" s="110">
        <f>'29._Hivatal_köt'!F30+'30._TIK_köt'!F30+'31._Humán_köt'!F30+'32._Óvoda_köt'!F30+'33._TMKK_köt'!F30+'34._Rendelő_köt'!F30</f>
        <v>0</v>
      </c>
      <c r="G30" s="433">
        <f>'29._Hivatal_köt'!G30+'30._TIK_köt'!G30+'31._Humán_köt'!G30+'32._Óvoda_köt'!G30+'33._TMKK_köt'!G30+'34._Rendelő_köt'!G30</f>
        <v>0</v>
      </c>
      <c r="H30" s="682">
        <f t="shared" si="2"/>
        <v>0</v>
      </c>
      <c r="I30" s="1590">
        <f>'29._Hivatal_köt'!I30+'30._TIK_köt'!I30+'31._Humán_köt'!I30+'32._Óvoda_köt'!I30+'33._TMKK_köt'!I30+'34._Rendelő_köt'!I30</f>
        <v>0</v>
      </c>
      <c r="J30" s="378">
        <f>'29._Hivatal_köt'!J30+'30._TIK_köt'!J30+'31._Humán_köt'!J30+'32._Óvoda_köt'!J30+'33._TMKK_köt'!J30+'34._Rendelő_köt'!J30</f>
        <v>0</v>
      </c>
      <c r="K30" s="378">
        <f>'29._Hivatal_köt'!K30+'30._TIK_köt'!K30+'31._Humán_köt'!K30+'32._Óvoda_köt'!K30+'33._TMKK_köt'!K30+'34._Rendelő_köt'!K30</f>
        <v>0</v>
      </c>
      <c r="L30" s="378" t="e">
        <f>'29._Hivatal_köt'!L30+'30._TIK_köt'!L30+'31._Humán_köt'!L30+'32._Óvoda_köt'!L30+'33._TMKK_köt'!L30+'34._Rendelő_köt'!L30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'29._Hivatal_köt'!C31+'30._TIK_köt'!C31+'31._Humán_köt'!C31+'32._Óvoda_köt'!C31+'33._TMKK_köt'!C31+'34._Rendelő_köt'!C31</f>
        <v>0</v>
      </c>
      <c r="D31" s="279">
        <f>'29._Hivatal_köt'!D31+'30._TIK_köt'!D31+'31._Humán_köt'!D31+'32._Óvoda_köt'!D31+'33._TMKK_köt'!D31+'34._Rendelő_köt'!D31</f>
        <v>0</v>
      </c>
      <c r="E31" s="735">
        <f>'29._Hivatal_köt'!E31+'30._TIK_köt'!E31+'31._Humán_köt'!E31+'32._Óvoda_köt'!E31+'33._TMKK_köt'!E31+'34._Rendelő_köt'!E31</f>
        <v>0</v>
      </c>
      <c r="F31" s="735">
        <f>'29._Hivatal_köt'!F31+'30._TIK_köt'!F31+'31._Humán_köt'!F31+'32._Óvoda_köt'!F31+'33._TMKK_köt'!F31+'34._Rendelő_köt'!F31</f>
        <v>0</v>
      </c>
      <c r="G31" s="735">
        <f>'29._Hivatal_köt'!G31+'30._TIK_köt'!G31+'31._Humán_köt'!G31+'32._Óvoda_köt'!G31+'33._TMKK_köt'!G31+'34._Rendelő_köt'!G31</f>
        <v>0</v>
      </c>
      <c r="H31" s="695">
        <f t="shared" si="2"/>
        <v>0</v>
      </c>
      <c r="I31" s="1591">
        <f>'29._Hivatal_köt'!I31+'30._TIK_köt'!I31+'31._Humán_köt'!I31+'32._Óvoda_köt'!I31+'33._TMKK_köt'!I31+'34._Rendelő_köt'!I31</f>
        <v>0</v>
      </c>
      <c r="J31" s="379">
        <f>'29._Hivatal_köt'!J31+'30._TIK_köt'!J31+'31._Humán_köt'!J31+'32._Óvoda_köt'!J31+'33._TMKK_köt'!J31+'34._Rendelő_köt'!J31</f>
        <v>0</v>
      </c>
      <c r="K31" s="379">
        <f>'29._Hivatal_köt'!K31+'30._TIK_köt'!K31+'31._Humán_köt'!K31+'32._Óvoda_köt'!K31+'33._TMKK_köt'!K31+'34._Rendelő_köt'!K31</f>
        <v>0</v>
      </c>
      <c r="L31" s="379" t="e">
        <f>'29._Hivatal_köt'!L31+'30._TIK_köt'!L31+'31._Humán_köt'!L31+'32._Óvoda_köt'!L31+'33._TMKK_köt'!L31+'34._Rendelő_köt'!L31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SUM(C33:C35)</f>
        <v>0</v>
      </c>
      <c r="D32" s="132">
        <f t="shared" ref="D32:K32" si="7">SUM(D33:D35)</f>
        <v>0</v>
      </c>
      <c r="E32" s="730">
        <f t="shared" si="7"/>
        <v>0</v>
      </c>
      <c r="F32" s="730">
        <f t="shared" si="7"/>
        <v>0</v>
      </c>
      <c r="G32" s="730">
        <f t="shared" si="7"/>
        <v>0</v>
      </c>
      <c r="H32" s="76">
        <f t="shared" si="2"/>
        <v>0</v>
      </c>
      <c r="I32" s="382">
        <f t="shared" si="7"/>
        <v>0</v>
      </c>
      <c r="J32" s="376">
        <f t="shared" si="7"/>
        <v>0</v>
      </c>
      <c r="K32" s="376">
        <f t="shared" si="7"/>
        <v>0</v>
      </c>
      <c r="L32" s="376" t="e">
        <f t="shared" ref="L32" si="8">SUM(L33:L35)</f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'29._Hivatal_köt'!C33+'30._TIK_köt'!C33+'31._Humán_köt'!C33+'32._Óvoda_köt'!C33+'33._TMKK_köt'!C33+'34._Rendelő_köt'!C33</f>
        <v>0</v>
      </c>
      <c r="D33" s="278">
        <f>'29._Hivatal_köt'!D33+'30._TIK_köt'!D33+'31._Humán_köt'!D33+'32._Óvoda_köt'!D33+'33._TMKK_köt'!D33+'34._Rendelő_köt'!D33</f>
        <v>0</v>
      </c>
      <c r="E33" s="734">
        <f>'29._Hivatal_köt'!E33+'30._TIK_köt'!E33+'31._Humán_köt'!E33+'32._Óvoda_köt'!E33+'33._TMKK_köt'!E33+'34._Rendelő_köt'!E33</f>
        <v>0</v>
      </c>
      <c r="F33" s="734">
        <f>'29._Hivatal_köt'!F33+'30._TIK_köt'!F33+'31._Humán_köt'!F33+'32._Óvoda_köt'!F33+'33._TMKK_köt'!F33+'34._Rendelő_köt'!F33</f>
        <v>0</v>
      </c>
      <c r="G33" s="734">
        <f>'29._Hivatal_köt'!G33+'30._TIK_köt'!G33+'31._Humán_köt'!G33+'32._Óvoda_köt'!G33+'33._TMKK_köt'!G33+'34._Rendelő_köt'!G33</f>
        <v>0</v>
      </c>
      <c r="H33" s="694">
        <f t="shared" si="2"/>
        <v>0</v>
      </c>
      <c r="I33" s="1589">
        <f>'29._Hivatal_köt'!I33+'30._TIK_köt'!I33+'31._Humán_köt'!I33+'32._Óvoda_köt'!I33+'33._TMKK_köt'!I33+'34._Rendelő_köt'!I33</f>
        <v>0</v>
      </c>
      <c r="J33" s="377">
        <f>'29._Hivatal_köt'!J33+'30._TIK_köt'!J33+'31._Humán_köt'!J33+'32._Óvoda_köt'!J33+'33._TMKK_köt'!J33+'34._Rendelő_köt'!J33</f>
        <v>0</v>
      </c>
      <c r="K33" s="377">
        <f>'29._Hivatal_köt'!K33+'30._TIK_köt'!K33+'31._Humán_köt'!K33+'32._Óvoda_köt'!K33+'33._TMKK_köt'!K33+'34._Rendelő_köt'!K33</f>
        <v>0</v>
      </c>
      <c r="L33" s="377" t="e">
        <f>'29._Hivatal_köt'!L33+'30._TIK_köt'!L33+'31._Humán_köt'!L33+'32._Óvoda_köt'!L33+'33._TMKK_köt'!L33+'34._Rendelő_köt'!L33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'29._Hivatal_köt'!C34+'30._TIK_köt'!C34+'31._Humán_köt'!C34+'32._Óvoda_köt'!C34+'33._TMKK_köt'!C34+'34._Rendelő_köt'!C34</f>
        <v>0</v>
      </c>
      <c r="D34" s="285">
        <f>'29._Hivatal_köt'!D34+'30._TIK_köt'!D34+'31._Humán_köt'!D34+'32._Óvoda_köt'!D34+'33._TMKK_köt'!D34+'34._Rendelő_köt'!D34</f>
        <v>0</v>
      </c>
      <c r="E34" s="110">
        <f>'29._Hivatal_köt'!E34+'30._TIK_köt'!E34+'31._Humán_köt'!E34+'32._Óvoda_köt'!E34+'33._TMKK_köt'!E34+'34._Rendelő_köt'!E34</f>
        <v>0</v>
      </c>
      <c r="F34" s="110">
        <f>'29._Hivatal_köt'!F34+'30._TIK_köt'!F34+'31._Humán_köt'!F34+'32._Óvoda_köt'!F34+'33._TMKK_köt'!F34+'34._Rendelő_köt'!F34</f>
        <v>0</v>
      </c>
      <c r="G34" s="433">
        <f>'29._Hivatal_köt'!G34+'30._TIK_köt'!G34+'31._Humán_köt'!G34+'32._Óvoda_köt'!G34+'33._TMKK_köt'!G34+'34._Rendelő_köt'!G34</f>
        <v>0</v>
      </c>
      <c r="H34" s="682">
        <f t="shared" si="2"/>
        <v>0</v>
      </c>
      <c r="I34" s="1590">
        <f>'29._Hivatal_köt'!I34+'30._TIK_köt'!I34+'31._Humán_köt'!I34+'32._Óvoda_köt'!I34+'33._TMKK_köt'!I34+'34._Rendelő_köt'!I34</f>
        <v>0</v>
      </c>
      <c r="J34" s="378">
        <f>'29._Hivatal_köt'!J34+'30._TIK_köt'!J34+'31._Humán_köt'!J34+'32._Óvoda_köt'!J34+'33._TMKK_köt'!J34+'34._Rendelő_köt'!J34</f>
        <v>0</v>
      </c>
      <c r="K34" s="378">
        <f>'29._Hivatal_köt'!K34+'30._TIK_köt'!K34+'31._Humán_köt'!K34+'32._Óvoda_köt'!K34+'33._TMKK_köt'!K34+'34._Rendelő_köt'!K34</f>
        <v>0</v>
      </c>
      <c r="L34" s="378" t="e">
        <f>'29._Hivatal_köt'!L34+'30._TIK_köt'!L34+'31._Humán_köt'!L34+'32._Óvoda_köt'!L34+'33._TMKK_köt'!L34+'34._Rendelő_köt'!L34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'29._Hivatal_köt'!C35+'30._TIK_köt'!C35+'31._Humán_köt'!C35+'32._Óvoda_köt'!C35+'33._TMKK_köt'!C35+'34._Rendelő_köt'!C35</f>
        <v>0</v>
      </c>
      <c r="D35" s="279">
        <f>'29._Hivatal_köt'!D35+'30._TIK_köt'!D35+'31._Humán_köt'!D35+'32._Óvoda_köt'!D35+'33._TMKK_köt'!D35+'34._Rendelő_köt'!D35</f>
        <v>0</v>
      </c>
      <c r="E35" s="735">
        <f>'29._Hivatal_köt'!E35+'30._TIK_köt'!E35+'31._Humán_köt'!E35+'32._Óvoda_köt'!E35+'33._TMKK_köt'!E35+'34._Rendelő_köt'!E35</f>
        <v>0</v>
      </c>
      <c r="F35" s="735">
        <f>'29._Hivatal_köt'!F35+'30._TIK_köt'!F35+'31._Humán_köt'!F35+'32._Óvoda_köt'!F35+'33._TMKK_köt'!F35+'34._Rendelő_köt'!F35</f>
        <v>0</v>
      </c>
      <c r="G35" s="735">
        <f>'29._Hivatal_köt'!G35+'30._TIK_köt'!G35+'31._Humán_köt'!G35+'32._Óvoda_köt'!G35+'33._TMKK_köt'!G35+'34._Rendelő_köt'!G35</f>
        <v>0</v>
      </c>
      <c r="H35" s="696">
        <f t="shared" si="2"/>
        <v>0</v>
      </c>
      <c r="I35" s="1592">
        <f>'29._Hivatal_köt'!I35+'30._TIK_köt'!I35+'31._Humán_köt'!I35+'32._Óvoda_köt'!I35+'33._TMKK_köt'!I35+'34._Rendelő_köt'!I35</f>
        <v>0</v>
      </c>
      <c r="J35" s="380">
        <f>'29._Hivatal_köt'!J35+'30._TIK_köt'!J35+'31._Humán_köt'!J35+'32._Óvoda_köt'!J35+'33._TMKK_köt'!J35+'34._Rendelő_köt'!J35</f>
        <v>0</v>
      </c>
      <c r="K35" s="380">
        <f>'29._Hivatal_köt'!K35+'30._TIK_köt'!K35+'31._Humán_köt'!K35+'32._Óvoda_köt'!K35+'33._TMKK_köt'!K35+'34._Rendelő_köt'!K35</f>
        <v>0</v>
      </c>
      <c r="L35" s="380" t="e">
        <f>'29._Hivatal_köt'!L35+'30._TIK_köt'!L35+'31._Humán_köt'!L35+'32._Óvoda_köt'!L35+'33._TMKK_köt'!L35+'34._Rendelő_köt'!L35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'29._Hivatal_köt'!C36+'30._TIK_köt'!C36+'31._Humán_köt'!C36+'32._Óvoda_köt'!C36+'33._TMKK_köt'!C36+'34._Rendelő_köt'!C36</f>
        <v>0</v>
      </c>
      <c r="D36" s="134">
        <f>'29._Hivatal_köt'!D36+'30._TIK_köt'!D36+'31._Humán_köt'!D36+'32._Óvoda_köt'!D36+'33._TMKK_köt'!D36+'34._Rendelő_köt'!D36</f>
        <v>50000</v>
      </c>
      <c r="E36" s="733">
        <f>'29._Hivatal_köt'!E36+'30._TIK_köt'!E36+'31._Humán_köt'!E36+'32._Óvoda_köt'!E36+'33._TMKK_köt'!E36+'34._Rendelő_köt'!E36</f>
        <v>3050000</v>
      </c>
      <c r="F36" s="733">
        <f>'29._Hivatal_köt'!F36+'30._TIK_köt'!F36+'31._Humán_köt'!F36+'32._Óvoda_köt'!F36+'33._TMKK_köt'!F36+'34._Rendelő_köt'!F36</f>
        <v>-5018250</v>
      </c>
      <c r="G36" s="733">
        <f>'29._Hivatal_köt'!G36+'30._TIK_köt'!G36+'31._Humán_köt'!G36+'32._Óvoda_köt'!G36+'33._TMKK_köt'!G36+'34._Rendelő_köt'!G36</f>
        <v>-5018250</v>
      </c>
      <c r="H36" s="76">
        <f t="shared" si="2"/>
        <v>3000000</v>
      </c>
      <c r="I36" s="382">
        <f>'29._Hivatal_köt'!I36+'30._TIK_köt'!I36+'31._Humán_köt'!I36+'32._Óvoda_köt'!I36+'33._TMKK_köt'!I36+'34._Rendelő_köt'!I36</f>
        <v>0</v>
      </c>
      <c r="J36" s="376">
        <f>'29._Hivatal_köt'!J36+'30._TIK_köt'!J36+'31._Humán_köt'!J36+'32._Óvoda_köt'!J36+'33._TMKK_köt'!J36+'34._Rendelő_köt'!J36</f>
        <v>0</v>
      </c>
      <c r="K36" s="376">
        <f>'29._Hivatal_köt'!K36+'30._TIK_köt'!K36+'31._Humán_köt'!K36+'32._Óvoda_köt'!K36+'33._TMKK_köt'!K36+'34._Rendelő_köt'!K36</f>
        <v>0</v>
      </c>
      <c r="L36" s="376" t="e">
        <f>'29._Hivatal_köt'!L36+'30._TIK_köt'!L36+'31._Humán_köt'!L36+'32._Óvoda_köt'!L36+'33._TMKK_köt'!L36+'34._Rendelő_köt'!L36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'29._Hivatal_köt'!C37+'30._TIK_köt'!C37+'31._Humán_köt'!C37+'32._Óvoda_köt'!C37+'33._TMKK_köt'!C37+'34._Rendelő_köt'!C37</f>
        <v>0</v>
      </c>
      <c r="D37" s="134">
        <f>'29._Hivatal_köt'!D37+'30._TIK_köt'!D37+'31._Humán_köt'!D37+'32._Óvoda_köt'!D37+'33._TMKK_köt'!D37+'34._Rendelő_köt'!D37</f>
        <v>0</v>
      </c>
      <c r="E37" s="736">
        <f>'29._Hivatal_köt'!E37+'30._TIK_köt'!E37+'31._Humán_köt'!E37+'32._Óvoda_köt'!E37+'33._TMKK_köt'!E37+'34._Rendelő_köt'!E37</f>
        <v>0</v>
      </c>
      <c r="F37" s="736">
        <f>'29._Hivatal_köt'!F37+'30._TIK_köt'!F37+'31._Humán_köt'!F37+'32._Óvoda_köt'!F37+'33._TMKK_köt'!F37+'34._Rendelő_köt'!F37</f>
        <v>0</v>
      </c>
      <c r="G37" s="736">
        <f>'29._Hivatal_köt'!G37+'30._TIK_köt'!G37+'31._Humán_köt'!G37+'32._Óvoda_köt'!G37+'33._TMKK_köt'!G37+'34._Rendelő_köt'!G37</f>
        <v>0</v>
      </c>
      <c r="H37" s="697">
        <f t="shared" si="2"/>
        <v>0</v>
      </c>
      <c r="I37" s="381">
        <f>'29._Hivatal_köt'!I37+'30._TIK_köt'!I37+'31._Humán_köt'!I37+'32._Óvoda_köt'!I37+'33._TMKK_köt'!I37+'34._Rendelő_köt'!I37</f>
        <v>0</v>
      </c>
      <c r="J37" s="381">
        <f>'29._Hivatal_köt'!J37+'30._TIK_köt'!J37+'31._Humán_köt'!J37+'32._Óvoda_köt'!J37+'33._TMKK_köt'!J37+'34._Rendelő_köt'!J37</f>
        <v>0</v>
      </c>
      <c r="K37" s="381">
        <f>'29._Hivatal_köt'!K37+'30._TIK_köt'!K37+'31._Humán_köt'!K37+'32._Óvoda_köt'!K37+'33._TMKK_köt'!K37+'34._Rendelő_köt'!K37</f>
        <v>0</v>
      </c>
      <c r="L37" s="381" t="e">
        <f>'29._Hivatal_köt'!L37+'30._TIK_köt'!L37+'31._Humán_köt'!L37+'32._Óvoda_köt'!L37+'33._TMKK_köt'!L37+'34._Rendelő_köt'!L37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SUM(C39:C41)</f>
        <v>0</v>
      </c>
      <c r="D38" s="134">
        <f t="shared" ref="D38:K38" si="9">SUM(D39:D41)</f>
        <v>0</v>
      </c>
      <c r="E38" s="733">
        <f t="shared" si="9"/>
        <v>0</v>
      </c>
      <c r="F38" s="733">
        <f t="shared" si="9"/>
        <v>0</v>
      </c>
      <c r="G38" s="733">
        <f t="shared" si="9"/>
        <v>0</v>
      </c>
      <c r="H38" s="76">
        <f t="shared" si="2"/>
        <v>0</v>
      </c>
      <c r="I38" s="382">
        <f t="shared" si="9"/>
        <v>0</v>
      </c>
      <c r="J38" s="382">
        <f t="shared" si="9"/>
        <v>0</v>
      </c>
      <c r="K38" s="382">
        <f t="shared" si="9"/>
        <v>0</v>
      </c>
      <c r="L38" s="382" t="e">
        <f t="shared" ref="L38" si="10">SUM(L39:L41)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'29._Hivatal_köt'!C39+'30._TIK_köt'!C39+'31._Humán_köt'!C39+'32._Óvoda_köt'!C39+'33._TMKK_köt'!C39+'34._Rendelő_köt'!C39</f>
        <v>0</v>
      </c>
      <c r="D39" s="286">
        <f>'29._Hivatal_köt'!D39+'30._TIK_köt'!D39+'31._Humán_köt'!D39+'32._Óvoda_köt'!D39+'33._TMKK_köt'!D39+'34._Rendelő_köt'!D39</f>
        <v>0</v>
      </c>
      <c r="E39" s="737">
        <f>'29._Hivatal_köt'!E39+'30._TIK_köt'!E39+'31._Humán_köt'!E39+'32._Óvoda_köt'!E39+'33._TMKK_köt'!E39+'34._Rendelő_köt'!E39</f>
        <v>0</v>
      </c>
      <c r="F39" s="737">
        <f>'29._Hivatal_köt'!F39+'30._TIK_köt'!F39+'31._Humán_köt'!F39+'32._Óvoda_köt'!F39+'33._TMKK_köt'!F39+'34._Rendelő_köt'!F39</f>
        <v>0</v>
      </c>
      <c r="G39" s="737">
        <f>'29._Hivatal_köt'!G39+'30._TIK_köt'!G39+'31._Humán_köt'!G39+'32._Óvoda_köt'!G39+'33._TMKK_köt'!G39+'34._Rendelő_köt'!G39</f>
        <v>0</v>
      </c>
      <c r="H39" s="698">
        <f t="shared" si="2"/>
        <v>0</v>
      </c>
      <c r="I39" s="1593">
        <f>'29._Hivatal_köt'!I39+'30._TIK_köt'!I39+'31._Humán_köt'!I39+'32._Óvoda_köt'!I39+'33._TMKK_köt'!I39+'34._Rendelő_köt'!I39</f>
        <v>0</v>
      </c>
      <c r="J39" s="383">
        <f>'29._Hivatal_köt'!J39+'30._TIK_köt'!J39+'31._Humán_köt'!J39+'32._Óvoda_köt'!J39+'33._TMKK_köt'!J39+'34._Rendelő_köt'!J39</f>
        <v>0</v>
      </c>
      <c r="K39" s="383">
        <f>'29._Hivatal_köt'!K39+'30._TIK_köt'!K39+'31._Humán_köt'!K39+'32._Óvoda_köt'!K39+'33._TMKK_köt'!K39+'34._Rendelő_köt'!K39</f>
        <v>0</v>
      </c>
      <c r="L39" s="383" t="e">
        <f>'29._Hivatal_köt'!L39+'30._TIK_köt'!L39+'31._Humán_köt'!L39+'32._Óvoda_köt'!L39+'33._TMKK_köt'!L39+'34._Rendelő_köt'!L39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'29._Hivatal_köt'!C40+'30._TIK_köt'!C40+'31._Humán_köt'!C40+'32._Óvoda_köt'!C40+'33._TMKK_köt'!C40+'34._Rendelő_köt'!C40</f>
        <v>0</v>
      </c>
      <c r="D40" s="436">
        <f>'29._Hivatal_köt'!D40+'30._TIK_köt'!D40+'31._Humán_köt'!D40+'32._Óvoda_köt'!D40+'33._TMKK_köt'!D40+'34._Rendelő_köt'!D40</f>
        <v>0</v>
      </c>
      <c r="E40" s="753">
        <f>'29._Hivatal_köt'!E40+'30._TIK_köt'!E40+'31._Humán_köt'!E40+'32._Óvoda_köt'!E40+'33._TMKK_köt'!E40+'34._Rendelő_köt'!E40</f>
        <v>0</v>
      </c>
      <c r="F40" s="738">
        <f>'29._Hivatal_köt'!F40+'30._TIK_köt'!F40+'31._Humán_köt'!F40+'32._Óvoda_köt'!F40+'33._TMKK_köt'!F40+'34._Rendelő_köt'!F40</f>
        <v>0</v>
      </c>
      <c r="G40" s="738">
        <f>'29._Hivatal_köt'!G40+'30._TIK_köt'!G40+'31._Humán_köt'!G40+'32._Óvoda_köt'!G40+'33._TMKK_köt'!G40+'34._Rendelő_köt'!G40</f>
        <v>0</v>
      </c>
      <c r="H40" s="699">
        <f t="shared" si="2"/>
        <v>0</v>
      </c>
      <c r="I40" s="1594">
        <f>'29._Hivatal_köt'!I40+'30._TIK_köt'!I40+'31._Humán_köt'!I40+'32._Óvoda_köt'!I40+'33._TMKK_köt'!I40+'34._Rendelő_köt'!I40</f>
        <v>0</v>
      </c>
      <c r="J40" s="384">
        <f>'29._Hivatal_köt'!J40+'30._TIK_köt'!J40+'31._Humán_köt'!J40+'32._Óvoda_köt'!J40+'33._TMKK_köt'!J40+'34._Rendelő_köt'!J40</f>
        <v>0</v>
      </c>
      <c r="K40" s="384">
        <f>'29._Hivatal_köt'!K40+'30._TIK_köt'!K40+'31._Humán_köt'!K40+'32._Óvoda_köt'!K40+'33._TMKK_köt'!K40+'34._Rendelő_köt'!K40</f>
        <v>0</v>
      </c>
      <c r="L40" s="384" t="e">
        <f>'29._Hivatal_köt'!L40+'30._TIK_köt'!L40+'31._Humán_köt'!L40+'32._Óvoda_köt'!L40+'33._TMKK_köt'!L40+'34._Rendelő_köt'!L40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'29._Hivatal_köt'!C41+'30._TIK_köt'!C41+'31._Humán_köt'!C41+'32._Óvoda_köt'!C41+'33._TMKK_köt'!C41+'34._Rendelő_köt'!C41</f>
        <v>0</v>
      </c>
      <c r="D41" s="137">
        <f>'29._Hivatal_köt'!D41+'30._TIK_köt'!D41+'31._Humán_köt'!D41+'32._Óvoda_köt'!D41+'33._TMKK_köt'!D41+'34._Rendelő_köt'!D41</f>
        <v>0</v>
      </c>
      <c r="E41" s="739">
        <f>'29._Hivatal_köt'!E41+'30._TIK_köt'!E41+'31._Humán_köt'!E41+'32._Óvoda_köt'!E41+'33._TMKK_köt'!E41+'34._Rendelő_köt'!E41</f>
        <v>0</v>
      </c>
      <c r="F41" s="739">
        <f>'29._Hivatal_köt'!F41+'30._TIK_köt'!F41+'31._Humán_köt'!F41+'32._Óvoda_köt'!F41+'33._TMKK_köt'!F41+'34._Rendelő_köt'!F41</f>
        <v>0</v>
      </c>
      <c r="G41" s="739">
        <f>'29._Hivatal_köt'!G41+'30._TIK_köt'!G41+'31._Humán_köt'!G41+'32._Óvoda_köt'!G41+'33._TMKK_köt'!G41+'34._Rendelő_köt'!G41</f>
        <v>0</v>
      </c>
      <c r="H41" s="1668">
        <f t="shared" si="2"/>
        <v>0</v>
      </c>
      <c r="I41" s="385">
        <f>'29._Hivatal_köt'!I41+'30._TIK_köt'!I41+'31._Humán_köt'!I41+'32._Óvoda_köt'!I41+'33._TMKK_köt'!I41+'34._Rendelő_köt'!I41</f>
        <v>0</v>
      </c>
      <c r="J41" s="385">
        <f>'29._Hivatal_köt'!J41+'30._TIK_köt'!J41+'31._Humán_köt'!J41+'32._Óvoda_köt'!J41+'33._TMKK_köt'!J41+'34._Rendelő_köt'!J41</f>
        <v>0</v>
      </c>
      <c r="K41" s="385">
        <f>'29._Hivatal_köt'!K41+'30._TIK_köt'!K41+'31._Humán_köt'!K41+'32._Óvoda_köt'!K41+'33._TMKK_köt'!K41+'34._Rendelő_köt'!K41</f>
        <v>0</v>
      </c>
      <c r="L41" s="385" t="e">
        <f>'29._Hivatal_köt'!L41+'30._TIK_köt'!L41+'31._Humán_köt'!L41+'32._Óvoda_köt'!L41+'33._TMKK_köt'!L41+'34._Rendelő_köt'!L41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C10+C22+C27+C28+C32+C36+C38</f>
        <v>271993043</v>
      </c>
      <c r="D42" s="132">
        <f t="shared" ref="D42:K42" si="11">D10+D22+D27+D28+D32+D36+D38</f>
        <v>285977043</v>
      </c>
      <c r="E42" s="730">
        <f t="shared" si="11"/>
        <v>292200967</v>
      </c>
      <c r="F42" s="730">
        <f t="shared" si="11"/>
        <v>-5018250</v>
      </c>
      <c r="G42" s="730">
        <f t="shared" si="11"/>
        <v>-5018250</v>
      </c>
      <c r="H42" s="76">
        <f t="shared" si="2"/>
        <v>6223924</v>
      </c>
      <c r="I42" s="382">
        <f t="shared" si="11"/>
        <v>0</v>
      </c>
      <c r="J42" s="382">
        <f t="shared" si="11"/>
        <v>0</v>
      </c>
      <c r="K42" s="382">
        <f t="shared" si="11"/>
        <v>0</v>
      </c>
      <c r="L42" s="382" t="e">
        <f t="shared" ref="L42" si="12">L10+L22+L27+L28+L32+L36+L38</f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'29._Hivatal_köt'!C43+'30._TIK_köt'!C43+'31._Humán_köt'!C43+'32._Óvoda_köt'!C43+'33._TMKK_köt'!C43+'34._Rendelő_köt'!C43</f>
        <v>2069867380</v>
      </c>
      <c r="D43" s="132">
        <f>'29._Hivatal_köt'!D43+'30._TIK_köt'!D43+'31._Humán_köt'!D43+'32._Óvoda_köt'!D43+'33._TMKK_köt'!D43+'34._Rendelő_köt'!D43</f>
        <v>2180303197</v>
      </c>
      <c r="E43" s="730">
        <f>'29._Hivatal_köt'!E43+'30._TIK_köt'!E43+'31._Humán_köt'!E43+'32._Óvoda_köt'!E43+'33._TMKK_köt'!E43+'34._Rendelő_köt'!E43</f>
        <v>2611174247</v>
      </c>
      <c r="F43" s="730">
        <f>'29._Hivatal_köt'!F43+'30._TIK_köt'!F43+'31._Humán_köt'!F43+'32._Óvoda_köt'!F43+'33._TMKK_köt'!F43+'34._Rendelő_köt'!F43</f>
        <v>5018250</v>
      </c>
      <c r="G43" s="730">
        <f>'29._Hivatal_köt'!G43+'30._TIK_köt'!G43+'31._Humán_köt'!G43+'32._Óvoda_köt'!G43+'33._TMKK_köt'!G43+'34._Rendelő_köt'!G43</f>
        <v>5018250</v>
      </c>
      <c r="H43" s="76">
        <f t="shared" si="2"/>
        <v>430871050</v>
      </c>
      <c r="I43" s="382">
        <f>'29._Hivatal_köt'!I43+'30._TIK_köt'!I43+'31._Humán_köt'!I43+'32._Óvoda_köt'!I43+'33._TMKK_köt'!I43+'34._Rendelő_köt'!I43</f>
        <v>0</v>
      </c>
      <c r="J43" s="382">
        <f>'29._Hivatal_köt'!J43+'30._TIK_köt'!J43+'31._Humán_köt'!J43+'32._Óvoda_köt'!J43+'33._TMKK_köt'!J43+'34._Rendelő_köt'!J43</f>
        <v>0</v>
      </c>
      <c r="K43" s="382">
        <f>'29._Hivatal_köt'!K43+'30._TIK_köt'!K43+'31._Humán_köt'!K43+'32._Óvoda_köt'!K43+'33._TMKK_köt'!K43+'34._Rendelő_köt'!K43</f>
        <v>0</v>
      </c>
      <c r="L43" s="382" t="e">
        <f>'29._Hivatal_köt'!L43+'30._TIK_köt'!L43+'31._Humán_köt'!L43+'32._Óvoda_köt'!L43+'33._TMKK_köt'!L43+'34._Rendelő_köt'!L43</f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'29._Hivatal_köt'!C44+'30._TIK_köt'!C44+'31._Humán_köt'!C44+'32._Óvoda_köt'!C44+'33._TMKK_köt'!C44+'34._Rendelő_köt'!C44</f>
        <v>1245500</v>
      </c>
      <c r="D44" s="278">
        <f>'29._Hivatal_köt'!D44+'30._TIK_köt'!D44+'31._Humán_köt'!D44+'32._Óvoda_köt'!D44+'33._TMKK_köt'!D44+'34._Rendelő_köt'!D44</f>
        <v>32539798</v>
      </c>
      <c r="E44" s="734">
        <f>'29._Hivatal_köt'!E44+'30._TIK_köt'!E44+'31._Humán_köt'!E44+'32._Óvoda_köt'!E44+'33._TMKK_köt'!E44+'34._Rendelő_köt'!E44</f>
        <v>32539798</v>
      </c>
      <c r="F44" s="734">
        <f>'29._Hivatal_köt'!F44+'30._TIK_köt'!F44+'31._Humán_köt'!F44+'32._Óvoda_köt'!F44+'33._TMKK_köt'!F44+'34._Rendelő_köt'!F44</f>
        <v>0</v>
      </c>
      <c r="G44" s="734">
        <f>'29._Hivatal_köt'!G44+'30._TIK_köt'!G44+'31._Humán_köt'!G44+'32._Óvoda_köt'!G44+'33._TMKK_köt'!G44+'34._Rendelő_köt'!G44</f>
        <v>0</v>
      </c>
      <c r="H44" s="694">
        <f t="shared" si="2"/>
        <v>0</v>
      </c>
      <c r="I44" s="1589">
        <f>'29._Hivatal_köt'!I44+'30._TIK_köt'!I44+'31._Humán_köt'!I44+'32._Óvoda_köt'!I44+'33._TMKK_köt'!I44+'34._Rendelő_köt'!I44</f>
        <v>0</v>
      </c>
      <c r="J44" s="377">
        <f>'29._Hivatal_köt'!J44+'30._TIK_köt'!J44+'31._Humán_köt'!J44+'32._Óvoda_köt'!J44+'33._TMKK_köt'!J44+'34._Rendelő_köt'!J44</f>
        <v>0</v>
      </c>
      <c r="K44" s="377">
        <f>'29._Hivatal_köt'!K44+'30._TIK_köt'!K44+'31._Humán_köt'!K44+'32._Óvoda_köt'!K44+'33._TMKK_köt'!K44+'34._Rendelő_köt'!K44</f>
        <v>0</v>
      </c>
      <c r="L44" s="377">
        <f>'29._Hivatal_köt'!L44+'30._TIK_köt'!L44+'31._Humán_köt'!L44+'32._Óvoda_köt'!L44+'33._TMKK_köt'!L44+'34._Rendelő_köt'!L44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'29._Hivatal_köt'!C45+'30._TIK_köt'!C45+'31._Humán_köt'!C45+'32._Óvoda_köt'!C45+'33._TMKK_köt'!C45+'34._Rendelő_köt'!C45</f>
        <v>0</v>
      </c>
      <c r="D45" s="285">
        <f>'29._Hivatal_köt'!D45+'30._TIK_köt'!D45+'31._Humán_köt'!D45+'32._Óvoda_köt'!D45+'33._TMKK_köt'!D45+'34._Rendelő_köt'!D45</f>
        <v>212781</v>
      </c>
      <c r="E45" s="93">
        <f>'29._Hivatal_köt'!E45+'30._TIK_köt'!E45+'31._Humán_köt'!E45+'32._Óvoda_köt'!E45+'33._TMKK_köt'!E45+'34._Rendelő_köt'!E45</f>
        <v>212781</v>
      </c>
      <c r="F45" s="93">
        <f>'29._Hivatal_köt'!F45+'30._TIK_köt'!F45+'31._Humán_köt'!F45+'32._Óvoda_köt'!F45+'33._TMKK_köt'!F45+'34._Rendelő_köt'!F45</f>
        <v>0</v>
      </c>
      <c r="G45" s="93">
        <f>'29._Hivatal_köt'!G45+'30._TIK_köt'!G45+'31._Humán_köt'!G45+'32._Óvoda_köt'!G45+'33._TMKK_köt'!G45+'34._Rendelő_köt'!G45</f>
        <v>0</v>
      </c>
      <c r="H45" s="701">
        <f t="shared" si="2"/>
        <v>0</v>
      </c>
      <c r="I45" s="1595">
        <f>'29._Hivatal_köt'!I45+'30._TIK_köt'!I45+'31._Humán_köt'!I45+'32._Óvoda_köt'!I45+'33._TMKK_köt'!I45+'34._Rendelő_köt'!I45</f>
        <v>0</v>
      </c>
      <c r="J45" s="386">
        <f>'29._Hivatal_köt'!J45+'30._TIK_köt'!J45+'31._Humán_köt'!J45+'32._Óvoda_köt'!J45+'33._TMKK_köt'!J45+'34._Rendelő_köt'!J45</f>
        <v>0</v>
      </c>
      <c r="K45" s="386">
        <f>'29._Hivatal_köt'!K45+'30._TIK_köt'!K45+'31._Humán_köt'!K45+'32._Óvoda_köt'!K45+'33._TMKK_köt'!K45+'34._Rendelő_köt'!K45</f>
        <v>0</v>
      </c>
      <c r="L45" s="386" t="e">
        <f>'29._Hivatal_köt'!L45+'30._TIK_köt'!L45+'31._Humán_köt'!L45+'32._Óvoda_köt'!L45+'33._TMKK_köt'!L45+'34._Rendelő_köt'!L45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'29._Hivatal_köt'!C46+'30._TIK_köt'!C46+'31._Humán_köt'!C46+'32._Óvoda_köt'!C46+'33._TMKK_köt'!C46+'34._Rendelő_köt'!C46</f>
        <v>2057421880</v>
      </c>
      <c r="D46" s="416">
        <f>'29._Hivatal_köt'!D46+'30._TIK_köt'!D46+'31._Humán_köt'!D46+'32._Óvoda_köt'!D46+'33._TMKK_köt'!D46+'34._Rendelő_köt'!D46</f>
        <v>2109566770</v>
      </c>
      <c r="E46" s="110">
        <f>'29._Hivatal_köt'!E46+'30._TIK_köt'!E46+'31._Humán_köt'!E46+'32._Óvoda_köt'!E46+'33._TMKK_köt'!E46+'34._Rendelő_köt'!E46</f>
        <v>2522983233</v>
      </c>
      <c r="F46" s="110">
        <f>'29._Hivatal_köt'!F46+'30._TIK_köt'!F46+'31._Humán_köt'!F46+'32._Óvoda_köt'!F46+'33._TMKK_köt'!F46+'34._Rendelő_köt'!F46</f>
        <v>5018250</v>
      </c>
      <c r="G46" s="110">
        <f>'29._Hivatal_köt'!G46+'30._TIK_köt'!G46+'31._Humán_köt'!G46+'32._Óvoda_köt'!G46+'33._TMKK_köt'!G46+'34._Rendelő_köt'!G46</f>
        <v>5018250</v>
      </c>
      <c r="H46" s="682">
        <f t="shared" si="2"/>
        <v>413416463</v>
      </c>
      <c r="I46" s="1590">
        <f>'29._Hivatal_köt'!I46+'30._TIK_köt'!I46+'31._Humán_köt'!I46+'32._Óvoda_köt'!I46+'33._TMKK_köt'!I46+'34._Rendelő_köt'!I46</f>
        <v>0</v>
      </c>
      <c r="J46" s="378">
        <f>'29._Hivatal_köt'!J46+'30._TIK_köt'!J46+'31._Humán_köt'!J46+'32._Óvoda_köt'!J46+'33._TMKK_köt'!J46+'34._Rendelő_köt'!J46</f>
        <v>0</v>
      </c>
      <c r="K46" s="378">
        <f>'29._Hivatal_köt'!K46+'30._TIK_köt'!K46+'31._Humán_köt'!K46+'32._Óvoda_köt'!K46+'33._TMKK_köt'!K46+'34._Rendelő_köt'!K46</f>
        <v>0</v>
      </c>
      <c r="L46" s="378">
        <f>'29._Hivatal_köt'!L46+'30._TIK_köt'!L46+'31._Humán_köt'!L46+'32._Óvoda_köt'!L46+'33._TMKK_köt'!L46+'34._Rendelő_köt'!L46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'29._Hivatal_köt'!C47+'30._TIK_köt'!C47+'31._Humán_köt'!C47+'32._Óvoda_köt'!C47+'33._TMKK_köt'!C47+'34._Rendelő_köt'!C47</f>
        <v>11200000</v>
      </c>
      <c r="D47" s="287">
        <f>'29._Hivatal_köt'!D47+'30._TIK_köt'!D47+'31._Humán_köt'!D47+'32._Óvoda_köt'!D47+'33._TMKK_köt'!D47+'34._Rendelő_köt'!D47</f>
        <v>37983848</v>
      </c>
      <c r="E47" s="735">
        <f>'29._Hivatal_köt'!E47+'30._TIK_köt'!E47+'31._Humán_köt'!E47+'32._Óvoda_köt'!E47+'33._TMKK_köt'!E47+'34._Rendelő_köt'!E47</f>
        <v>55438435</v>
      </c>
      <c r="F47" s="735">
        <f>'29._Hivatal_köt'!F47+'30._TIK_köt'!F47+'31._Humán_köt'!F47+'32._Óvoda_köt'!F47+'33._TMKK_köt'!F47+'34._Rendelő_köt'!F47</f>
        <v>0</v>
      </c>
      <c r="G47" s="735">
        <f>'29._Hivatal_köt'!G47+'30._TIK_köt'!G47+'31._Humán_köt'!G47+'32._Óvoda_köt'!G47+'33._TMKK_köt'!G47+'34._Rendelő_köt'!G47</f>
        <v>0</v>
      </c>
      <c r="H47" s="696">
        <f t="shared" si="2"/>
        <v>17454587</v>
      </c>
      <c r="I47" s="1592">
        <f>'29._Hivatal_köt'!I47+'30._TIK_köt'!I47+'31._Humán_köt'!I47+'32._Óvoda_köt'!I47+'33._TMKK_köt'!I47+'34._Rendelő_köt'!I47</f>
        <v>0</v>
      </c>
      <c r="J47" s="380">
        <f>'29._Hivatal_köt'!J47+'30._TIK_köt'!J47+'31._Humán_köt'!J47+'32._Óvoda_köt'!J47+'33._TMKK_köt'!J47+'34._Rendelő_köt'!J47</f>
        <v>0</v>
      </c>
      <c r="K47" s="380">
        <f>'29._Hivatal_köt'!K47+'30._TIK_köt'!K47+'31._Humán_köt'!K47+'32._Óvoda_köt'!K47+'33._TMKK_köt'!K47+'34._Rendelő_köt'!K47</f>
        <v>0</v>
      </c>
      <c r="L47" s="380">
        <f>'29._Hivatal_köt'!L47+'30._TIK_köt'!L47+'31._Humán_köt'!L47+'32._Óvoda_köt'!L47+'33._TMKK_köt'!L47+'34._Rendelő_köt'!L47</f>
        <v>0</v>
      </c>
    </row>
    <row r="48" spans="1:12" s="707" customFormat="1" ht="15" customHeight="1" thickBot="1" x14ac:dyDescent="0.2">
      <c r="A48" s="65" t="s">
        <v>21</v>
      </c>
      <c r="B48" s="704" t="s">
        <v>174</v>
      </c>
      <c r="C48" s="140">
        <f>+C42+C43</f>
        <v>2341860423</v>
      </c>
      <c r="D48" s="139">
        <f t="shared" ref="D48:K48" si="13">+D42+D43</f>
        <v>2466280240</v>
      </c>
      <c r="E48" s="740">
        <f t="shared" si="13"/>
        <v>2903375214</v>
      </c>
      <c r="F48" s="740">
        <f t="shared" si="13"/>
        <v>0</v>
      </c>
      <c r="G48" s="740">
        <f t="shared" si="13"/>
        <v>0</v>
      </c>
      <c r="H48" s="705">
        <f t="shared" si="2"/>
        <v>437094974</v>
      </c>
      <c r="I48" s="706">
        <f t="shared" si="13"/>
        <v>0</v>
      </c>
      <c r="J48" s="706">
        <f t="shared" si="13"/>
        <v>0</v>
      </c>
      <c r="K48" s="706">
        <f t="shared" si="13"/>
        <v>0</v>
      </c>
      <c r="L48" s="706" t="e">
        <f t="shared" ref="L48" si="14">+L42+L43</f>
        <v>#DIV/0!</v>
      </c>
    </row>
    <row r="49" spans="1:15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N49" s="56" t="b">
        <f>E48=E69</f>
        <v>1</v>
      </c>
      <c r="O49" s="1419">
        <f>+H48-H69</f>
        <v>0</v>
      </c>
    </row>
    <row r="50" spans="1:15" ht="13.5" thickBot="1" x14ac:dyDescent="0.25">
      <c r="A50" s="1849" t="s">
        <v>362</v>
      </c>
      <c r="B50" s="1849"/>
      <c r="C50" s="1849"/>
      <c r="D50" s="1849"/>
      <c r="E50" s="1849"/>
      <c r="F50" s="1849"/>
      <c r="G50" s="1849"/>
      <c r="H50" s="1849"/>
    </row>
    <row r="51" spans="1:15" s="702" customFormat="1" ht="54" customHeight="1" thickBot="1" x14ac:dyDescent="0.25">
      <c r="A51" s="796"/>
      <c r="B51" s="797" t="s">
        <v>38</v>
      </c>
      <c r="C51" s="21" t="str">
        <f>C7</f>
        <v>2023. évi eredeti előirányzat
2/2023. (II.14.)</v>
      </c>
      <c r="D51" s="245" t="str">
        <f t="shared" ref="D51:L51" si="15">D7</f>
        <v>Módosított előirányzat a 14/2023.  (VI.29.)  rendelet szerint</v>
      </c>
      <c r="E51" s="21" t="str">
        <f t="shared" si="15"/>
        <v>Módosított előirányzat a …./2023. (IX…..)  rendelet szerint</v>
      </c>
      <c r="F51" s="21" t="str">
        <f t="shared" si="15"/>
        <v>Módosított előirányzat a .../2023. (XII…...)  rendelet szerint</v>
      </c>
      <c r="G51" s="21" t="str">
        <f t="shared" si="15"/>
        <v>Módosított előirányzat a …../2023. (II…..)  rendelet szerint</v>
      </c>
      <c r="H51" s="34" t="str">
        <f t="shared" si="15"/>
        <v>Változás a 14/2023. (VI.29.) rendelethez képest</v>
      </c>
      <c r="I51" s="245" t="str">
        <f t="shared" si="15"/>
        <v>2023. évi teljesítés              2023.06.30-ig</v>
      </c>
      <c r="J51" s="21" t="str">
        <f t="shared" si="15"/>
        <v>2023. évi teljesítés              2023.09.30-ig</v>
      </c>
      <c r="K51" s="21" t="str">
        <f t="shared" si="15"/>
        <v>2023. évi teljesítés              2023.12.31-ig</v>
      </c>
      <c r="L51" s="21" t="str">
        <f t="shared" si="15"/>
        <v>Teljesítés %-a</v>
      </c>
    </row>
    <row r="52" spans="1:15" s="33" customFormat="1" ht="12.2" customHeight="1" thickBot="1" x14ac:dyDescent="0.25">
      <c r="A52" s="57" t="s">
        <v>12</v>
      </c>
      <c r="B52" s="58" t="s">
        <v>547</v>
      </c>
      <c r="C52" s="91">
        <f>+C53+C55+C56+C57+C58</f>
        <v>2330660423</v>
      </c>
      <c r="D52" s="132">
        <f t="shared" ref="D52:K52" si="16">+D53+D55+D56+D57+D58</f>
        <v>2428083611</v>
      </c>
      <c r="E52" s="730">
        <f t="shared" si="16"/>
        <v>2847723998</v>
      </c>
      <c r="F52" s="730">
        <f t="shared" si="16"/>
        <v>0</v>
      </c>
      <c r="G52" s="730">
        <f t="shared" si="16"/>
        <v>0</v>
      </c>
      <c r="H52" s="50">
        <f>+E52-D52</f>
        <v>419640387</v>
      </c>
      <c r="I52" s="256">
        <f t="shared" si="16"/>
        <v>0</v>
      </c>
      <c r="J52" s="50">
        <f t="shared" si="16"/>
        <v>0</v>
      </c>
      <c r="K52" s="50">
        <f t="shared" si="16"/>
        <v>0</v>
      </c>
      <c r="L52" s="50" t="e">
        <f>'29._Hivatal_köt'!L53+'30._TIK_köt'!L53+'31._Humán_köt'!L53+'32._Óvoda_köt'!L53+'33._TMKK_köt'!L52+'34._Rendelő_köt'!L53</f>
        <v>#DIV/0!</v>
      </c>
    </row>
    <row r="53" spans="1:15" ht="12.2" customHeight="1" x14ac:dyDescent="0.2">
      <c r="A53" s="1252" t="s">
        <v>91</v>
      </c>
      <c r="B53" s="17" t="s">
        <v>68</v>
      </c>
      <c r="C53" s="126">
        <f>'29._Hivatal_köt'!C54+'30._TIK_köt'!C54+'31._Humán_köt'!C54+'32._Óvoda_köt'!C54+'33._TMKK_köt'!C54+'34._Rendelő_köt'!C54</f>
        <v>1316011387</v>
      </c>
      <c r="D53" s="278">
        <f>'29._Hivatal_köt'!D54+'30._TIK_köt'!D54+'31._Humán_köt'!D54+'32._Óvoda_köt'!D54+'33._TMKK_köt'!D54+'34._Rendelő_köt'!D54</f>
        <v>1335394029</v>
      </c>
      <c r="E53" s="734">
        <f>'29._Hivatal_köt'!E54+'30._TIK_köt'!E54+'31._Humán_köt'!E54+'32._Óvoda_köt'!E54+'33._TMKK_köt'!E54+'34._Rendelő_köt'!E54</f>
        <v>1659867195</v>
      </c>
      <c r="F53" s="734">
        <f>'29._Hivatal_köt'!F54+'30._TIK_köt'!F54+'31._Humán_köt'!F54+'32._Óvoda_köt'!F54+'33._TMKK_köt'!F54+'34._Rendelő_köt'!F54</f>
        <v>0</v>
      </c>
      <c r="G53" s="734">
        <f>'29._Hivatal_köt'!G54+'30._TIK_köt'!G54+'31._Humán_köt'!G54+'32._Óvoda_köt'!G54+'33._TMKK_köt'!G54+'34._Rendelő_köt'!G54</f>
        <v>0</v>
      </c>
      <c r="H53" s="35">
        <f t="shared" ref="H53:H71" si="17">+E53-D53</f>
        <v>324473166</v>
      </c>
      <c r="I53" s="260">
        <f>'29._Hivatal_köt'!I54+'30._TIK_köt'!I54+'31._Humán_köt'!I54+'32._Óvoda_köt'!I54+'33._TMKK_köt'!I54+'34._Rendelő_köt'!I54</f>
        <v>0</v>
      </c>
      <c r="J53" s="35">
        <f>'29._Hivatal_köt'!J54+'30._TIK_köt'!J54+'31._Humán_köt'!J54+'32._Óvoda_köt'!J54+'33._TMKK_köt'!J54+'34._Rendelő_köt'!J54</f>
        <v>0</v>
      </c>
      <c r="K53" s="35">
        <f>'29._Hivatal_köt'!K54+'30._TIK_köt'!K54+'31._Humán_köt'!K54+'32._Óvoda_köt'!K54+'33._TMKK_köt'!K54+'34._Rendelő_köt'!K54</f>
        <v>0</v>
      </c>
      <c r="L53" s="35">
        <f>'29._Hivatal_köt'!L54+'30._TIK_köt'!L54+'31._Humán_köt'!L54+'32._Óvoda_köt'!L54+'33._TMKK_köt'!L53+'34._Rendelő_köt'!L54</f>
        <v>0</v>
      </c>
    </row>
    <row r="54" spans="1:15" ht="12.2" customHeight="1" x14ac:dyDescent="0.2">
      <c r="A54" s="1252" t="s">
        <v>305</v>
      </c>
      <c r="B54" s="428" t="s">
        <v>270</v>
      </c>
      <c r="C54" s="126">
        <f>'29._Hivatal_köt'!C55+'30._TIK_köt'!C55+'31._Humán_köt'!C55+'32._Óvoda_köt'!C55+'33._TMKK_köt'!C55+'34._Rendelő_köt'!C55</f>
        <v>20000000</v>
      </c>
      <c r="D54" s="278">
        <f>'29._Hivatal_köt'!D55+'30._TIK_köt'!D55+'31._Humán_köt'!D55+'32._Óvoda_köt'!D55+'33._TMKK_köt'!D55+'34._Rendelő_köt'!D55</f>
        <v>20000000</v>
      </c>
      <c r="E54" s="734">
        <f>'29._Hivatal_köt'!E55+'30._TIK_köt'!E55+'31._Humán_köt'!E55+'32._Óvoda_köt'!E55+'33._TMKK_köt'!E55+'34._Rendelő_köt'!E55</f>
        <v>80728704</v>
      </c>
      <c r="F54" s="734">
        <f>'29._Hivatal_köt'!F55+'30._TIK_köt'!F55+'31._Humán_köt'!F55+'32._Óvoda_köt'!F55+'33._TMKK_köt'!F55+'34._Rendelő_köt'!F55</f>
        <v>0</v>
      </c>
      <c r="G54" s="734">
        <f>'29._Hivatal_köt'!G55+'30._TIK_köt'!G55+'31._Humán_köt'!G55+'32._Óvoda_köt'!G55+'33._TMKK_köt'!G55+'34._Rendelő_köt'!G55</f>
        <v>0</v>
      </c>
      <c r="H54" s="35">
        <f t="shared" si="17"/>
        <v>60728704</v>
      </c>
      <c r="I54" s="260">
        <f>'29._Hivatal_köt'!I55+'30._TIK_köt'!I55+'31._Humán_köt'!I55+'32._Óvoda_köt'!I55+'33._TMKK_köt'!I55+'34._Rendelő_köt'!I55</f>
        <v>0</v>
      </c>
      <c r="J54" s="35">
        <f>'29._Hivatal_köt'!J55+'30._TIK_köt'!J55+'31._Humán_köt'!J55+'32._Óvoda_köt'!J55+'33._TMKK_köt'!J55+'34._Rendelő_köt'!J55</f>
        <v>0</v>
      </c>
      <c r="K54" s="35">
        <f>'29._Hivatal_köt'!K55+'30._TIK_köt'!K55+'31._Humán_köt'!K55+'32._Óvoda_köt'!K55+'33._TMKK_köt'!K55+'34._Rendelő_köt'!K55</f>
        <v>0</v>
      </c>
      <c r="L54" s="35" t="e">
        <f>'29._Hivatal_köt'!L55+'30._TIK_köt'!L55+'31._Humán_köt'!L55+'32._Óvoda_köt'!L55+'33._TMKK_köt'!L54+'34._Rendelő_köt'!L55</f>
        <v>#DIV/0!</v>
      </c>
    </row>
    <row r="55" spans="1:15" ht="12.2" customHeight="1" x14ac:dyDescent="0.2">
      <c r="A55" s="1252" t="s">
        <v>92</v>
      </c>
      <c r="B55" s="423" t="s">
        <v>87</v>
      </c>
      <c r="C55" s="433">
        <f>'29._Hivatal_köt'!C56+'30._TIK_köt'!C56+'31._Humán_köt'!C56+'32._Óvoda_köt'!C56+'33._TMKK_köt'!C56+'34._Rendelő_köt'!C56</f>
        <v>215963041</v>
      </c>
      <c r="D55" s="416">
        <f>'29._Hivatal_köt'!D56+'30._TIK_köt'!D56+'31._Humán_köt'!D56+'32._Óvoda_köt'!D56+'33._TMKK_köt'!D56+'34._Rendelő_köt'!D56</f>
        <v>221577185</v>
      </c>
      <c r="E55" s="110">
        <f>'29._Hivatal_köt'!E56+'30._TIK_köt'!E56+'31._Humán_köt'!E56+'32._Óvoda_köt'!E56+'33._TMKK_köt'!E56+'34._Rendelő_köt'!E56</f>
        <v>270630204</v>
      </c>
      <c r="F55" s="110">
        <f>'29._Hivatal_köt'!F56+'30._TIK_köt'!F56+'31._Humán_köt'!F56+'32._Óvoda_köt'!F56+'33._TMKK_köt'!F56+'34._Rendelő_köt'!F56</f>
        <v>0</v>
      </c>
      <c r="G55" s="110">
        <f>'29._Hivatal_köt'!G56+'30._TIK_köt'!G56+'31._Humán_köt'!G56+'32._Óvoda_köt'!G56+'33._TMKK_köt'!G56+'34._Rendelő_köt'!G56</f>
        <v>0</v>
      </c>
      <c r="H55" s="417">
        <f t="shared" si="17"/>
        <v>49053019</v>
      </c>
      <c r="I55" s="651">
        <f>'29._Hivatal_köt'!I56+'30._TIK_köt'!I56+'31._Humán_köt'!I56+'32._Óvoda_köt'!I56+'33._TMKK_köt'!I56+'34._Rendelő_köt'!I56</f>
        <v>0</v>
      </c>
      <c r="J55" s="36">
        <f>'29._Hivatal_köt'!J56+'30._TIK_köt'!J56+'31._Humán_köt'!J56+'32._Óvoda_köt'!J56+'33._TMKK_köt'!J56+'34._Rendelő_köt'!J56</f>
        <v>0</v>
      </c>
      <c r="K55" s="36">
        <f>'29._Hivatal_köt'!K56+'30._TIK_köt'!K56+'31._Humán_köt'!K56+'32._Óvoda_köt'!K56+'33._TMKK_köt'!K56+'34._Rendelő_köt'!K56</f>
        <v>0</v>
      </c>
      <c r="L55" s="36">
        <f>'29._Hivatal_köt'!L56+'30._TIK_köt'!L56+'31._Humán_köt'!L56+'32._Óvoda_köt'!L56+'33._TMKK_köt'!L55+'34._Rendelő_köt'!L56</f>
        <v>0</v>
      </c>
    </row>
    <row r="56" spans="1:15" ht="12.2" customHeight="1" x14ac:dyDescent="0.2">
      <c r="A56" s="1252" t="s">
        <v>93</v>
      </c>
      <c r="B56" s="423" t="s">
        <v>69</v>
      </c>
      <c r="C56" s="433">
        <f>'29._Hivatal_köt'!C57+'30._TIK_köt'!C57+'31._Humán_köt'!C57+'32._Óvoda_köt'!C57+'33._TMKK_köt'!C57+'34._Rendelő_köt'!C57</f>
        <v>797440495</v>
      </c>
      <c r="D56" s="416">
        <f>'29._Hivatal_köt'!D57+'30._TIK_köt'!D57+'31._Humán_köt'!D57+'32._Óvoda_köt'!D57+'33._TMKK_köt'!D57+'34._Rendelő_köt'!D57</f>
        <v>869859317</v>
      </c>
      <c r="E56" s="110">
        <f>'29._Hivatal_köt'!E57+'30._TIK_köt'!E57+'31._Humán_köt'!E57+'32._Óvoda_köt'!E57+'33._TMKK_köt'!E57+'34._Rendelő_köt'!E57</f>
        <v>915967182</v>
      </c>
      <c r="F56" s="110">
        <f>'29._Hivatal_köt'!F57+'30._TIK_köt'!F57+'31._Humán_köt'!F57+'32._Óvoda_köt'!F57+'33._TMKK_köt'!F57+'34._Rendelő_köt'!F57</f>
        <v>0</v>
      </c>
      <c r="G56" s="110">
        <f>'29._Hivatal_köt'!G57+'30._TIK_köt'!G57+'31._Humán_köt'!G57+'32._Óvoda_köt'!G57+'33._TMKK_köt'!G57+'34._Rendelő_köt'!G57</f>
        <v>0</v>
      </c>
      <c r="H56" s="417">
        <f t="shared" si="17"/>
        <v>46107865</v>
      </c>
      <c r="I56" s="651">
        <f>'29._Hivatal_köt'!I57+'30._TIK_köt'!I57+'31._Humán_köt'!I57+'32._Óvoda_köt'!I57+'33._TMKK_köt'!I57+'34._Rendelő_köt'!I57</f>
        <v>0</v>
      </c>
      <c r="J56" s="36">
        <f>'29._Hivatal_köt'!J57+'30._TIK_köt'!J57+'31._Humán_köt'!J57+'32._Óvoda_köt'!J57+'33._TMKK_köt'!J57+'34._Rendelő_köt'!J57</f>
        <v>0</v>
      </c>
      <c r="K56" s="36">
        <f>'29._Hivatal_köt'!K57+'30._TIK_köt'!K57+'31._Humán_köt'!K57+'32._Óvoda_köt'!K57+'33._TMKK_köt'!K57+'34._Rendelő_köt'!K57</f>
        <v>0</v>
      </c>
      <c r="L56" s="36">
        <f>'29._Hivatal_köt'!L57+'30._TIK_köt'!L57+'31._Humán_köt'!L57+'32._Óvoda_köt'!L57+'33._TMKK_köt'!L56+'34._Rendelő_köt'!L57</f>
        <v>0</v>
      </c>
    </row>
    <row r="57" spans="1:15" ht="12.2" customHeight="1" x14ac:dyDescent="0.2">
      <c r="A57" s="1252" t="s">
        <v>90</v>
      </c>
      <c r="B57" s="423" t="s">
        <v>80</v>
      </c>
      <c r="C57" s="433">
        <f>'29._Hivatal_köt'!C58+'30._TIK_köt'!C58+'31._Humán_köt'!C58+'32._Óvoda_köt'!C58+'33._TMKK_köt'!C58+'34._Rendelő_köt'!C58</f>
        <v>0</v>
      </c>
      <c r="D57" s="416">
        <f>'29._Hivatal_köt'!D58+'30._TIK_köt'!D58+'31._Humán_köt'!D58+'32._Óvoda_köt'!D58+'33._TMKK_köt'!D58+'34._Rendelő_köt'!D58</f>
        <v>0</v>
      </c>
      <c r="E57" s="110">
        <f>'29._Hivatal_köt'!E58+'30._TIK_köt'!E58+'31._Humán_köt'!E58+'32._Óvoda_köt'!E58+'33._TMKK_köt'!E58+'34._Rendelő_köt'!E58</f>
        <v>0</v>
      </c>
      <c r="F57" s="110">
        <f>'29._Hivatal_köt'!F58+'30._TIK_köt'!F58+'31._Humán_köt'!F58+'32._Óvoda_köt'!F58+'33._TMKK_köt'!F58+'34._Rendelő_köt'!F58</f>
        <v>0</v>
      </c>
      <c r="G57" s="110">
        <f>'29._Hivatal_köt'!G58+'30._TIK_köt'!G58+'31._Humán_köt'!G58+'32._Óvoda_köt'!G58+'33._TMKK_köt'!G58+'34._Rendelő_köt'!G58</f>
        <v>0</v>
      </c>
      <c r="H57" s="417">
        <f t="shared" si="17"/>
        <v>0</v>
      </c>
      <c r="I57" s="651">
        <f>'29._Hivatal_köt'!I58+'30._TIK_köt'!I58+'31._Humán_köt'!I58+'32._Óvoda_köt'!I58+'33._TMKK_köt'!I58+'34._Rendelő_köt'!I58</f>
        <v>0</v>
      </c>
      <c r="J57" s="36">
        <f>'29._Hivatal_köt'!J58+'30._TIK_köt'!J58+'31._Humán_köt'!J58+'32._Óvoda_köt'!J58+'33._TMKK_köt'!J58+'34._Rendelő_köt'!J58</f>
        <v>0</v>
      </c>
      <c r="K57" s="36">
        <f>'29._Hivatal_köt'!K58+'30._TIK_köt'!K58+'31._Humán_köt'!K58+'32._Óvoda_köt'!K58+'33._TMKK_köt'!K58+'34._Rendelő_köt'!K58</f>
        <v>0</v>
      </c>
      <c r="L57" s="36" t="e">
        <f>'29._Hivatal_köt'!L58+'30._TIK_köt'!L58+'31._Humán_köt'!L58+'32._Óvoda_köt'!L58+'33._TMKK_köt'!L57+'34._Rendelő_köt'!L58</f>
        <v>#DIV/0!</v>
      </c>
    </row>
    <row r="58" spans="1:15" ht="12.2" customHeight="1" x14ac:dyDescent="0.2">
      <c r="A58" s="1252" t="s">
        <v>147</v>
      </c>
      <c r="B58" s="423" t="s">
        <v>88</v>
      </c>
      <c r="C58" s="433">
        <f>C59+C60</f>
        <v>1245500</v>
      </c>
      <c r="D58" s="416">
        <f t="shared" ref="D58:K58" si="18">D59+D60</f>
        <v>1253080</v>
      </c>
      <c r="E58" s="110">
        <f t="shared" si="18"/>
        <v>1259417</v>
      </c>
      <c r="F58" s="110">
        <f t="shared" si="18"/>
        <v>0</v>
      </c>
      <c r="G58" s="110">
        <f t="shared" si="18"/>
        <v>0</v>
      </c>
      <c r="H58" s="417">
        <f t="shared" si="17"/>
        <v>6337</v>
      </c>
      <c r="I58" s="651">
        <f t="shared" si="18"/>
        <v>0</v>
      </c>
      <c r="J58" s="36">
        <f t="shared" si="18"/>
        <v>0</v>
      </c>
      <c r="K58" s="36">
        <f t="shared" si="18"/>
        <v>0</v>
      </c>
      <c r="L58" s="36" t="e">
        <f>'29._Hivatal_köt'!L59+'30._TIK_köt'!L59+'31._Humán_köt'!L59+'32._Óvoda_köt'!L59+'33._TMKK_köt'!L58+'34._Rendelő_köt'!L59</f>
        <v>#DIV/0!</v>
      </c>
    </row>
    <row r="59" spans="1:15" ht="12.2" customHeight="1" x14ac:dyDescent="0.2">
      <c r="A59" s="1252" t="s">
        <v>306</v>
      </c>
      <c r="B59" s="669" t="s">
        <v>235</v>
      </c>
      <c r="C59" s="433">
        <f>'29._Hivatal_köt'!C60+'30._TIK_köt'!C60+'31._Humán_köt'!C60+'32._Óvoda_köt'!C60+'33._TMKK_köt'!C60+'34._Rendelő_köt'!C60</f>
        <v>1245500</v>
      </c>
      <c r="D59" s="416">
        <f>'29._Hivatal_köt'!D60+'30._TIK_köt'!D60+'31._Humán_köt'!D60+'32._Óvoda_köt'!D60+'33._TMKK_köt'!D60+'34._Rendelő_köt'!D60</f>
        <v>1253080</v>
      </c>
      <c r="E59" s="110">
        <f>'29._Hivatal_köt'!E60+'30._TIK_köt'!E60+'31._Humán_köt'!E60+'32._Óvoda_köt'!E60+'33._TMKK_köt'!E60+'34._Rendelő_köt'!E60</f>
        <v>1259417</v>
      </c>
      <c r="F59" s="110">
        <f>'29._Hivatal_köt'!F60+'30._TIK_köt'!F60+'31._Humán_köt'!F60+'32._Óvoda_köt'!F60+'33._TMKK_köt'!F60+'34._Rendelő_köt'!F60</f>
        <v>0</v>
      </c>
      <c r="G59" s="110">
        <f>'29._Hivatal_köt'!G60+'30._TIK_köt'!G60+'31._Humán_köt'!G60+'32._Óvoda_köt'!G60+'33._TMKK_köt'!G60+'34._Rendelő_köt'!G60</f>
        <v>0</v>
      </c>
      <c r="H59" s="417">
        <f t="shared" si="17"/>
        <v>6337</v>
      </c>
      <c r="I59" s="651">
        <f>'29._Hivatal_köt'!I60+'30._TIK_köt'!I60+'31._Humán_köt'!I60+'32._Óvoda_köt'!I60+'33._TMKK_köt'!I60+'34._Rendelő_köt'!I60</f>
        <v>0</v>
      </c>
      <c r="J59" s="36">
        <f>'29._Hivatal_köt'!J60+'30._TIK_köt'!J60+'31._Humán_köt'!J60+'32._Óvoda_köt'!J60+'33._TMKK_köt'!J60+'34._Rendelő_köt'!J60</f>
        <v>0</v>
      </c>
      <c r="K59" s="36">
        <f>'29._Hivatal_köt'!K60+'30._TIK_köt'!K60+'31._Humán_köt'!K60+'32._Óvoda_köt'!K60+'33._TMKK_köt'!K60+'34._Rendelő_köt'!K60</f>
        <v>0</v>
      </c>
      <c r="L59" s="36" t="e">
        <f>'29._Hivatal_köt'!L60+'30._TIK_köt'!L60+'31._Humán_köt'!L60+'32._Óvoda_köt'!L60+'33._TMKK_köt'!L59+'34._Rendelő_köt'!L60</f>
        <v>#DIV/0!</v>
      </c>
    </row>
    <row r="60" spans="1:15" ht="12.2" customHeight="1" thickBot="1" x14ac:dyDescent="0.25">
      <c r="A60" s="86" t="s">
        <v>307</v>
      </c>
      <c r="B60" s="87" t="s">
        <v>234</v>
      </c>
      <c r="C60" s="94">
        <f>'29._Hivatal_köt'!C61+'30._TIK_köt'!C61+'31._Humán_köt'!C61+'32._Óvoda_köt'!C61+'33._TMKK_köt'!C61+'34._Rendelő_köt'!C61</f>
        <v>0</v>
      </c>
      <c r="D60" s="279">
        <f>'29._Hivatal_köt'!D61+'30._TIK_köt'!D61+'31._Humán_köt'!D61+'32._Óvoda_köt'!D61+'33._TMKK_köt'!D61+'34._Rendelő_köt'!D61</f>
        <v>0</v>
      </c>
      <c r="E60" s="741">
        <f>'29._Hivatal_köt'!E61+'30._TIK_köt'!E61+'31._Humán_köt'!E61+'32._Óvoda_köt'!E61+'33._TMKK_köt'!E61+'34._Rendelő_köt'!E61</f>
        <v>0</v>
      </c>
      <c r="F60" s="741">
        <f>'29._Hivatal_köt'!F61+'30._TIK_köt'!F61+'31._Humán_köt'!F61+'32._Óvoda_köt'!F61+'33._TMKK_köt'!F61+'34._Rendelő_köt'!F61</f>
        <v>0</v>
      </c>
      <c r="G60" s="741">
        <f>'29._Hivatal_köt'!G61+'30._TIK_köt'!G61+'31._Humán_köt'!G61+'32._Óvoda_köt'!G61+'33._TMKK_köt'!G61+'34._Rendelő_köt'!G61</f>
        <v>0</v>
      </c>
      <c r="H60" s="63">
        <f t="shared" si="17"/>
        <v>0</v>
      </c>
      <c r="I60" s="262">
        <f>'29._Hivatal_köt'!I61+'30._TIK_köt'!I61+'31._Humán_köt'!I61+'32._Óvoda_köt'!I61+'33._TMKK_köt'!I61+'34._Rendelő_köt'!I61</f>
        <v>0</v>
      </c>
      <c r="J60" s="63">
        <f>'29._Hivatal_köt'!J61+'30._TIK_köt'!J61+'31._Humán_köt'!J61+'32._Óvoda_köt'!J61+'33._TMKK_köt'!J61+'34._Rendelő_köt'!J61</f>
        <v>0</v>
      </c>
      <c r="K60" s="63">
        <f>'29._Hivatal_köt'!K61+'30._TIK_köt'!K61+'31._Humán_köt'!K61+'32._Óvoda_köt'!K61+'33._TMKK_köt'!K61+'34._Rendelő_köt'!K61</f>
        <v>0</v>
      </c>
      <c r="L60" s="63" t="e">
        <f>'29._Hivatal_köt'!L61+'30._TIK_köt'!L61+'31._Humán_köt'!L61+'32._Óvoda_köt'!L61+'33._TMKK_köt'!L60+'34._Rendelő_köt'!L61</f>
        <v>#DIV/0!</v>
      </c>
    </row>
    <row r="61" spans="1:15" ht="12.2" customHeight="1" thickBot="1" x14ac:dyDescent="0.25">
      <c r="A61" s="57" t="s">
        <v>13</v>
      </c>
      <c r="B61" s="58" t="s">
        <v>548</v>
      </c>
      <c r="C61" s="91">
        <f>C62+C64+C66</f>
        <v>11200000</v>
      </c>
      <c r="D61" s="132">
        <f t="shared" ref="D61:K61" si="19">D62+D64+D66</f>
        <v>38196629</v>
      </c>
      <c r="E61" s="730">
        <f t="shared" si="19"/>
        <v>55651216</v>
      </c>
      <c r="F61" s="730">
        <f t="shared" si="19"/>
        <v>0</v>
      </c>
      <c r="G61" s="730">
        <f t="shared" si="19"/>
        <v>0</v>
      </c>
      <c r="H61" s="50">
        <f t="shared" si="17"/>
        <v>17454587</v>
      </c>
      <c r="I61" s="256">
        <f t="shared" si="19"/>
        <v>0</v>
      </c>
      <c r="J61" s="50">
        <f t="shared" si="19"/>
        <v>0</v>
      </c>
      <c r="K61" s="50">
        <f t="shared" si="19"/>
        <v>0</v>
      </c>
      <c r="L61" s="50" t="e">
        <f>'29._Hivatal_köt'!L62+'30._TIK_köt'!L62+'31._Humán_köt'!L62+'32._Óvoda_köt'!L62+'33._TMKK_köt'!L61+'34._Rendelő_köt'!L62</f>
        <v>#DIV/0!</v>
      </c>
    </row>
    <row r="62" spans="1:15" s="33" customFormat="1" ht="12.2" customHeight="1" x14ac:dyDescent="0.2">
      <c r="A62" s="1252" t="s">
        <v>94</v>
      </c>
      <c r="B62" s="17" t="s">
        <v>119</v>
      </c>
      <c r="C62" s="126">
        <f>'29._Hivatal_köt'!C63+'30._TIK_köt'!C63+'31._Humán_köt'!C63+'32._Óvoda_köt'!C63+'33._TMKK_köt'!C63+'34._Rendelő_köt'!C63</f>
        <v>11200000</v>
      </c>
      <c r="D62" s="278">
        <f>'29._Hivatal_köt'!D63+'30._TIK_köt'!D63+'31._Humán_köt'!D63+'32._Óvoda_köt'!D63+'33._TMKK_köt'!D63+'34._Rendelő_köt'!D63</f>
        <v>38196629</v>
      </c>
      <c r="E62" s="734">
        <f>'29._Hivatal_köt'!E63+'30._TIK_köt'!E63+'31._Humán_köt'!E63+'32._Óvoda_köt'!E63+'33._TMKK_köt'!E63+'34._Rendelő_köt'!E63</f>
        <v>55651216</v>
      </c>
      <c r="F62" s="734">
        <f t="shared" ref="F62:K62" si="20">F63</f>
        <v>0</v>
      </c>
      <c r="G62" s="734">
        <f t="shared" si="20"/>
        <v>0</v>
      </c>
      <c r="H62" s="35">
        <f t="shared" si="17"/>
        <v>17454587</v>
      </c>
      <c r="I62" s="260">
        <f t="shared" si="20"/>
        <v>0</v>
      </c>
      <c r="J62" s="35">
        <f t="shared" si="20"/>
        <v>0</v>
      </c>
      <c r="K62" s="35">
        <f t="shared" si="20"/>
        <v>0</v>
      </c>
      <c r="L62" s="35">
        <f>'29._Hivatal_köt'!L63+'30._TIK_köt'!L63+'31._Humán_köt'!L63+'32._Óvoda_köt'!L63+'33._TMKK_köt'!L62+'34._Rendelő_köt'!L63</f>
        <v>0</v>
      </c>
    </row>
    <row r="63" spans="1:15" s="33" customFormat="1" ht="12.2" customHeight="1" x14ac:dyDescent="0.2">
      <c r="A63" s="1252" t="s">
        <v>316</v>
      </c>
      <c r="B63" s="670" t="s">
        <v>236</v>
      </c>
      <c r="C63" s="126">
        <f>'29._Hivatal_köt'!C64+'30._TIK_köt'!C64+'31._Humán_köt'!C64+'32._Óvoda_köt'!C64+'33._TMKK_köt'!C64+'34._Rendelő_köt'!C64</f>
        <v>0</v>
      </c>
      <c r="D63" s="278">
        <f>'29._Hivatal_köt'!D64+'30._TIK_köt'!D64+'31._Humán_köt'!D64+'32._Óvoda_köt'!D64+'33._TMKK_köt'!D64+'34._Rendelő_köt'!D64</f>
        <v>0</v>
      </c>
      <c r="E63" s="734">
        <f>'29._Hivatal_köt'!E64+'30._TIK_köt'!E64+'31._Humán_köt'!E64+'32._Óvoda_köt'!E64+'33._TMKK_köt'!E64+'34._Rendelő_köt'!E64</f>
        <v>0</v>
      </c>
      <c r="F63" s="734">
        <f>'29._Hivatal_köt'!F64+'30._TIK_köt'!F64+'31._Humán_köt'!F64+'32._Óvoda_köt'!F64+'33._TMKK_köt'!F64+'34._Rendelő_köt'!F64</f>
        <v>0</v>
      </c>
      <c r="G63" s="734">
        <f>'29._Hivatal_köt'!G64+'30._TIK_köt'!G64+'31._Humán_köt'!G64+'32._Óvoda_köt'!G64+'33._TMKK_köt'!G64+'34._Rendelő_köt'!G64</f>
        <v>0</v>
      </c>
      <c r="H63" s="35">
        <f t="shared" si="17"/>
        <v>0</v>
      </c>
      <c r="I63" s="260">
        <f>'29._Hivatal_köt'!I64+'30._TIK_köt'!I64+'31._Humán_köt'!I64+'32._Óvoda_köt'!I64+'33._TMKK_köt'!I64+'34._Rendelő_köt'!I64</f>
        <v>0</v>
      </c>
      <c r="J63" s="35">
        <f>'29._Hivatal_köt'!J64+'30._TIK_köt'!J64+'31._Humán_köt'!J64+'32._Óvoda_köt'!J64+'33._TMKK_köt'!J64+'34._Rendelő_köt'!J64</f>
        <v>0</v>
      </c>
      <c r="K63" s="35">
        <f>'29._Hivatal_köt'!K64+'30._TIK_köt'!K64+'31._Humán_köt'!K64+'32._Óvoda_köt'!K64+'33._TMKK_köt'!K64+'34._Rendelő_köt'!K64</f>
        <v>0</v>
      </c>
      <c r="L63" s="35" t="e">
        <f>'29._Hivatal_köt'!L64+'30._TIK_köt'!L64+'31._Humán_köt'!L64+'32._Óvoda_köt'!L64+'33._TMKK_köt'!L63+'34._Rendelő_köt'!L64</f>
        <v>#DIV/0!</v>
      </c>
    </row>
    <row r="64" spans="1:15" ht="12.2" customHeight="1" x14ac:dyDescent="0.2">
      <c r="A64" s="1252" t="s">
        <v>95</v>
      </c>
      <c r="B64" s="423" t="s">
        <v>2</v>
      </c>
      <c r="C64" s="433">
        <f>'29._Hivatal_köt'!C65+'30._TIK_köt'!C65+'31._Humán_köt'!C65+'32._Óvoda_köt'!C65+'33._TMKK_köt'!C65+'34._Rendelő_köt'!C65</f>
        <v>0</v>
      </c>
      <c r="D64" s="416">
        <f>'29._Hivatal_köt'!D65+'30._TIK_köt'!D65+'31._Humán_köt'!D65+'32._Óvoda_köt'!D65+'33._TMKK_köt'!D65+'34._Rendelő_köt'!D65</f>
        <v>0</v>
      </c>
      <c r="E64" s="110">
        <f>'29._Hivatal_köt'!E65+'30._TIK_köt'!E65+'31._Humán_köt'!E65+'32._Óvoda_köt'!E65+'33._TMKK_köt'!E65+'34._Rendelő_köt'!E65</f>
        <v>0</v>
      </c>
      <c r="F64" s="110">
        <f t="shared" ref="F64:K64" si="21">F65</f>
        <v>0</v>
      </c>
      <c r="G64" s="110">
        <f t="shared" si="21"/>
        <v>0</v>
      </c>
      <c r="H64" s="417">
        <f t="shared" si="17"/>
        <v>0</v>
      </c>
      <c r="I64" s="651">
        <f t="shared" si="21"/>
        <v>0</v>
      </c>
      <c r="J64" s="36">
        <f t="shared" si="21"/>
        <v>0</v>
      </c>
      <c r="K64" s="36">
        <f t="shared" si="21"/>
        <v>0</v>
      </c>
      <c r="L64" s="36" t="e">
        <f>'29._Hivatal_köt'!L65+'30._TIK_köt'!L65+'31._Humán_köt'!L65+'32._Óvoda_köt'!L65+'33._TMKK_köt'!L64+'34._Rendelő_köt'!L65</f>
        <v>#DIV/0!</v>
      </c>
    </row>
    <row r="65" spans="1:15" ht="12.2" customHeight="1" x14ac:dyDescent="0.2">
      <c r="A65" s="1252" t="s">
        <v>342</v>
      </c>
      <c r="B65" s="671" t="s">
        <v>237</v>
      </c>
      <c r="C65" s="433">
        <f>'29._Hivatal_köt'!C66+'30._TIK_köt'!C66+'31._Humán_köt'!C66+'32._Óvoda_köt'!C66+'33._TMKK_köt'!C66+'34._Rendelő_köt'!C66</f>
        <v>0</v>
      </c>
      <c r="D65" s="416">
        <f>'29._Hivatal_köt'!D66+'30._TIK_köt'!D66+'31._Humán_köt'!D66+'32._Óvoda_köt'!D66+'33._TMKK_köt'!D66+'34._Rendelő_köt'!D66</f>
        <v>0</v>
      </c>
      <c r="E65" s="110">
        <f>'29._Hivatal_köt'!E66+'30._TIK_köt'!E66+'31._Humán_köt'!E66+'32._Óvoda_köt'!E66+'33._TMKK_köt'!E66+'34._Rendelő_köt'!E66</f>
        <v>0</v>
      </c>
      <c r="F65" s="110">
        <f>'29._Hivatal_köt'!F66+'30._TIK_köt'!F66+'31._Humán_köt'!F66+'32._Óvoda_köt'!F66+'33._TMKK_köt'!F66+'34._Rendelő_köt'!F66</f>
        <v>0</v>
      </c>
      <c r="G65" s="110">
        <f>'29._Hivatal_köt'!G66+'30._TIK_köt'!G66+'31._Humán_köt'!G66+'32._Óvoda_köt'!G66+'33._TMKK_köt'!G66+'34._Rendelő_köt'!G66</f>
        <v>0</v>
      </c>
      <c r="H65" s="417">
        <f t="shared" si="17"/>
        <v>0</v>
      </c>
      <c r="I65" s="651">
        <f>'29._Hivatal_köt'!I66+'30._TIK_köt'!I66+'31._Humán_köt'!I66+'32._Óvoda_köt'!I66+'33._TMKK_köt'!I66+'34._Rendelő_köt'!I66</f>
        <v>0</v>
      </c>
      <c r="J65" s="36">
        <f>'29._Hivatal_köt'!J66+'30._TIK_köt'!J66+'31._Humán_köt'!J66+'32._Óvoda_köt'!J66+'33._TMKK_köt'!J66+'34._Rendelő_köt'!J66</f>
        <v>0</v>
      </c>
      <c r="K65" s="36">
        <f>'29._Hivatal_köt'!K66+'30._TIK_köt'!K66+'31._Humán_köt'!K66+'32._Óvoda_köt'!K66+'33._TMKK_köt'!K66+'34._Rendelő_köt'!K66</f>
        <v>0</v>
      </c>
      <c r="L65" s="36" t="e">
        <f>'29._Hivatal_köt'!L66+'30._TIK_köt'!L66+'31._Humán_köt'!L66+'32._Óvoda_köt'!L66+'33._TMKK_köt'!L65+'34._Rendelő_köt'!L66</f>
        <v>#DIV/0!</v>
      </c>
    </row>
    <row r="66" spans="1:15" ht="12.2" customHeight="1" x14ac:dyDescent="0.2">
      <c r="A66" s="1252" t="s">
        <v>96</v>
      </c>
      <c r="B66" s="17" t="s">
        <v>175</v>
      </c>
      <c r="C66" s="433">
        <f>C67+C68</f>
        <v>0</v>
      </c>
      <c r="D66" s="416">
        <f>'29._Hivatal_köt'!D67+'30._TIK_köt'!D67+'31._Humán_köt'!D67+'32._Óvoda_köt'!D67+'33._TMKK_köt'!D67+'34._Rendelő_köt'!D67</f>
        <v>0</v>
      </c>
      <c r="E66" s="110">
        <f>'29._Hivatal_köt'!E67+'30._TIK_köt'!E67+'31._Humán_köt'!E67+'32._Óvoda_köt'!E67+'33._TMKK_köt'!E67+'34._Rendelő_köt'!E67</f>
        <v>0</v>
      </c>
      <c r="F66" s="110">
        <f t="shared" ref="F66:K66" si="22">F67+F68</f>
        <v>0</v>
      </c>
      <c r="G66" s="110">
        <f t="shared" si="22"/>
        <v>0</v>
      </c>
      <c r="H66" s="417">
        <f t="shared" si="17"/>
        <v>0</v>
      </c>
      <c r="I66" s="651">
        <f t="shared" si="22"/>
        <v>0</v>
      </c>
      <c r="J66" s="36">
        <f t="shared" si="22"/>
        <v>0</v>
      </c>
      <c r="K66" s="36">
        <f t="shared" si="22"/>
        <v>0</v>
      </c>
      <c r="L66" s="36" t="e">
        <f>'29._Hivatal_köt'!L67+'30._TIK_köt'!L67+'31._Humán_köt'!L67+'32._Óvoda_köt'!L67+'33._TMKK_köt'!L66+'34._Rendelő_köt'!L67</f>
        <v>#DIV/0!</v>
      </c>
    </row>
    <row r="67" spans="1:15" ht="12.2" customHeight="1" x14ac:dyDescent="0.2">
      <c r="A67" s="1252" t="s">
        <v>317</v>
      </c>
      <c r="B67" s="669" t="s">
        <v>239</v>
      </c>
      <c r="C67" s="433">
        <f>'29._Hivatal_köt'!C68+'30._TIK_köt'!C68+'31._Humán_köt'!C68+'32._Óvoda_köt'!C68+'33._TMKK_köt'!C68+'34._Rendelő_köt'!C68</f>
        <v>0</v>
      </c>
      <c r="D67" s="416">
        <f>'29._Hivatal_köt'!D68+'30._TIK_köt'!D68+'31._Humán_köt'!D68+'32._Óvoda_köt'!D68+'33._TMKK_köt'!D68+'34._Rendelő_köt'!D68</f>
        <v>0</v>
      </c>
      <c r="E67" s="110">
        <f>'29._Hivatal_köt'!E68+'30._TIK_köt'!E68+'31._Humán_köt'!E68+'32._Óvoda_köt'!E68+'33._TMKK_köt'!E68+'34._Rendelő_köt'!E68</f>
        <v>0</v>
      </c>
      <c r="F67" s="110">
        <f>'29._Hivatal_köt'!F68+'30._TIK_köt'!F68+'31._Humán_köt'!F68+'32._Óvoda_köt'!F68+'33._TMKK_köt'!F68+'34._Rendelő_köt'!F68</f>
        <v>0</v>
      </c>
      <c r="G67" s="110">
        <f>'29._Hivatal_köt'!G68+'30._TIK_köt'!G68+'31._Humán_köt'!G68+'32._Óvoda_köt'!G68+'33._TMKK_köt'!G68+'34._Rendelő_köt'!G68</f>
        <v>0</v>
      </c>
      <c r="H67" s="417">
        <f t="shared" si="17"/>
        <v>0</v>
      </c>
      <c r="I67" s="651">
        <f>'29._Hivatal_köt'!I68+'30._TIK_köt'!I68+'31._Humán_köt'!I68+'32._Óvoda_köt'!I68+'33._TMKK_köt'!I68+'34._Rendelő_köt'!I68</f>
        <v>0</v>
      </c>
      <c r="J67" s="36">
        <f>'29._Hivatal_köt'!J68+'30._TIK_köt'!J68+'31._Humán_köt'!J68+'32._Óvoda_köt'!J68+'33._TMKK_köt'!J68+'34._Rendelő_köt'!J68</f>
        <v>0</v>
      </c>
      <c r="K67" s="36">
        <f>'29._Hivatal_köt'!K68+'30._TIK_köt'!K68+'31._Humán_köt'!K68+'32._Óvoda_köt'!K68+'33._TMKK_köt'!K68+'34._Rendelő_köt'!K68</f>
        <v>0</v>
      </c>
      <c r="L67" s="36" t="e">
        <f>'29._Hivatal_köt'!L68+'30._TIK_köt'!L68+'31._Humán_köt'!L68+'32._Óvoda_köt'!L68+'33._TMKK_köt'!L67+'34._Rendelő_köt'!L68</f>
        <v>#DIV/0!</v>
      </c>
    </row>
    <row r="68" spans="1:15" ht="12.2" customHeight="1" thickBot="1" x14ac:dyDescent="0.25">
      <c r="A68" s="1252" t="s">
        <v>318</v>
      </c>
      <c r="B68" s="669" t="s">
        <v>238</v>
      </c>
      <c r="C68" s="433">
        <f>'29._Hivatal_köt'!C69+'30._TIK_köt'!C69+'31._Humán_köt'!C69+'32._Óvoda_köt'!C69+'33._TMKK_köt'!C69+'34._Rendelő_köt'!C69</f>
        <v>0</v>
      </c>
      <c r="D68" s="416">
        <f>'29._Hivatal_köt'!D69+'30._TIK_köt'!D69+'31._Humán_köt'!D69+'32._Óvoda_köt'!D69+'33._TMKK_köt'!D69+'34._Rendelő_köt'!D69</f>
        <v>0</v>
      </c>
      <c r="E68" s="110">
        <f>'29._Hivatal_köt'!E69+'30._TIK_köt'!E69+'31._Humán_köt'!E69+'32._Óvoda_köt'!E69+'33._TMKK_köt'!E69+'34._Rendelő_köt'!E69</f>
        <v>0</v>
      </c>
      <c r="F68" s="110">
        <f>'29._Hivatal_köt'!F69+'30._TIK_köt'!F69+'31._Humán_köt'!F69+'32._Óvoda_köt'!F69+'33._TMKK_köt'!F69+'34._Rendelő_köt'!F69</f>
        <v>0</v>
      </c>
      <c r="G68" s="110">
        <f>'29._Hivatal_köt'!G69+'30._TIK_köt'!G69+'31._Humán_köt'!G69+'32._Óvoda_köt'!G69+'33._TMKK_köt'!G69+'34._Rendelő_köt'!G69</f>
        <v>0</v>
      </c>
      <c r="H68" s="417">
        <f t="shared" si="17"/>
        <v>0</v>
      </c>
      <c r="I68" s="651">
        <f>'29._Hivatal_köt'!I69+'30._TIK_köt'!I69+'31._Humán_köt'!I69+'32._Óvoda_köt'!I69+'33._TMKK_köt'!I69+'34._Rendelő_köt'!I69</f>
        <v>0</v>
      </c>
      <c r="J68" s="36">
        <f>'29._Hivatal_köt'!J69+'30._TIK_köt'!J69+'31._Humán_köt'!J69+'32._Óvoda_köt'!J69+'33._TMKK_köt'!J69+'34._Rendelő_köt'!J69</f>
        <v>0</v>
      </c>
      <c r="K68" s="36">
        <f>'29._Hivatal_köt'!K69+'30._TIK_köt'!K69+'31._Humán_köt'!K69+'32._Óvoda_köt'!K69+'33._TMKK_köt'!K69+'34._Rendelő_köt'!K69</f>
        <v>0</v>
      </c>
      <c r="L68" s="36" t="e">
        <f>'29._Hivatal_köt'!L69+'30._TIK_köt'!L69+'31._Humán_köt'!L69+'32._Óvoda_köt'!L69+'33._TMKK_köt'!L68+'34._Rendelő_köt'!L69</f>
        <v>#DIV/0!</v>
      </c>
      <c r="O68" s="25" t="s">
        <v>385</v>
      </c>
    </row>
    <row r="69" spans="1:15" ht="15" customHeight="1" thickBot="1" x14ac:dyDescent="0.25">
      <c r="A69" s="57" t="s">
        <v>14</v>
      </c>
      <c r="B69" s="69" t="s">
        <v>176</v>
      </c>
      <c r="C69" s="140">
        <f>'29._Hivatal_köt'!C70+'30._TIK_köt'!C70+'31._Humán_köt'!C70+'32._Óvoda_köt'!C70+'33._TMKK_köt'!C70+'34._Rendelő_köt'!C70</f>
        <v>2341860423</v>
      </c>
      <c r="D69" s="139">
        <f>'29._Hivatal_köt'!D70+'30._TIK_köt'!D70+'31._Humán_köt'!D70+'32._Óvoda_köt'!D70+'33._TMKK_köt'!D70+'34._Rendelő_köt'!D70</f>
        <v>2466280240</v>
      </c>
      <c r="E69" s="740">
        <f>'29._Hivatal_köt'!E70+'30._TIK_köt'!E70+'31._Humán_köt'!E70+'32._Óvoda_köt'!E70+'33._TMKK_köt'!E70+'34._Rendelő_köt'!E70</f>
        <v>2903375214</v>
      </c>
      <c r="F69" s="740">
        <f>'29._Hivatal_köt'!F70+'30._TIK_köt'!F70+'31._Humán_köt'!F70+'32._Óvoda_köt'!F70+'33._TMKK_köt'!F70+'34._Rendelő_köt'!F70</f>
        <v>0</v>
      </c>
      <c r="G69" s="740">
        <f>'29._Hivatal_köt'!G70+'30._TIK_köt'!G70+'31._Humán_köt'!G70+'32._Óvoda_köt'!G70+'33._TMKK_köt'!G70+'34._Rendelő_köt'!G70</f>
        <v>0</v>
      </c>
      <c r="H69" s="70">
        <f>+E69-D69</f>
        <v>437094974</v>
      </c>
      <c r="I69" s="257">
        <f>'29._Hivatal_köt'!I70+'30._TIK_köt'!I70+'31._Humán_köt'!I70+'32._Óvoda_köt'!I70+'33._TMKK_köt'!I70+'34._Rendelő_köt'!I70</f>
        <v>0</v>
      </c>
      <c r="J69" s="70">
        <f>'29._Hivatal_köt'!J70+'30._TIK_köt'!J70+'31._Humán_köt'!J70+'32._Óvoda_köt'!J70+'33._TMKK_köt'!J70+'34._Rendelő_köt'!J70</f>
        <v>0</v>
      </c>
      <c r="K69" s="70">
        <f>'29._Hivatal_köt'!K70+'30._TIK_köt'!K70+'31._Humán_köt'!K70+'32._Óvoda_köt'!K70+'33._TMKK_köt'!K70+'34._Rendelő_köt'!K70</f>
        <v>0</v>
      </c>
      <c r="L69" s="70" t="e">
        <f>'29._Hivatal_köt'!L70+'30._TIK_köt'!L70+'31._Humán_köt'!L70+'32._Óvoda_köt'!L70+'33._TMKK_köt'!L69+'34._Rendelő_köt'!L70</f>
        <v>#DIV/0!</v>
      </c>
    </row>
    <row r="70" spans="1:15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5" ht="15" customHeight="1" thickBot="1" x14ac:dyDescent="0.25">
      <c r="A71" s="71" t="s">
        <v>292</v>
      </c>
      <c r="B71" s="72"/>
      <c r="C71" s="142">
        <f>'29._Hivatal_köt'!C72+'30._TIK_köt'!C72+'31._Humán_köt'!C72+'32._Óvoda_köt'!C72+'33._TMKK_köt'!C72+'34._Rendelő_köt'!C72</f>
        <v>296</v>
      </c>
      <c r="D71" s="790">
        <f>'29._Hivatal_köt'!D72+'30._TIK_köt'!D72+'31._Humán_köt'!D72+'32._Óvoda_köt'!D72+'33._TMKK_köt'!D72+'34._Rendelő_köt'!D72</f>
        <v>324</v>
      </c>
      <c r="E71" s="668">
        <f>'29._Hivatal_köt'!E72+'30._TIK_köt'!E72+'31._Humán_köt'!E72+'32._Óvoda_köt'!E72+'33._TMKK_köt'!E72+'34._Rendelő_köt'!E72</f>
        <v>315</v>
      </c>
      <c r="F71" s="668">
        <f>'29._Hivatal_köt'!F72+'30._TIK_köt'!F72+'31._Humán_köt'!F72+'32._Óvoda_köt'!F72+'33._TMKK_köt'!F72+'34._Rendelő_köt'!F72</f>
        <v>0</v>
      </c>
      <c r="G71" s="668">
        <f>'29._Hivatal_köt'!G72+'30._TIK_köt'!G72+'31._Humán_köt'!G72+'32._Óvoda_köt'!G72+'33._TMKK_köt'!G72+'34._Rendelő_köt'!G72</f>
        <v>0</v>
      </c>
      <c r="H71" s="253">
        <f t="shared" si="17"/>
        <v>-9</v>
      </c>
      <c r="I71" s="253">
        <f>'29._Hivatal_köt'!I72+'30._TIK_köt'!I72+'31._Humán_köt'!I72+'32._Óvoda_köt'!I72+'33._TMKK_köt'!I72+'34._Rendelő_köt'!I72</f>
        <v>0</v>
      </c>
      <c r="J71" s="253">
        <f>'29._Hivatal_köt'!J72+'30._TIK_köt'!J72+'31._Humán_köt'!J72+'32._Óvoda_köt'!J72+'33._TMKK_köt'!J72+'34._Rendelő_köt'!J72</f>
        <v>0</v>
      </c>
      <c r="K71" s="253">
        <f>'29._Hivatal_köt'!K72+'30._TIK_köt'!K72+'31._Humán_köt'!K72+'32._Óvoda_köt'!K72+'33._TMKK_köt'!K72+'34._Rendelő_köt'!K72</f>
        <v>0</v>
      </c>
      <c r="L71" s="253">
        <f>'29._Hivatal_köt'!L72+'30._TIK_köt'!L72+'31._Humán_köt'!L72+'32._Óvoda_köt'!L72+'33._TMKK_köt'!L71+'34._Rendelő_köt'!L72</f>
        <v>0</v>
      </c>
    </row>
    <row r="72" spans="1:15" ht="14.25" hidden="1" customHeight="1" thickBot="1" x14ac:dyDescent="0.25">
      <c r="A72" s="71" t="s">
        <v>291</v>
      </c>
      <c r="B72" s="72"/>
      <c r="C72" s="757">
        <f>'29._Hivatal_köt'!C73+'30._TIK_köt'!C73+'31._Humán_köt'!C73+'32._Óvoda_köt'!C73+'33._TMKK_köt'!C73+'34._Rendelő_köt'!C73</f>
        <v>0</v>
      </c>
      <c r="D72" s="794">
        <f>'29._Hivatal_köt'!D73+'30._TIK_köt'!D73+'31._Humán_köt'!D73+'32._Óvoda_köt'!D73+'33._TMKK_köt'!D73+'34._Rendelő_köt'!D73</f>
        <v>0</v>
      </c>
      <c r="E72" s="755">
        <f>'29._Hivatal_köt'!E73+'30._TIK_köt'!E73+'31._Humán_köt'!E73+'32._Óvoda_köt'!E73+'33._TMKK_köt'!E73+'34._Rendelő_köt'!E73</f>
        <v>0</v>
      </c>
      <c r="F72" s="755">
        <f>'29._Hivatal_köt'!F73+'30._TIK_köt'!F73+'31._Humán_köt'!F73+'32._Óvoda_köt'!F73+'33._TMKK_köt'!F73+'34._Rendelő_köt'!F73</f>
        <v>0</v>
      </c>
      <c r="G72" s="755">
        <f>'29._Hivatal_köt'!G73+'30._TIK_köt'!G73+'31._Humán_köt'!G73+'32._Óvoda_köt'!G73+'33._TMKK_köt'!G73+'34._Rendelő_köt'!G73</f>
        <v>0</v>
      </c>
      <c r="H72" s="757">
        <f t="shared" ref="H72" si="23">+D72-C72</f>
        <v>0</v>
      </c>
      <c r="I72" s="253">
        <f>'29._Hivatal_köt'!I73+'30._TIK_köt'!I73+'31._Humán_köt'!I73+'32._Óvoda_köt'!I73+'33._TMKK_köt'!I73+'34._Rendelő_köt'!I73</f>
        <v>0</v>
      </c>
      <c r="J72" s="253">
        <f>'29._Hivatal_köt'!J73+'30._TIK_köt'!J73+'31._Humán_köt'!J73+'32._Óvoda_köt'!J73+'33._TMKK_köt'!J73+'34._Rendelő_köt'!J73</f>
        <v>0</v>
      </c>
      <c r="K72" s="253">
        <f>'29._Hivatal_köt'!K73+'30._TIK_köt'!K73+'31._Humán_köt'!K73+'32._Óvoda_köt'!K73+'33._TMKK_köt'!K73+'34._Rendelő_köt'!K73</f>
        <v>0</v>
      </c>
      <c r="L72" s="253" t="e">
        <f>'29._Hivatal_köt'!L73+'30._TIK_köt'!L73+'31._Humán_köt'!L73+'32._Óvoda_köt'!L73+'33._TMKK_köt'!L72+'34._Rendelő_köt'!L73</f>
        <v>#DIV/0!</v>
      </c>
    </row>
    <row r="73" spans="1:15" x14ac:dyDescent="0.2">
      <c r="H73" s="232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.39370078740157483" bottom="0.35433070866141736" header="0.31496062992125984" footer="0.31496062992125984"/>
  <pageSetup paperSize="9" scale="7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3"/>
  <sheetViews>
    <sheetView view="pageBreakPreview" zoomScale="112" zoomScaleNormal="106" zoomScaleSheetLayoutView="112" workbookViewId="0">
      <selection activeCell="A2" sqref="A2:H2"/>
    </sheetView>
  </sheetViews>
  <sheetFormatPr defaultRowHeight="12.75" x14ac:dyDescent="0.2"/>
  <cols>
    <col min="1" max="1" width="13.83203125" style="1203" customWidth="1"/>
    <col min="2" max="2" width="64.6640625" style="25" customWidth="1"/>
    <col min="3" max="3" width="15.5" style="25" customWidth="1"/>
    <col min="4" max="4" width="15.83203125" style="25" customWidth="1"/>
    <col min="5" max="5" width="14.664062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83" customFormat="1" ht="12.75" customHeight="1" x14ac:dyDescent="0.2">
      <c r="A1" s="1709" t="s">
        <v>816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733</v>
      </c>
      <c r="B2" s="1709"/>
      <c r="C2" s="1709"/>
      <c r="D2" s="1709"/>
      <c r="E2" s="1709"/>
      <c r="F2" s="1709"/>
      <c r="G2" s="1709"/>
      <c r="H2" s="1709"/>
    </row>
    <row r="3" spans="1:12" s="24" customFormat="1" ht="15" customHeight="1" thickBot="1" x14ac:dyDescent="0.25">
      <c r="A3" s="249"/>
      <c r="C3" s="1195"/>
      <c r="D3" s="1195"/>
      <c r="E3" s="1195"/>
      <c r="F3" s="1195"/>
      <c r="G3" s="1195"/>
      <c r="H3" s="1195"/>
    </row>
    <row r="4" spans="1:12" s="40" customFormat="1" ht="38.25" customHeight="1" x14ac:dyDescent="0.2">
      <c r="A4" s="38" t="s">
        <v>137</v>
      </c>
      <c r="B4" s="39" t="s">
        <v>130</v>
      </c>
      <c r="C4" s="1743" t="s">
        <v>187</v>
      </c>
      <c r="D4" s="1744"/>
      <c r="E4" s="1744"/>
      <c r="F4" s="1744"/>
      <c r="G4" s="1744"/>
      <c r="H4" s="1745"/>
      <c r="I4" s="387"/>
      <c r="J4" s="387"/>
      <c r="K4" s="665"/>
      <c r="L4" s="665"/>
    </row>
    <row r="5" spans="1:12" s="40" customFormat="1" ht="28.5" customHeight="1" thickBot="1" x14ac:dyDescent="0.25">
      <c r="A5" s="41" t="s">
        <v>139</v>
      </c>
      <c r="B5" s="42" t="s">
        <v>403</v>
      </c>
      <c r="C5" s="1863" t="s">
        <v>141</v>
      </c>
      <c r="D5" s="1864"/>
      <c r="E5" s="1864"/>
      <c r="F5" s="1864"/>
      <c r="G5" s="1864"/>
      <c r="H5" s="1865"/>
      <c r="I5" s="388"/>
      <c r="J5" s="388"/>
      <c r="K5" s="666"/>
      <c r="L5" s="666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5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100228177</v>
      </c>
      <c r="D10" s="132">
        <f t="shared" ref="D10:K10" si="0">SUM(D11:D21)</f>
        <v>100228177</v>
      </c>
      <c r="E10" s="730">
        <f t="shared" si="0"/>
        <v>100228177</v>
      </c>
      <c r="F10" s="730">
        <f t="shared" si="0"/>
        <v>0</v>
      </c>
      <c r="G10" s="730">
        <f t="shared" si="0"/>
        <v>0</v>
      </c>
      <c r="H10" s="50">
        <f>+E10-D10</f>
        <v>0</v>
      </c>
      <c r="I10" s="1581">
        <f t="shared" si="0"/>
        <v>0</v>
      </c>
      <c r="J10" s="368">
        <f t="shared" si="0"/>
        <v>0</v>
      </c>
      <c r="K10" s="368">
        <f t="shared" si="0"/>
        <v>0</v>
      </c>
      <c r="L10" s="368">
        <f>'29._Hivatal_önként'!L10+'30._TIK_önként'!L10+'31._Humán_önként'!L10+'32._Óvoda_önként'!L10+'33._TMKK_önként'!L10+'34._Rendelő_önként'!L10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'29._Hivatal_önként'!C11+'30._TIK_önként'!C11+'31._Humán_önként'!C11+'32._Óvoda_önként'!C11+'33._TMKK_önként'!C11+'34._Rendelő_önként'!C11</f>
        <v>0</v>
      </c>
      <c r="D11" s="284">
        <f>'29._Hivatal_önként'!D11+'30._TIK_önként'!D11+'31._Humán_önként'!D11+'32._Óvoda_önként'!D11+'33._TMKK_önként'!D11+'34._Rendelő_önként'!D11</f>
        <v>0</v>
      </c>
      <c r="E11" s="731">
        <f>'29._Hivatal_önként'!E11+'30._TIK_önként'!E11+'31._Humán_önként'!E11+'32._Óvoda_önként'!E11+'33._TMKK_önként'!E11+'34._Rendelő_önként'!E11</f>
        <v>0</v>
      </c>
      <c r="F11" s="731">
        <f>'29._Hivatal_önként'!F11+'30._TIK_önként'!F11+'31._Humán_önként'!F11+'32._Óvoda_önként'!F11+'33._TMKK_önként'!F11+'34._Rendelő_önként'!F11</f>
        <v>0</v>
      </c>
      <c r="G11" s="731">
        <f>'29._Hivatal_önként'!G11+'30._TIK_önként'!G11+'31._Humán_önként'!G11+'32._Óvoda_önként'!G11+'33._TMKK_önként'!G11+'34._Rendelő_önként'!G11</f>
        <v>0</v>
      </c>
      <c r="H11" s="688">
        <f t="shared" ref="H11:H48" si="1">+E11-D11</f>
        <v>0</v>
      </c>
      <c r="I11" s="1582">
        <f>'29._Hivatal_önként'!I11+'30._TIK_önként'!I11+'31._Humán_önként'!I11+'32._Óvoda_önként'!I11+'33._TMKK_önként'!I11+'34._Rendelő_önként'!I11</f>
        <v>0</v>
      </c>
      <c r="J11" s="369">
        <f>'29._Hivatal_önként'!J11+'30._TIK_önként'!J11+'31._Humán_önként'!J11+'32._Óvoda_önként'!J11+'33._TMKK_önként'!J11+'34._Rendelő_önként'!J11</f>
        <v>0</v>
      </c>
      <c r="K11" s="369">
        <f>'29._Hivatal_önként'!K11+'30._TIK_önként'!K11+'31._Humán_önként'!K11+'32._Óvoda_önként'!K11+'33._TMKK_önként'!K11+'34._Rendelő_önként'!K11</f>
        <v>0</v>
      </c>
      <c r="L11" s="369">
        <f>'29._Hivatal_önként'!L11+'30._TIK_önként'!L11+'31._Humán_önként'!L11+'32._Óvoda_önként'!L11+'33._TMKK_önként'!L11+'34._Rendelő_önként'!L11</f>
        <v>0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'29._Hivatal_önként'!C12+'30._TIK_önként'!C12+'31._Humán_önként'!C12+'32._Óvoda_önként'!C12+'33._TMKK_önként'!C12+'34._Rendelő_önként'!C12</f>
        <v>33541063</v>
      </c>
      <c r="D12" s="434">
        <f>'29._Hivatal_önként'!D12+'30._TIK_önként'!D12+'31._Humán_önként'!D12+'32._Óvoda_önként'!D12+'33._TMKK_önként'!D12+'34._Rendelő_önként'!D12</f>
        <v>33541063</v>
      </c>
      <c r="E12" s="90">
        <f>'29._Hivatal_önként'!E12+'30._TIK_önként'!E12+'31._Humán_önként'!E12+'32._Óvoda_önként'!E12+'33._TMKK_önként'!E12+'34._Rendelő_önként'!E12</f>
        <v>33541063</v>
      </c>
      <c r="F12" s="90">
        <f>'29._Hivatal_önként'!F12+'30._TIK_önként'!F12+'31._Humán_önként'!F12+'32._Óvoda_önként'!F12+'33._TMKK_önként'!F12+'34._Rendelő_önként'!F12</f>
        <v>0</v>
      </c>
      <c r="G12" s="90">
        <f>'29._Hivatal_önként'!G12+'30._TIK_önként'!G12+'31._Humán_önként'!G12+'32._Óvoda_önként'!G12+'33._TMKK_önként'!G12+'34._Rendelő_önként'!G12</f>
        <v>0</v>
      </c>
      <c r="H12" s="689">
        <f t="shared" si="1"/>
        <v>0</v>
      </c>
      <c r="I12" s="1583">
        <f>'29._Hivatal_önként'!I12+'30._TIK_önként'!I12+'31._Humán_önként'!I12+'32._Óvoda_önként'!I12+'33._TMKK_önként'!I12+'34._Rendelő_önként'!I12</f>
        <v>0</v>
      </c>
      <c r="J12" s="370">
        <f>'29._Hivatal_önként'!J12+'30._TIK_önként'!J12+'31._Humán_önként'!J12+'32._Óvoda_önként'!J12+'33._TMKK_önként'!J12+'34._Rendelő_önként'!J12</f>
        <v>0</v>
      </c>
      <c r="K12" s="370">
        <f>'29._Hivatal_önként'!K12+'30._TIK_önként'!K12+'31._Humán_önként'!K12+'32._Óvoda_önként'!K12+'33._TMKK_önként'!K12+'34._Rendelő_önként'!K12</f>
        <v>0</v>
      </c>
      <c r="L12" s="370">
        <f>'29._Hivatal_önként'!L12+'30._TIK_önként'!L12+'31._Humán_önként'!L12+'32._Óvoda_önként'!L12+'33._TMKK_önként'!L12+'34._Rendelő_önként'!L12</f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'29._Hivatal_önként'!C13+'30._TIK_önként'!C13+'31._Humán_önként'!C13+'32._Óvoda_önként'!C13+'33._TMKK_önként'!C13+'34._Rendelő_önként'!C13</f>
        <v>58164</v>
      </c>
      <c r="D13" s="434">
        <f>'29._Hivatal_önként'!D13+'30._TIK_önként'!D13+'31._Humán_önként'!D13+'32._Óvoda_önként'!D13+'33._TMKK_önként'!D13+'34._Rendelő_önként'!D13</f>
        <v>58164</v>
      </c>
      <c r="E13" s="90">
        <f>'29._Hivatal_önként'!E13+'30._TIK_önként'!E13+'31._Humán_önként'!E13+'32._Óvoda_önként'!E13+'33._TMKK_önként'!E13+'34._Rendelő_önként'!E13</f>
        <v>58164</v>
      </c>
      <c r="F13" s="90">
        <f>'29._Hivatal_önként'!F13+'30._TIK_önként'!F13+'31._Humán_önként'!F13+'32._Óvoda_önként'!F13+'33._TMKK_önként'!F13+'34._Rendelő_önként'!F13</f>
        <v>0</v>
      </c>
      <c r="G13" s="90">
        <f>'29._Hivatal_önként'!G13+'30._TIK_önként'!G13+'31._Humán_önként'!G13+'32._Óvoda_önként'!G13+'33._TMKK_önként'!G13+'34._Rendelő_önként'!G13</f>
        <v>0</v>
      </c>
      <c r="H13" s="689">
        <f t="shared" si="1"/>
        <v>0</v>
      </c>
      <c r="I13" s="1583">
        <f>'29._Hivatal_önként'!I13+'30._TIK_önként'!I13+'31._Humán_önként'!I13+'32._Óvoda_önként'!I13+'33._TMKK_önként'!I13+'34._Rendelő_önként'!I13</f>
        <v>0</v>
      </c>
      <c r="J13" s="370">
        <f>'29._Hivatal_önként'!J13+'30._TIK_önként'!J13+'31._Humán_önként'!J13+'32._Óvoda_önként'!J13+'33._TMKK_önként'!J13+'34._Rendelő_önként'!J13</f>
        <v>0</v>
      </c>
      <c r="K13" s="370">
        <f>'29._Hivatal_önként'!K13+'30._TIK_önként'!K13+'31._Humán_önként'!K13+'32._Óvoda_önként'!K13+'33._TMKK_önként'!K13+'34._Rendelő_önként'!K13</f>
        <v>0</v>
      </c>
      <c r="L13" s="370">
        <f>'29._Hivatal_önként'!L13+'30._TIK_önként'!L13+'31._Humán_önként'!L13+'32._Óvoda_önként'!L13+'33._TMKK_önként'!L13+'34._Rendelő_önként'!L13</f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'29._Hivatal_önként'!C14+'30._TIK_önként'!C14+'31._Humán_önként'!C14+'32._Óvoda_önként'!C14+'33._TMKK_önként'!C14+'34._Rendelő_önként'!C14</f>
        <v>0</v>
      </c>
      <c r="D14" s="434">
        <f>'29._Hivatal_önként'!D14+'30._TIK_önként'!D14+'31._Humán_önként'!D14+'32._Óvoda_önként'!D14+'33._TMKK_önként'!D14+'34._Rendelő_önként'!D14</f>
        <v>0</v>
      </c>
      <c r="E14" s="90">
        <f>'29._Hivatal_önként'!E14+'30._TIK_önként'!E14+'31._Humán_önként'!E14+'32._Óvoda_önként'!E14+'33._TMKK_önként'!E14+'34._Rendelő_önként'!E14</f>
        <v>0</v>
      </c>
      <c r="F14" s="90">
        <f>'29._Hivatal_önként'!F14+'30._TIK_önként'!F14+'31._Humán_önként'!F14+'32._Óvoda_önként'!F14+'33._TMKK_önként'!F14+'34._Rendelő_önként'!F14</f>
        <v>0</v>
      </c>
      <c r="G14" s="90">
        <f>'29._Hivatal_önként'!G14+'30._TIK_önként'!G14+'31._Humán_önként'!G14+'32._Óvoda_önként'!G14+'33._TMKK_önként'!G14+'34._Rendelő_önként'!G14</f>
        <v>0</v>
      </c>
      <c r="H14" s="689">
        <f t="shared" si="1"/>
        <v>0</v>
      </c>
      <c r="I14" s="1583">
        <f>'29._Hivatal_önként'!I14+'30._TIK_önként'!I14+'31._Humán_önként'!I14+'32._Óvoda_önként'!I14+'33._TMKK_önként'!I14+'34._Rendelő_önként'!I14</f>
        <v>0</v>
      </c>
      <c r="J14" s="370">
        <f>'29._Hivatal_önként'!J14+'30._TIK_önként'!J14+'31._Humán_önként'!J14+'32._Óvoda_önként'!J14+'33._TMKK_önként'!J14+'34._Rendelő_önként'!J14</f>
        <v>0</v>
      </c>
      <c r="K14" s="370">
        <f>'29._Hivatal_önként'!K14+'30._TIK_önként'!K14+'31._Humán_önként'!K14+'32._Óvoda_önként'!K14+'33._TMKK_önként'!K14+'34._Rendelő_önként'!K14</f>
        <v>0</v>
      </c>
      <c r="L14" s="370">
        <f>'29._Hivatal_önként'!L14+'30._TIK_önként'!L14+'31._Humán_önként'!L14+'32._Óvoda_önként'!L14+'33._TMKK_önként'!L14+'34._Rendelő_önként'!L14</f>
        <v>0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'29._Hivatal_önként'!C15+'30._TIK_önként'!C15+'31._Humán_önként'!C15+'32._Óvoda_önként'!C15+'33._TMKK_önként'!C15+'34._Rendelő_önként'!C15</f>
        <v>55034080</v>
      </c>
      <c r="D15" s="434">
        <f>'29._Hivatal_önként'!D15+'30._TIK_önként'!D15+'31._Humán_önként'!D15+'32._Óvoda_önként'!D15+'33._TMKK_önként'!D15+'34._Rendelő_önként'!D15</f>
        <v>55034080</v>
      </c>
      <c r="E15" s="90">
        <f>'29._Hivatal_önként'!E15+'30._TIK_önként'!E15+'31._Humán_önként'!E15+'32._Óvoda_önként'!E15+'33._TMKK_önként'!E15+'34._Rendelő_önként'!E15</f>
        <v>55034080</v>
      </c>
      <c r="F15" s="90">
        <f>'29._Hivatal_önként'!F15+'30._TIK_önként'!F15+'31._Humán_önként'!F15+'32._Óvoda_önként'!F15+'33._TMKK_önként'!F15+'34._Rendelő_önként'!F15</f>
        <v>0</v>
      </c>
      <c r="G15" s="90">
        <f>'29._Hivatal_önként'!G15+'30._TIK_önként'!G15+'31._Humán_önként'!G15+'32._Óvoda_önként'!G15+'33._TMKK_önként'!G15+'34._Rendelő_önként'!G15</f>
        <v>0</v>
      </c>
      <c r="H15" s="689">
        <f t="shared" si="1"/>
        <v>0</v>
      </c>
      <c r="I15" s="1583">
        <f>'29._Hivatal_önként'!I15+'30._TIK_önként'!I15+'31._Humán_önként'!I15+'32._Óvoda_önként'!I15+'33._TMKK_önként'!I15+'34._Rendelő_önként'!I15</f>
        <v>0</v>
      </c>
      <c r="J15" s="370">
        <f>'29._Hivatal_önként'!J15+'30._TIK_önként'!J15+'31._Humán_önként'!J15+'32._Óvoda_önként'!J15+'33._TMKK_önként'!J15+'34._Rendelő_önként'!J15</f>
        <v>0</v>
      </c>
      <c r="K15" s="370">
        <f>'29._Hivatal_önként'!K15+'30._TIK_önként'!K15+'31._Humán_önként'!K15+'32._Óvoda_önként'!K15+'33._TMKK_önként'!K15+'34._Rendelő_önként'!K15</f>
        <v>0</v>
      </c>
      <c r="L15" s="370">
        <f>'29._Hivatal_önként'!L15+'30._TIK_önként'!L15+'31._Humán_önként'!L15+'32._Óvoda_önként'!L15+'33._TMKK_önként'!L15+'34._Rendelő_önként'!L15</f>
        <v>0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'29._Hivatal_önként'!C16+'30._TIK_önként'!C16+'31._Humán_önként'!C16+'32._Óvoda_önként'!C16+'33._TMKK_önként'!C16+'34._Rendelő_önként'!C16</f>
        <v>1228400</v>
      </c>
      <c r="D16" s="434">
        <f>'29._Hivatal_önként'!D16+'30._TIK_önként'!D16+'31._Humán_önként'!D16+'32._Óvoda_önként'!D16+'33._TMKK_önként'!D16+'34._Rendelő_önként'!D16</f>
        <v>1228400</v>
      </c>
      <c r="E16" s="90">
        <f>'29._Hivatal_önként'!E16+'30._TIK_önként'!E16+'31._Humán_önként'!E16+'32._Óvoda_önként'!E16+'33._TMKK_önként'!E16+'34._Rendelő_önként'!E16</f>
        <v>1228400</v>
      </c>
      <c r="F16" s="90">
        <f>'29._Hivatal_önként'!F16+'30._TIK_önként'!F16+'31._Humán_önként'!F16+'32._Óvoda_önként'!F16+'33._TMKK_önként'!F16+'34._Rendelő_önként'!F16</f>
        <v>0</v>
      </c>
      <c r="G16" s="90">
        <f>'29._Hivatal_önként'!G16+'30._TIK_önként'!G16+'31._Humán_önként'!G16+'32._Óvoda_önként'!G16+'33._TMKK_önként'!G16+'34._Rendelő_önként'!G16</f>
        <v>0</v>
      </c>
      <c r="H16" s="689">
        <f t="shared" si="1"/>
        <v>0</v>
      </c>
      <c r="I16" s="1583">
        <f>'29._Hivatal_önként'!I16+'30._TIK_önként'!I16+'31._Humán_önként'!I16+'32._Óvoda_önként'!I16+'33._TMKK_önként'!I16+'34._Rendelő_önként'!I16</f>
        <v>0</v>
      </c>
      <c r="J16" s="370">
        <f>'29._Hivatal_önként'!J16+'30._TIK_önként'!J16+'31._Humán_önként'!J16+'32._Óvoda_önként'!J16+'33._TMKK_önként'!J16+'34._Rendelő_önként'!J16</f>
        <v>0</v>
      </c>
      <c r="K16" s="370">
        <f>'29._Hivatal_önként'!K16+'30._TIK_önként'!K16+'31._Humán_önként'!K16+'32._Óvoda_önként'!K16+'33._TMKK_önként'!K16+'34._Rendelő_önként'!K16</f>
        <v>0</v>
      </c>
      <c r="L16" s="370">
        <f>'29._Hivatal_önként'!L16+'30._TIK_önként'!L16+'31._Humán_önként'!L16+'32._Óvoda_önként'!L16+'33._TMKK_önként'!L16+'34._Rendelő_önként'!L16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'29._Hivatal_önként'!C17+'30._TIK_önként'!C17+'31._Humán_önként'!C17+'32._Óvoda_önként'!C17+'33._TMKK_önként'!C17+'34._Rendelő_önként'!C17</f>
        <v>0</v>
      </c>
      <c r="D17" s="434">
        <f>'29._Hivatal_önként'!D17+'30._TIK_önként'!D17+'31._Humán_önként'!D17+'32._Óvoda_önként'!D17+'33._TMKK_önként'!D17+'34._Rendelő_önként'!D17</f>
        <v>0</v>
      </c>
      <c r="E17" s="90">
        <f>'29._Hivatal_önként'!E17+'30._TIK_önként'!E17+'31._Humán_önként'!E17+'32._Óvoda_önként'!E17+'33._TMKK_önként'!E17+'34._Rendelő_önként'!E17</f>
        <v>0</v>
      </c>
      <c r="F17" s="90">
        <f>'29._Hivatal_önként'!F17+'30._TIK_önként'!F17+'31._Humán_önként'!F17+'32._Óvoda_önként'!F17+'33._TMKK_önként'!F17+'34._Rendelő_önként'!F17</f>
        <v>0</v>
      </c>
      <c r="G17" s="90">
        <f>'29._Hivatal_önként'!G17+'30._TIK_önként'!G17+'31._Humán_önként'!G17+'32._Óvoda_önként'!G17+'33._TMKK_önként'!G17+'34._Rendelő_önként'!G17</f>
        <v>0</v>
      </c>
      <c r="H17" s="689">
        <f t="shared" si="1"/>
        <v>0</v>
      </c>
      <c r="I17" s="1583">
        <f>'29._Hivatal_önként'!I17+'30._TIK_önként'!I17+'31._Humán_önként'!I17+'32._Óvoda_önként'!I17+'33._TMKK_önként'!I17+'34._Rendelő_önként'!I17</f>
        <v>0</v>
      </c>
      <c r="J17" s="370">
        <f>'29._Hivatal_önként'!J17+'30._TIK_önként'!J17+'31._Humán_önként'!J17+'32._Óvoda_önként'!J17+'33._TMKK_önként'!J17+'34._Rendelő_önként'!J17</f>
        <v>0</v>
      </c>
      <c r="K17" s="370">
        <f>'29._Hivatal_önként'!K17+'30._TIK_önként'!K17+'31._Humán_önként'!K17+'32._Óvoda_önként'!K17+'33._TMKK_önként'!K17+'34._Rendelő_önként'!K17</f>
        <v>0</v>
      </c>
      <c r="L17" s="370">
        <f>'29._Hivatal_önként'!L17+'30._TIK_önként'!L17+'31._Humán_önként'!L17+'32._Óvoda_önként'!L17+'33._TMKK_önként'!L17+'34._Rendelő_önként'!L17</f>
        <v>0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'29._Hivatal_önként'!C18+'30._TIK_önként'!C18+'31._Humán_önként'!C18+'32._Óvoda_önként'!C18+'33._TMKK_önként'!C18+'34._Rendelő_önként'!C18</f>
        <v>0</v>
      </c>
      <c r="D18" s="277">
        <f>'29._Hivatal_önként'!D18+'30._TIK_önként'!D18+'31._Humán_önként'!D18+'32._Óvoda_önként'!D18+'33._TMKK_önként'!D18+'34._Rendelő_önként'!D18</f>
        <v>0</v>
      </c>
      <c r="E18" s="92">
        <f>'29._Hivatal_önként'!E18+'30._TIK_önként'!E18+'31._Humán_önként'!E18+'32._Óvoda_önként'!E18+'33._TMKK_önként'!E18+'34._Rendelő_önként'!E18</f>
        <v>0</v>
      </c>
      <c r="F18" s="92">
        <f>'29._Hivatal_önként'!F18+'30._TIK_önként'!F18+'31._Humán_önként'!F18+'32._Óvoda_önként'!F18+'33._TMKK_önként'!F18+'34._Rendelő_önként'!F18</f>
        <v>0</v>
      </c>
      <c r="G18" s="92">
        <f>'29._Hivatal_önként'!G18+'30._TIK_önként'!G18+'31._Humán_önként'!G18+'32._Óvoda_önként'!G18+'33._TMKK_önként'!G18+'34._Rendelő_önként'!G18</f>
        <v>0</v>
      </c>
      <c r="H18" s="690">
        <f t="shared" si="1"/>
        <v>0</v>
      </c>
      <c r="I18" s="1584">
        <f>'29._Hivatal_önként'!I18+'30._TIK_önként'!I18+'31._Humán_önként'!I18+'32._Óvoda_önként'!I18+'33._TMKK_önként'!I18+'34._Rendelő_önként'!I18</f>
        <v>0</v>
      </c>
      <c r="J18" s="371">
        <f>'29._Hivatal_önként'!J18+'30._TIK_önként'!J18+'31._Humán_önként'!J18+'32._Óvoda_önként'!J18+'33._TMKK_önként'!J18+'34._Rendelő_önként'!J18</f>
        <v>0</v>
      </c>
      <c r="K18" s="371">
        <f>'29._Hivatal_önként'!K18+'30._TIK_önként'!K18+'31._Humán_önként'!K18+'32._Óvoda_önként'!K18+'33._TMKK_önként'!K18+'34._Rendelő_önként'!K18</f>
        <v>0</v>
      </c>
      <c r="L18" s="371">
        <f>'29._Hivatal_önként'!L18+'30._TIK_önként'!L18+'31._Humán_önként'!L18+'32._Óvoda_önként'!L18+'33._TMKK_önként'!L18+'34._Rendelő_önként'!L18</f>
        <v>0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'29._Hivatal_önként'!C19+'30._TIK_önként'!C19+'31._Humán_önként'!C19+'32._Óvoda_önként'!C19+'33._TMKK_önként'!C19+'34._Rendelő_önként'!C19</f>
        <v>0</v>
      </c>
      <c r="D19" s="434">
        <f>'29._Hivatal_önként'!D19+'30._TIK_önként'!D19+'31._Humán_önként'!D19+'32._Óvoda_önként'!D19+'33._TMKK_önként'!D19+'34._Rendelő_önként'!D19</f>
        <v>0</v>
      </c>
      <c r="E19" s="90">
        <f>'29._Hivatal_önként'!E19+'30._TIK_önként'!E19+'31._Humán_önként'!E19+'32._Óvoda_önként'!E19+'33._TMKK_önként'!E19+'34._Rendelő_önként'!E19</f>
        <v>0</v>
      </c>
      <c r="F19" s="90">
        <f>'29._Hivatal_önként'!F19+'30._TIK_önként'!F19+'31._Humán_önként'!F19+'32._Óvoda_önként'!F19+'33._TMKK_önként'!F19+'34._Rendelő_önként'!F19</f>
        <v>0</v>
      </c>
      <c r="G19" s="90">
        <f>'29._Hivatal_önként'!G19+'30._TIK_önként'!G19+'31._Humán_önként'!G19+'32._Óvoda_önként'!G19+'33._TMKK_önként'!G19+'34._Rendelő_önként'!G19</f>
        <v>0</v>
      </c>
      <c r="H19" s="689">
        <f t="shared" si="1"/>
        <v>0</v>
      </c>
      <c r="I19" s="1583">
        <f>'29._Hivatal_önként'!I19+'30._TIK_önként'!I19+'31._Humán_önként'!I19+'32._Óvoda_önként'!I19+'33._TMKK_önként'!I19+'34._Rendelő_önként'!I19</f>
        <v>0</v>
      </c>
      <c r="J19" s="370">
        <f>'29._Hivatal_önként'!J19+'30._TIK_önként'!J19+'31._Humán_önként'!J19+'32._Óvoda_önként'!J19+'33._TMKK_önként'!J19+'34._Rendelő_önként'!J19</f>
        <v>0</v>
      </c>
      <c r="K19" s="370">
        <f>'29._Hivatal_önként'!K19+'30._TIK_önként'!K19+'31._Humán_önként'!K19+'32._Óvoda_önként'!K19+'33._TMKK_önként'!K19+'34._Rendelő_önként'!K19</f>
        <v>0</v>
      </c>
      <c r="L19" s="370">
        <f>'29._Hivatal_önként'!L19+'30._TIK_önként'!L19+'31._Humán_önként'!L19+'32._Óvoda_önként'!L19+'33._TMKK_önként'!L19+'34._Rendelő_önként'!L19</f>
        <v>0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'29._Hivatal_önként'!C20+'30._TIK_önként'!C20+'31._Humán_önként'!C20+'32._Óvoda_önként'!C20+'33._TMKK_önként'!C20+'34._Rendelő_önként'!C20</f>
        <v>0</v>
      </c>
      <c r="D20" s="435">
        <f>'29._Hivatal_önként'!D20+'30._TIK_önként'!D20+'31._Humán_önként'!D20+'32._Óvoda_önként'!D20+'33._TMKK_önként'!D20+'34._Rendelő_önként'!D20</f>
        <v>0</v>
      </c>
      <c r="E20" s="90">
        <f>'29._Hivatal_önként'!E20+'30._TIK_önként'!E20+'31._Humán_önként'!E20+'32._Óvoda_önként'!E20+'33._TMKK_önként'!E20+'34._Rendelő_önként'!E20</f>
        <v>0</v>
      </c>
      <c r="F20" s="90">
        <f>'29._Hivatal_önként'!F20+'30._TIK_önként'!F20+'31._Humán_önként'!F20+'32._Óvoda_önként'!F20+'33._TMKK_önként'!F20+'34._Rendelő_önként'!F20</f>
        <v>0</v>
      </c>
      <c r="G20" s="424">
        <f>'29._Hivatal_önként'!G20+'30._TIK_önként'!G20+'31._Humán_önként'!G20+'32._Óvoda_önként'!G20+'33._TMKK_önként'!G20+'34._Rendelő_önként'!G20</f>
        <v>0</v>
      </c>
      <c r="H20" s="691">
        <f t="shared" si="1"/>
        <v>0</v>
      </c>
      <c r="I20" s="1585">
        <f>'29._Hivatal_önként'!I20+'30._TIK_önként'!I20+'31._Humán_önként'!I20+'32._Óvoda_önként'!I20+'33._TMKK_önként'!I20+'34._Rendelő_önként'!I20</f>
        <v>0</v>
      </c>
      <c r="J20" s="372">
        <f>'29._Hivatal_önként'!J20+'30._TIK_önként'!J20+'31._Humán_önként'!J20+'32._Óvoda_önként'!J20+'33._TMKK_önként'!J20+'34._Rendelő_önként'!J20</f>
        <v>0</v>
      </c>
      <c r="K20" s="372">
        <f>'29._Hivatal_önként'!K20+'30._TIK_önként'!K20+'31._Humán_önként'!K20+'32._Óvoda_önként'!K20+'33._TMKK_önként'!K20+'34._Rendelő_önként'!K20</f>
        <v>0</v>
      </c>
      <c r="L20" s="372">
        <f>'29._Hivatal_önként'!L20+'30._TIK_önként'!L20+'31._Humán_önként'!L20+'32._Óvoda_önként'!L20+'33._TMKK_önként'!L20+'34._Rendelő_önként'!L20</f>
        <v>0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'29._Hivatal_önként'!C21+'30._TIK_önként'!C21+'31._Humán_önként'!C21+'32._Óvoda_önként'!C21+'33._TMKK_önként'!C21+'34._Rendelő_önként'!C21</f>
        <v>10366470</v>
      </c>
      <c r="D21" s="435">
        <f>'29._Hivatal_önként'!D21+'30._TIK_önként'!D21+'31._Humán_önként'!D21+'32._Óvoda_önként'!D21+'33._TMKK_önként'!D21+'34._Rendelő_önként'!D21</f>
        <v>10366470</v>
      </c>
      <c r="E21" s="92">
        <f>'29._Hivatal_önként'!E21+'30._TIK_önként'!E21+'31._Humán_önként'!E21+'32._Óvoda_önként'!E21+'33._TMKK_önként'!E21+'34._Rendelő_önként'!E21</f>
        <v>10366470</v>
      </c>
      <c r="F21" s="92">
        <f>'29._Hivatal_önként'!F21+'30._TIK_önként'!F21+'31._Humán_önként'!F21+'32._Óvoda_önként'!F21+'33._TMKK_önként'!F21+'34._Rendelő_önként'!F21</f>
        <v>0</v>
      </c>
      <c r="G21" s="92">
        <f>'29._Hivatal_önként'!G21+'30._TIK_önként'!G21+'31._Humán_önként'!G21+'32._Óvoda_önként'!G21+'33._TMKK_önként'!G21+'34._Rendelő_önként'!G21</f>
        <v>0</v>
      </c>
      <c r="H21" s="692">
        <f t="shared" si="1"/>
        <v>0</v>
      </c>
      <c r="I21" s="1586">
        <f>'29._Hivatal_önként'!I21+'30._TIK_önként'!I21+'31._Humán_önként'!I21+'32._Óvoda_önként'!I21+'33._TMKK_önként'!I21+'34._Rendelő_önként'!I21</f>
        <v>0</v>
      </c>
      <c r="J21" s="373">
        <f>'29._Hivatal_önként'!J21+'30._TIK_önként'!J21+'31._Humán_önként'!J21+'32._Óvoda_önként'!J21+'33._TMKK_önként'!J21+'34._Rendelő_önként'!J21</f>
        <v>0</v>
      </c>
      <c r="K21" s="373">
        <f>'29._Hivatal_önként'!K21+'30._TIK_önként'!K21+'31._Humán_önként'!K21+'32._Óvoda_önként'!K21+'33._TMKK_önként'!K21+'34._Rendelő_önként'!K21</f>
        <v>0</v>
      </c>
      <c r="L21" s="373">
        <f>'29._Hivatal_önként'!L21+'30._TIK_önként'!L21+'31._Humán_önként'!L21+'32._Óvoda_önként'!L21+'33._TMKK_önként'!L21+'34._Rendelő_önként'!L21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1090154663</v>
      </c>
      <c r="D22" s="132">
        <f t="shared" ref="D22:K22" si="2">SUM(D23:D25)</f>
        <v>1090154663</v>
      </c>
      <c r="E22" s="730">
        <f t="shared" si="2"/>
        <v>1090154663</v>
      </c>
      <c r="F22" s="730">
        <f t="shared" si="2"/>
        <v>0</v>
      </c>
      <c r="G22" s="730">
        <f t="shared" si="2"/>
        <v>0</v>
      </c>
      <c r="H22" s="50">
        <f t="shared" si="1"/>
        <v>0</v>
      </c>
      <c r="I22" s="1581">
        <f t="shared" si="2"/>
        <v>0</v>
      </c>
      <c r="J22" s="368">
        <f t="shared" si="2"/>
        <v>0</v>
      </c>
      <c r="K22" s="368">
        <f t="shared" si="2"/>
        <v>0</v>
      </c>
      <c r="L22" s="368">
        <f>'29._Hivatal_önként'!L22+'30._TIK_önként'!L22+'31._Humán_önként'!L22+'32._Óvoda_önként'!L22+'33._TMKK_önként'!L22+'34._Rendelő_önként'!L22</f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'29._Hivatal_önként'!C23+'30._TIK_önként'!C23+'31._Humán_önként'!C23+'32._Óvoda_önként'!C23+'33._TMKK_önként'!C23+'34._Rendelő_önként'!C23</f>
        <v>0</v>
      </c>
      <c r="D23" s="434">
        <f>'29._Hivatal_önként'!D23+'30._TIK_önként'!D23+'31._Humán_önként'!D23+'32._Óvoda_önként'!D23+'33._TMKK_önként'!D23+'34._Rendelő_önként'!D23</f>
        <v>0</v>
      </c>
      <c r="E23" s="732">
        <f>'29._Hivatal_önként'!E23+'30._TIK_önként'!E23+'31._Humán_önként'!E23+'32._Óvoda_önként'!E23+'33._TMKK_önként'!E23+'34._Rendelő_önként'!E23</f>
        <v>0</v>
      </c>
      <c r="F23" s="732">
        <f>'29._Hivatal_önként'!F23+'30._TIK_önként'!F23+'31._Humán_önként'!F23+'32._Óvoda_önként'!F23+'33._TMKK_önként'!F23+'34._Rendelő_önként'!F23</f>
        <v>0</v>
      </c>
      <c r="G23" s="732">
        <f>'29._Hivatal_önként'!G23+'30._TIK_önként'!G23+'31._Humán_önként'!G23+'32._Óvoda_önként'!G23+'33._TMKK_önként'!G23+'34._Rendelő_önként'!G23</f>
        <v>0</v>
      </c>
      <c r="H23" s="77">
        <f t="shared" si="1"/>
        <v>0</v>
      </c>
      <c r="I23" s="1587">
        <f>'29._Hivatal_önként'!I23+'30._TIK_önként'!I23+'31._Humán_önként'!I23+'32._Óvoda_önként'!I23+'33._TMKK_önként'!I23+'34._Rendelő_önként'!I23</f>
        <v>0</v>
      </c>
      <c r="J23" s="374">
        <f>'29._Hivatal_önként'!J23+'30._TIK_önként'!J23+'31._Humán_önként'!J23+'32._Óvoda_önként'!J23+'33._TMKK_önként'!J23+'34._Rendelő_önként'!J23</f>
        <v>0</v>
      </c>
      <c r="K23" s="374">
        <f>'29._Hivatal_önként'!K23+'30._TIK_önként'!K23+'31._Humán_önként'!K23+'32._Óvoda_önként'!K23+'33._TMKK_önként'!K23+'34._Rendelő_önként'!K23</f>
        <v>0</v>
      </c>
      <c r="L23" s="374">
        <f>'29._Hivatal_önként'!L23+'30._TIK_önként'!L23+'31._Humán_önként'!L23+'32._Óvoda_önként'!L23+'33._TMKK_önként'!L23+'34._Rendelő_önként'!L23</f>
        <v>0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'29._Hivatal_önként'!C24+'30._TIK_önként'!C24+'31._Humán_önként'!C24+'32._Óvoda_önként'!C24+'33._TMKK_önként'!C24+'34._Rendelő_önként'!C24</f>
        <v>0</v>
      </c>
      <c r="D24" s="434">
        <f>'29._Hivatal_önként'!D24+'30._TIK_önként'!D24+'31._Humán_önként'!D24+'32._Óvoda_önként'!D24+'33._TMKK_önként'!D24+'34._Rendelő_önként'!D24</f>
        <v>0</v>
      </c>
      <c r="E24" s="90">
        <f>'29._Hivatal_önként'!E24+'30._TIK_önként'!E24+'31._Humán_önként'!E24+'32._Óvoda_önként'!E24+'33._TMKK_önként'!E24+'34._Rendelő_önként'!E24</f>
        <v>0</v>
      </c>
      <c r="F24" s="90">
        <f>'29._Hivatal_önként'!F24+'30._TIK_önként'!F24+'31._Humán_önként'!F24+'32._Óvoda_önként'!F24+'33._TMKK_önként'!F24+'34._Rendelő_önként'!F24</f>
        <v>0</v>
      </c>
      <c r="G24" s="90">
        <f>'29._Hivatal_önként'!G24+'30._TIK_önként'!G24+'31._Humán_önként'!G24+'32._Óvoda_önként'!G24+'33._TMKK_önként'!G24+'34._Rendelő_önként'!G24</f>
        <v>0</v>
      </c>
      <c r="H24" s="689">
        <f t="shared" si="1"/>
        <v>0</v>
      </c>
      <c r="I24" s="1583">
        <f>'29._Hivatal_önként'!I24+'30._TIK_önként'!I24+'31._Humán_önként'!I24+'32._Óvoda_önként'!I24+'33._TMKK_önként'!I24+'34._Rendelő_önként'!I24</f>
        <v>0</v>
      </c>
      <c r="J24" s="370">
        <f>'29._Hivatal_önként'!J24+'30._TIK_önként'!J24+'31._Humán_önként'!J24+'32._Óvoda_önként'!J24+'33._TMKK_önként'!J24+'34._Rendelő_önként'!J24</f>
        <v>0</v>
      </c>
      <c r="K24" s="370">
        <f>'29._Hivatal_önként'!K24+'30._TIK_önként'!K24+'31._Humán_önként'!K24+'32._Óvoda_önként'!K24+'33._TMKK_önként'!K24+'34._Rendelő_önként'!K24</f>
        <v>0</v>
      </c>
      <c r="L24" s="370">
        <f>'29._Hivatal_önként'!L24+'30._TIK_önként'!L24+'31._Humán_önként'!L24+'32._Óvoda_önként'!L24+'33._TMKK_önként'!L24+'34._Rendelő_önként'!L24</f>
        <v>0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'29._Hivatal_önként'!C25+'30._TIK_önként'!C25+'31._Humán_önként'!C25+'32._Óvoda_önként'!C25+'33._TMKK_önként'!C25+'34._Rendelő_önként'!C25</f>
        <v>1090154663</v>
      </c>
      <c r="D25" s="434">
        <f>'29._Hivatal_önként'!D25+'30._TIK_önként'!D25+'31._Humán_önként'!D25+'32._Óvoda_önként'!D25+'33._TMKK_önként'!D25+'34._Rendelő_önként'!D25</f>
        <v>1090154663</v>
      </c>
      <c r="E25" s="90">
        <f>'29._Hivatal_önként'!E25+'30._TIK_önként'!E25+'31._Humán_önként'!E25+'32._Óvoda_önként'!E25+'33._TMKK_önként'!E25+'34._Rendelő_önként'!E25</f>
        <v>1090154663</v>
      </c>
      <c r="F25" s="90">
        <f t="shared" ref="F25:K25" si="3">F26</f>
        <v>0</v>
      </c>
      <c r="G25" s="90">
        <f t="shared" si="3"/>
        <v>0</v>
      </c>
      <c r="H25" s="689">
        <f t="shared" si="1"/>
        <v>0</v>
      </c>
      <c r="I25" s="1583">
        <f t="shared" si="3"/>
        <v>0</v>
      </c>
      <c r="J25" s="370">
        <f t="shared" si="3"/>
        <v>0</v>
      </c>
      <c r="K25" s="370">
        <f t="shared" si="3"/>
        <v>0</v>
      </c>
      <c r="L25" s="370">
        <f>'29._Hivatal_önként'!L25+'30._TIK_önként'!L25+'31._Humán_önként'!L25+'32._Óvoda_önként'!L25+'33._TMKK_önként'!L25+'34._Rendelő_önként'!L25</f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'29._Hivatal_önként'!C26+'30._TIK_önként'!C26+'31._Humán_önként'!C26+'32._Óvoda_önként'!C26+'33._TMKK_önként'!C26+'34._Rendelő_önként'!C26</f>
        <v>0</v>
      </c>
      <c r="D26" s="434">
        <f>'29._Hivatal_önként'!D26+'30._TIK_önként'!D26+'31._Humán_önként'!D26+'32._Óvoda_önként'!D26+'33._TMKK_önként'!D26+'34._Rendelő_önként'!D26</f>
        <v>0</v>
      </c>
      <c r="E26" s="90">
        <f>'29._Hivatal_önként'!E26+'30._TIK_önként'!E26+'31._Humán_önként'!E26+'32._Óvoda_önként'!E26+'33._TMKK_önként'!E26+'34._Rendelő_önként'!E26</f>
        <v>0</v>
      </c>
      <c r="F26" s="90">
        <f>'29._Hivatal_önként'!F26+'30._TIK_önként'!F26+'31._Humán_önként'!F26+'32._Óvoda_önként'!F26+'33._TMKK_önként'!F26+'34._Rendelő_önként'!F26</f>
        <v>0</v>
      </c>
      <c r="G26" s="90">
        <f>'29._Hivatal_önként'!G26+'30._TIK_önként'!G26+'31._Humán_önként'!G26+'32._Óvoda_önként'!G26+'33._TMKK_önként'!G26+'34._Rendelő_önként'!G26</f>
        <v>0</v>
      </c>
      <c r="H26" s="693">
        <f t="shared" si="1"/>
        <v>0</v>
      </c>
      <c r="I26" s="1588">
        <f>'29._Hivatal_önként'!I26+'30._TIK_önként'!I26+'31._Humán_önként'!I26+'32._Óvoda_önként'!I26+'33._TMKK_önként'!I26+'34._Rendelő_önként'!I26</f>
        <v>0</v>
      </c>
      <c r="J26" s="375">
        <f>'29._Hivatal_önként'!J26+'30._TIK_önként'!J26+'31._Humán_önként'!J26+'32._Óvoda_önként'!J26+'33._TMKK_önként'!J26+'34._Rendelő_önként'!J26</f>
        <v>0</v>
      </c>
      <c r="K26" s="375">
        <f>'29._Hivatal_önként'!K26+'30._TIK_önként'!K26+'31._Humán_önként'!K26+'32._Óvoda_önként'!K26+'33._TMKK_önként'!K26+'34._Rendelő_önként'!K26</f>
        <v>0</v>
      </c>
      <c r="L26" s="375">
        <f>'29._Hivatal_önként'!L26+'30._TIK_önként'!L26+'31._Humán_önként'!L26+'32._Óvoda_önként'!L26+'33._TMKK_önként'!L26+'34._Rendelő_önként'!L26</f>
        <v>0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'29._Hivatal_önként'!C27+'30._TIK_önként'!C27+'31._Humán_önként'!C27+'32._Óvoda_önként'!C27+'33._TMKK_önként'!C27+'34._Rendelő_önként'!C27</f>
        <v>0</v>
      </c>
      <c r="D27" s="134">
        <f>'29._Hivatal_önként'!D27+'30._TIK_önként'!D27+'31._Humán_önként'!D27+'32._Óvoda_önként'!D27+'33._TMKK_önként'!D27+'34._Rendelő_önként'!D27</f>
        <v>0</v>
      </c>
      <c r="E27" s="733">
        <f>'29._Hivatal_önként'!E27+'30._TIK_önként'!E27+'31._Humán_önként'!E27+'32._Óvoda_önként'!E27+'33._TMKK_önként'!E27+'34._Rendelő_önként'!E27</f>
        <v>0</v>
      </c>
      <c r="F27" s="733">
        <f>'29._Hivatal_önként'!F27+'30._TIK_önként'!F27+'31._Humán_önként'!F27+'32._Óvoda_önként'!F27+'33._TMKK_önként'!F27+'34._Rendelő_önként'!F27</f>
        <v>0</v>
      </c>
      <c r="G27" s="733">
        <f>'29._Hivatal_önként'!G27+'30._TIK_önként'!G27+'31._Humán_önként'!G27+'32._Óvoda_önként'!G27+'33._TMKK_önként'!G27+'34._Rendelő_önként'!G27</f>
        <v>0</v>
      </c>
      <c r="H27" s="76">
        <f t="shared" si="1"/>
        <v>0</v>
      </c>
      <c r="I27" s="382">
        <f>'29._Hivatal_önként'!I27+'30._TIK_önként'!I27+'31._Humán_önként'!I27+'32._Óvoda_önként'!I27+'33._TMKK_önként'!I27+'34._Rendelő_önként'!I27</f>
        <v>0</v>
      </c>
      <c r="J27" s="376">
        <f>'29._Hivatal_önként'!J27+'30._TIK_önként'!J27+'31._Humán_önként'!J27+'32._Óvoda_önként'!J27+'33._TMKK_önként'!J27+'34._Rendelő_önként'!J27</f>
        <v>0</v>
      </c>
      <c r="K27" s="376">
        <f>'29._Hivatal_önként'!K27+'30._TIK_önként'!K27+'31._Humán_önként'!K27+'32._Óvoda_önként'!K27+'33._TMKK_önként'!K27+'34._Rendelő_önként'!K27</f>
        <v>0</v>
      </c>
      <c r="L27" s="376">
        <f>'29._Hivatal_önként'!L27+'30._TIK_önként'!L27+'31._Humán_önként'!L27+'32._Óvoda_önként'!L27+'33._TMKK_önként'!L27+'34._Rendelő_önként'!L27</f>
        <v>0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C29+C30</f>
        <v>0</v>
      </c>
      <c r="D28" s="132">
        <f t="shared" ref="D28:K28" si="4">D29+D30</f>
        <v>0</v>
      </c>
      <c r="E28" s="730">
        <f t="shared" si="4"/>
        <v>0</v>
      </c>
      <c r="F28" s="730">
        <f t="shared" si="4"/>
        <v>0</v>
      </c>
      <c r="G28" s="730">
        <f t="shared" si="4"/>
        <v>0</v>
      </c>
      <c r="H28" s="76">
        <f t="shared" si="1"/>
        <v>0</v>
      </c>
      <c r="I28" s="382">
        <f t="shared" si="4"/>
        <v>0</v>
      </c>
      <c r="J28" s="376">
        <f t="shared" si="4"/>
        <v>0</v>
      </c>
      <c r="K28" s="376">
        <f t="shared" si="4"/>
        <v>0</v>
      </c>
      <c r="L28" s="376">
        <f>'29._Hivatal_önként'!L28+'30._TIK_önként'!L28+'31._Humán_önként'!L28+'32._Óvoda_önként'!L28+'33._TMKK_önként'!L28+'34._Rendelő_önként'!L28</f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'29._Hivatal_önként'!C29+'30._TIK_önként'!C29+'31._Humán_önként'!C29+'32._Óvoda_önként'!C29+'33._TMKK_önként'!C29+'34._Rendelő_önként'!C29</f>
        <v>0</v>
      </c>
      <c r="D29" s="278">
        <f>'29._Hivatal_önként'!D29+'30._TIK_önként'!D29+'31._Humán_önként'!D29+'32._Óvoda_önként'!D29+'33._TMKK_önként'!D29+'34._Rendelő_önként'!D29</f>
        <v>0</v>
      </c>
      <c r="E29" s="734">
        <f>'29._Hivatal_önként'!E29+'30._TIK_önként'!E29+'31._Humán_önként'!E29+'32._Óvoda_önként'!E29+'33._TMKK_önként'!E29+'34._Rendelő_önként'!E29</f>
        <v>0</v>
      </c>
      <c r="F29" s="734">
        <f>'29._Hivatal_önként'!F29+'30._TIK_önként'!F29+'31._Humán_önként'!F29+'32._Óvoda_önként'!F29+'33._TMKK_önként'!F29+'34._Rendelő_önként'!F29</f>
        <v>0</v>
      </c>
      <c r="G29" s="734">
        <f>'29._Hivatal_önként'!G29+'30._TIK_önként'!G29+'31._Humán_önként'!G29+'32._Óvoda_önként'!G29+'33._TMKK_önként'!G29+'34._Rendelő_önként'!G29</f>
        <v>0</v>
      </c>
      <c r="H29" s="694">
        <f t="shared" si="1"/>
        <v>0</v>
      </c>
      <c r="I29" s="1589">
        <f>'29._Hivatal_önként'!I29+'30._TIK_önként'!I29+'31._Humán_önként'!I29+'32._Óvoda_önként'!I29+'33._TMKK_önként'!I29+'34._Rendelő_önként'!I29</f>
        <v>0</v>
      </c>
      <c r="J29" s="377">
        <f>'29._Hivatal_önként'!J29+'30._TIK_önként'!J29+'31._Humán_önként'!J29+'32._Óvoda_önként'!J29+'33._TMKK_önként'!J29+'34._Rendelő_önként'!J29</f>
        <v>0</v>
      </c>
      <c r="K29" s="377">
        <f>'29._Hivatal_önként'!K29+'30._TIK_önként'!K29+'31._Humán_önként'!K29+'32._Óvoda_önként'!K29+'33._TMKK_önként'!K29+'34._Rendelő_önként'!K29</f>
        <v>0</v>
      </c>
      <c r="L29" s="377">
        <f>'29._Hivatal_önként'!L29+'30._TIK_önként'!L29+'31._Humán_önként'!L29+'32._Óvoda_önként'!L29+'33._TMKK_önként'!L29+'34._Rendelő_önként'!L29</f>
        <v>0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'29._Hivatal_önként'!C30+'30._TIK_önként'!C30+'31._Humán_önként'!C30+'32._Óvoda_önként'!C30+'33._TMKK_önként'!C30+'34._Rendelő_önként'!C30</f>
        <v>0</v>
      </c>
      <c r="D30" s="285">
        <f t="shared" ref="D30:K30" si="5">D31</f>
        <v>0</v>
      </c>
      <c r="E30" s="110">
        <f t="shared" si="5"/>
        <v>0</v>
      </c>
      <c r="F30" s="110">
        <f t="shared" si="5"/>
        <v>0</v>
      </c>
      <c r="G30" s="433">
        <f t="shared" si="5"/>
        <v>0</v>
      </c>
      <c r="H30" s="682">
        <f t="shared" si="1"/>
        <v>0</v>
      </c>
      <c r="I30" s="1590">
        <f t="shared" si="5"/>
        <v>0</v>
      </c>
      <c r="J30" s="378">
        <f t="shared" si="5"/>
        <v>0</v>
      </c>
      <c r="K30" s="378">
        <f t="shared" si="5"/>
        <v>0</v>
      </c>
      <c r="L30" s="378">
        <f>'29._Hivatal_önként'!L30+'30._TIK_önként'!L30+'31._Humán_önként'!L30+'32._Óvoda_önként'!L30+'33._TMKK_önként'!L30+'34._Rendelő_önként'!L30</f>
        <v>0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'29._Hivatal_önként'!C31+'30._TIK_önként'!C31+'31._Humán_önként'!C31+'32._Óvoda_önként'!C31+'33._TMKK_önként'!C31+'34._Rendelő_önként'!C31</f>
        <v>0</v>
      </c>
      <c r="D31" s="279">
        <f>'29._Hivatal_önként'!D31+'30._TIK_önként'!D31+'31._Humán_önként'!D31+'32._Óvoda_önként'!D31+'33._TMKK_önként'!D31+'34._Rendelő_önként'!D31</f>
        <v>0</v>
      </c>
      <c r="E31" s="735">
        <f>'29._Hivatal_önként'!E31+'30._TIK_önként'!E31+'31._Humán_önként'!E31+'32._Óvoda_önként'!E31+'33._TMKK_önként'!E31+'34._Rendelő_önként'!E31</f>
        <v>0</v>
      </c>
      <c r="F31" s="735">
        <f>'29._Hivatal_önként'!F31+'30._TIK_önként'!F31+'31._Humán_önként'!F31+'32._Óvoda_önként'!F31+'33._TMKK_önként'!F31+'34._Rendelő_önként'!F31</f>
        <v>0</v>
      </c>
      <c r="G31" s="735">
        <f>'29._Hivatal_önként'!G31+'30._TIK_önként'!G31+'31._Humán_önként'!G31+'32._Óvoda_önként'!G31+'33._TMKK_önként'!G31+'34._Rendelő_önként'!G31</f>
        <v>0</v>
      </c>
      <c r="H31" s="695">
        <f t="shared" si="1"/>
        <v>0</v>
      </c>
      <c r="I31" s="1591">
        <f>'29._Hivatal_önként'!I31+'30._TIK_önként'!I31+'31._Humán_önként'!I31+'32._Óvoda_önként'!I31+'33._TMKK_önként'!I31+'34._Rendelő_önként'!I31</f>
        <v>0</v>
      </c>
      <c r="J31" s="379">
        <f>'29._Hivatal_önként'!J31+'30._TIK_önként'!J31+'31._Humán_önként'!J31+'32._Óvoda_önként'!J31+'33._TMKK_önként'!J31+'34._Rendelő_önként'!J31</f>
        <v>0</v>
      </c>
      <c r="K31" s="379">
        <f>'29._Hivatal_önként'!K31+'30._TIK_önként'!K31+'31._Humán_önként'!K31+'32._Óvoda_önként'!K31+'33._TMKK_önként'!K31+'34._Rendelő_önként'!K31</f>
        <v>0</v>
      </c>
      <c r="L31" s="379">
        <f>'29._Hivatal_önként'!L31+'30._TIK_önként'!L31+'31._Humán_önként'!L31+'32._Óvoda_önként'!L31+'33._TMKK_önként'!L31+'34._Rendelő_önként'!L31</f>
        <v>0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SUM(C33:C35)</f>
        <v>0</v>
      </c>
      <c r="D32" s="132">
        <f t="shared" ref="D32:K32" si="6">SUM(D33:D35)</f>
        <v>0</v>
      </c>
      <c r="E32" s="730">
        <f t="shared" si="6"/>
        <v>0</v>
      </c>
      <c r="F32" s="730">
        <f t="shared" si="6"/>
        <v>0</v>
      </c>
      <c r="G32" s="730">
        <f t="shared" si="6"/>
        <v>0</v>
      </c>
      <c r="H32" s="76">
        <f t="shared" si="1"/>
        <v>0</v>
      </c>
      <c r="I32" s="382">
        <f t="shared" si="6"/>
        <v>0</v>
      </c>
      <c r="J32" s="376">
        <f t="shared" si="6"/>
        <v>0</v>
      </c>
      <c r="K32" s="376">
        <f t="shared" si="6"/>
        <v>0</v>
      </c>
      <c r="L32" s="376">
        <f>'29._Hivatal_önként'!L32+'30._TIK_önként'!L32+'31._Humán_önként'!L32+'32._Óvoda_önként'!L32+'33._TMKK_önként'!L32+'34._Rendelő_önként'!L32</f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'29._Hivatal_önként'!C33+'30._TIK_önként'!C33+'31._Humán_önként'!C33+'32._Óvoda_önként'!C33+'33._TMKK_önként'!C33+'34._Rendelő_önként'!C33</f>
        <v>0</v>
      </c>
      <c r="D33" s="278">
        <f>'29._Hivatal_önként'!D33+'30._TIK_önként'!D33+'31._Humán_önként'!D33+'32._Óvoda_önként'!D33+'33._TMKK_önként'!D33+'34._Rendelő_önként'!D33</f>
        <v>0</v>
      </c>
      <c r="E33" s="734">
        <f>'29._Hivatal_önként'!E33+'30._TIK_önként'!E33+'31._Humán_önként'!E33+'32._Óvoda_önként'!E33+'33._TMKK_önként'!E33+'34._Rendelő_önként'!E33</f>
        <v>0</v>
      </c>
      <c r="F33" s="734">
        <f>'29._Hivatal_önként'!F33+'30._TIK_önként'!F33+'31._Humán_önként'!F33+'32._Óvoda_önként'!F33+'33._TMKK_önként'!F33+'34._Rendelő_önként'!F33</f>
        <v>0</v>
      </c>
      <c r="G33" s="734">
        <f>'29._Hivatal_önként'!G33+'30._TIK_önként'!G33+'31._Humán_önként'!G33+'32._Óvoda_önként'!G33+'33._TMKK_önként'!G33+'34._Rendelő_önként'!G33</f>
        <v>0</v>
      </c>
      <c r="H33" s="694">
        <f t="shared" si="1"/>
        <v>0</v>
      </c>
      <c r="I33" s="1589">
        <f>'29._Hivatal_önként'!I33+'30._TIK_önként'!I33+'31._Humán_önként'!I33+'32._Óvoda_önként'!I33+'33._TMKK_önként'!I33+'34._Rendelő_önként'!I33</f>
        <v>0</v>
      </c>
      <c r="J33" s="377">
        <f>'29._Hivatal_önként'!J33+'30._TIK_önként'!J33+'31._Humán_önként'!J33+'32._Óvoda_önként'!J33+'33._TMKK_önként'!J33+'34._Rendelő_önként'!J33</f>
        <v>0</v>
      </c>
      <c r="K33" s="377">
        <f>'29._Hivatal_önként'!K33+'30._TIK_önként'!K33+'31._Humán_önként'!K33+'32._Óvoda_önként'!K33+'33._TMKK_önként'!K33+'34._Rendelő_önként'!K33</f>
        <v>0</v>
      </c>
      <c r="L33" s="377">
        <f>'29._Hivatal_önként'!L33+'30._TIK_önként'!L33+'31._Humán_önként'!L33+'32._Óvoda_önként'!L33+'33._TMKK_önként'!L33+'34._Rendelő_önként'!L33</f>
        <v>0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'29._Hivatal_önként'!C34+'30._TIK_önként'!C34+'31._Humán_önként'!C34+'32._Óvoda_önként'!C34+'33._TMKK_önként'!C34+'34._Rendelő_önként'!C34</f>
        <v>0</v>
      </c>
      <c r="D34" s="285">
        <f>'29._Hivatal_önként'!D34+'30._TIK_önként'!D34+'31._Humán_önként'!D34+'32._Óvoda_önként'!D34+'33._TMKK_önként'!D34+'34._Rendelő_önként'!D34</f>
        <v>0</v>
      </c>
      <c r="E34" s="110">
        <f>'29._Hivatal_önként'!E34+'30._TIK_önként'!E34+'31._Humán_önként'!E34+'32._Óvoda_önként'!E34+'33._TMKK_önként'!E34+'34._Rendelő_önként'!E34</f>
        <v>0</v>
      </c>
      <c r="F34" s="110">
        <f>'29._Hivatal_önként'!F34+'30._TIK_önként'!F34+'31._Humán_önként'!F34+'32._Óvoda_önként'!F34+'33._TMKK_önként'!F34+'34._Rendelő_önként'!F34</f>
        <v>0</v>
      </c>
      <c r="G34" s="433">
        <f>'29._Hivatal_önként'!G34+'30._TIK_önként'!G34+'31._Humán_önként'!G34+'32._Óvoda_önként'!G34+'33._TMKK_önként'!G34+'34._Rendelő_önként'!G34</f>
        <v>0</v>
      </c>
      <c r="H34" s="682">
        <f t="shared" si="1"/>
        <v>0</v>
      </c>
      <c r="I34" s="1590">
        <f>'29._Hivatal_önként'!I34+'30._TIK_önként'!I34+'31._Humán_önként'!I34+'32._Óvoda_önként'!I34+'33._TMKK_önként'!I34+'34._Rendelő_önként'!I34</f>
        <v>0</v>
      </c>
      <c r="J34" s="378">
        <f>'29._Hivatal_önként'!J34+'30._TIK_önként'!J34+'31._Humán_önként'!J34+'32._Óvoda_önként'!J34+'33._TMKK_önként'!J34+'34._Rendelő_önként'!J34</f>
        <v>0</v>
      </c>
      <c r="K34" s="378">
        <f>'29._Hivatal_önként'!K34+'30._TIK_önként'!K34+'31._Humán_önként'!K34+'32._Óvoda_önként'!K34+'33._TMKK_önként'!K34+'34._Rendelő_önként'!K34</f>
        <v>0</v>
      </c>
      <c r="L34" s="378">
        <f>'29._Hivatal_önként'!L34+'30._TIK_önként'!L34+'31._Humán_önként'!L34+'32._Óvoda_önként'!L34+'33._TMKK_önként'!L34+'34._Rendelő_önként'!L34</f>
        <v>0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'29._Hivatal_önként'!C35+'30._TIK_önként'!C35+'31._Humán_önként'!C35+'32._Óvoda_önként'!C35+'33._TMKK_önként'!C35+'34._Rendelő_önként'!C35</f>
        <v>0</v>
      </c>
      <c r="D35" s="279">
        <f>'29._Hivatal_önként'!D35+'30._TIK_önként'!D35+'31._Humán_önként'!D35+'32._Óvoda_önként'!D35+'33._TMKK_önként'!D35+'34._Rendelő_önként'!D35</f>
        <v>0</v>
      </c>
      <c r="E35" s="735">
        <f>'29._Hivatal_önként'!E35+'30._TIK_önként'!E35+'31._Humán_önként'!E35+'32._Óvoda_önként'!E35+'33._TMKK_önként'!E35+'34._Rendelő_önként'!E35</f>
        <v>0</v>
      </c>
      <c r="F35" s="735">
        <f>'29._Hivatal_önként'!F35+'30._TIK_önként'!F35+'31._Humán_önként'!F35+'32._Óvoda_önként'!F35+'33._TMKK_önként'!F35+'34._Rendelő_önként'!F35</f>
        <v>0</v>
      </c>
      <c r="G35" s="735">
        <f>'29._Hivatal_önként'!G35+'30._TIK_önként'!G35+'31._Humán_önként'!G35+'32._Óvoda_önként'!G35+'33._TMKK_önként'!G35+'34._Rendelő_önként'!G35</f>
        <v>0</v>
      </c>
      <c r="H35" s="696">
        <f t="shared" si="1"/>
        <v>0</v>
      </c>
      <c r="I35" s="1592">
        <f>'29._Hivatal_önként'!I35+'30._TIK_önként'!I35+'31._Humán_önként'!I35+'32._Óvoda_önként'!I35+'33._TMKK_önként'!I35+'34._Rendelő_önként'!I35</f>
        <v>0</v>
      </c>
      <c r="J35" s="380">
        <f>'29._Hivatal_önként'!J35+'30._TIK_önként'!J35+'31._Humán_önként'!J35+'32._Óvoda_önként'!J35+'33._TMKK_önként'!J35+'34._Rendelő_önként'!J35</f>
        <v>0</v>
      </c>
      <c r="K35" s="380">
        <f>'29._Hivatal_önként'!K35+'30._TIK_önként'!K35+'31._Humán_önként'!K35+'32._Óvoda_önként'!K35+'33._TMKK_önként'!K35+'34._Rendelő_önként'!K35</f>
        <v>0</v>
      </c>
      <c r="L35" s="380">
        <f>'29._Hivatal_önként'!L35+'30._TIK_önként'!L35+'31._Humán_önként'!L35+'32._Óvoda_önként'!L35+'33._TMKK_önként'!L35+'34._Rendelő_önként'!L35</f>
        <v>0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'29._Hivatal_önként'!C36+'30._TIK_önként'!C36+'31._Humán_önként'!C36+'32._Óvoda_önként'!C36+'33._TMKK_önként'!C36+'34._Rendelő_önként'!C36</f>
        <v>5018250</v>
      </c>
      <c r="D36" s="134">
        <f>'29._Hivatal_önként'!D36+'30._TIK_önként'!D36+'31._Humán_önként'!D36+'32._Óvoda_önként'!D36+'33._TMKK_önként'!D36+'34._Rendelő_önként'!D36</f>
        <v>5018250</v>
      </c>
      <c r="E36" s="733">
        <f>'29._Hivatal_önként'!E36+'30._TIK_önként'!E36+'31._Humán_önként'!E36+'32._Óvoda_önként'!E36+'33._TMKK_önként'!E36+'34._Rendelő_önként'!E36</f>
        <v>576263</v>
      </c>
      <c r="F36" s="733">
        <f>'29._Hivatal_önként'!F36+'30._TIK_önként'!F36+'31._Humán_önként'!F36+'32._Óvoda_önként'!F36+'33._TMKK_önként'!F36+'34._Rendelő_önként'!F36</f>
        <v>5018250</v>
      </c>
      <c r="G36" s="733">
        <f>'29._Hivatal_önként'!G36+'30._TIK_önként'!G36+'31._Humán_önként'!G36+'32._Óvoda_önként'!G36+'33._TMKK_önként'!G36+'34._Rendelő_önként'!G36</f>
        <v>5018250</v>
      </c>
      <c r="H36" s="76">
        <f t="shared" si="1"/>
        <v>-4441987</v>
      </c>
      <c r="I36" s="382">
        <f>'29._Hivatal_önként'!I36+'30._TIK_önként'!I36+'31._Humán_önként'!I36+'32._Óvoda_önként'!I36+'33._TMKK_önként'!I36+'34._Rendelő_önként'!I36</f>
        <v>0</v>
      </c>
      <c r="J36" s="376">
        <f>'29._Hivatal_önként'!J36+'30._TIK_önként'!J36+'31._Humán_önként'!J36+'32._Óvoda_önként'!J36+'33._TMKK_önként'!J36+'34._Rendelő_önként'!J36</f>
        <v>0</v>
      </c>
      <c r="K36" s="376">
        <f>'29._Hivatal_önként'!K36+'30._TIK_önként'!K36+'31._Humán_önként'!K36+'32._Óvoda_önként'!K36+'33._TMKK_önként'!K36+'34._Rendelő_önként'!K36</f>
        <v>0</v>
      </c>
      <c r="L36" s="376">
        <f>'29._Hivatal_önként'!L36+'30._TIK_önként'!L36+'31._Humán_önként'!L36+'32._Óvoda_önként'!L36+'33._TMKK_önként'!L36+'34._Rendelő_önként'!L36</f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f>'29._Hivatal_önként'!C37+'30._TIK_önként'!C37+'31._Humán_önként'!C37+'32._Óvoda_önként'!C37+'33._TMKK_önként'!C37+'34._Rendelő_önként'!C37</f>
        <v>5018250</v>
      </c>
      <c r="D37" s="1018">
        <f>'29._Hivatal_önként'!D37+'30._TIK_önként'!D37+'31._Humán_önként'!D37+'32._Óvoda_önként'!D37+'33._TMKK_önként'!D37+'34._Rendelő_önként'!D37</f>
        <v>5018250</v>
      </c>
      <c r="E37" s="93">
        <f>'29._Hivatal_önként'!E37+'30._TIK_önként'!E37+'31._Humán_önként'!E37+'32._Óvoda_önként'!E37+'33._TMKK_önként'!E37+'34._Rendelő_önként'!E37</f>
        <v>576263</v>
      </c>
      <c r="F37" s="736">
        <f>'29._Hivatal_önként'!F37+'30._TIK_önként'!F37+'31._Humán_önként'!F37+'32._Óvoda_önként'!F37+'33._TMKK_önként'!F37+'34._Rendelő_önként'!F37</f>
        <v>0</v>
      </c>
      <c r="G37" s="736">
        <f>'29._Hivatal_önként'!G37+'30._TIK_önként'!G37+'31._Humán_önként'!G37+'32._Óvoda_önként'!G37+'33._TMKK_önként'!G37+'34._Rendelő_önként'!G37</f>
        <v>0</v>
      </c>
      <c r="H37" s="1667">
        <f t="shared" si="1"/>
        <v>-4441987</v>
      </c>
      <c r="I37" s="381">
        <f>'29._Hivatal_önként'!I37+'30._TIK_önként'!I37+'31._Humán_önként'!I37+'32._Óvoda_önként'!I37+'33._TMKK_önként'!I37+'34._Rendelő_önként'!I37</f>
        <v>0</v>
      </c>
      <c r="J37" s="381">
        <f>'29._Hivatal_önként'!J37+'30._TIK_önként'!J37+'31._Humán_önként'!J37+'32._Óvoda_önként'!J37+'33._TMKK_önként'!J37+'34._Rendelő_önként'!J37</f>
        <v>0</v>
      </c>
      <c r="K37" s="381">
        <f>'29._Hivatal_önként'!K37+'30._TIK_önként'!K37+'31._Humán_önként'!K37+'32._Óvoda_önként'!K37+'33._TMKK_önként'!K37+'34._Rendelő_önként'!K37</f>
        <v>0</v>
      </c>
      <c r="L37" s="381">
        <f>'29._Hivatal_önként'!L37+'30._TIK_önként'!L37+'31._Humán_önként'!L37+'32._Óvoda_önként'!L37+'33._TMKK_önként'!L37+'34._Rendelő_önként'!L37</f>
        <v>0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C39+C40</f>
        <v>131957503</v>
      </c>
      <c r="D38" s="134">
        <f t="shared" ref="D38:K38" si="7">D39+D40</f>
        <v>131957503</v>
      </c>
      <c r="E38" s="733">
        <f t="shared" si="7"/>
        <v>136399490</v>
      </c>
      <c r="F38" s="733">
        <f t="shared" si="7"/>
        <v>0</v>
      </c>
      <c r="G38" s="733">
        <f t="shared" si="7"/>
        <v>0</v>
      </c>
      <c r="H38" s="76">
        <f t="shared" si="1"/>
        <v>4441987</v>
      </c>
      <c r="I38" s="382">
        <f t="shared" si="7"/>
        <v>0</v>
      </c>
      <c r="J38" s="382">
        <f t="shared" si="7"/>
        <v>0</v>
      </c>
      <c r="K38" s="382">
        <f t="shared" si="7"/>
        <v>0</v>
      </c>
      <c r="L38" s="382">
        <f>'29._Hivatal_önként'!L38+'30._TIK_önként'!L38+'31._Humán_önként'!L38+'32._Óvoda_önként'!L38+'33._TMKK_önként'!L38+'34._Rendelő_önként'!L38</f>
        <v>0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'29._Hivatal_önként'!C39+'30._TIK_önként'!C39+'31._Humán_önként'!C39+'32._Óvoda_önként'!C39+'33._TMKK_önként'!C39+'34._Rendelő_önként'!C39</f>
        <v>0</v>
      </c>
      <c r="D39" s="286">
        <f>'29._Hivatal_önként'!D39+'30._TIK_önként'!D39+'31._Humán_önként'!D39+'32._Óvoda_önként'!D39+'33._TMKK_önként'!D39+'34._Rendelő_önként'!D39</f>
        <v>0</v>
      </c>
      <c r="E39" s="737">
        <f>'29._Hivatal_önként'!E39+'30._TIK_önként'!E39+'31._Humán_önként'!E39+'32._Óvoda_önként'!E39+'33._TMKK_önként'!E39+'34._Rendelő_önként'!E39</f>
        <v>0</v>
      </c>
      <c r="F39" s="737">
        <f>'29._Hivatal_önként'!F39+'30._TIK_önként'!F39+'31._Humán_önként'!F39+'32._Óvoda_önként'!F39+'33._TMKK_önként'!F39+'34._Rendelő_önként'!F39</f>
        <v>0</v>
      </c>
      <c r="G39" s="737">
        <f>'29._Hivatal_önként'!G39+'30._TIK_önként'!G39+'31._Humán_önként'!G39+'32._Óvoda_önként'!G39+'33._TMKK_önként'!G39+'34._Rendelő_önként'!G39</f>
        <v>0</v>
      </c>
      <c r="H39" s="698">
        <f t="shared" si="1"/>
        <v>0</v>
      </c>
      <c r="I39" s="1593">
        <f>'29._Hivatal_önként'!I39+'30._TIK_önként'!I39+'31._Humán_önként'!I39+'32._Óvoda_önként'!I39+'33._TMKK_önként'!I39+'34._Rendelő_önként'!I39</f>
        <v>0</v>
      </c>
      <c r="J39" s="383">
        <f>'29._Hivatal_önként'!J39+'30._TIK_önként'!J39+'31._Humán_önként'!J39+'32._Óvoda_önként'!J39+'33._TMKK_önként'!J39+'34._Rendelő_önként'!J39</f>
        <v>0</v>
      </c>
      <c r="K39" s="383">
        <f>'29._Hivatal_önként'!K39+'30._TIK_önként'!K39+'31._Humán_önként'!K39+'32._Óvoda_önként'!K39+'33._TMKK_önként'!K39+'34._Rendelő_önként'!K39</f>
        <v>0</v>
      </c>
      <c r="L39" s="383">
        <f>'29._Hivatal_önként'!L39+'30._TIK_önként'!L39+'31._Humán_önként'!L39+'32._Óvoda_önként'!L39+'33._TMKK_önként'!L39+'34._Rendelő_önként'!L39</f>
        <v>0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>
        <f>'29._Hivatal_önként'!C40+'30._TIK_önként'!C40+'31._Humán_önként'!C40+'32._Óvoda_önként'!C40+'33._TMKK_önként'!C40+'34._Rendelő_önként'!C40</f>
        <v>131957503</v>
      </c>
      <c r="D40" s="1020">
        <f t="shared" ref="D40:K40" si="8">D41</f>
        <v>131957503</v>
      </c>
      <c r="E40" s="753">
        <f t="shared" si="8"/>
        <v>136399490</v>
      </c>
      <c r="F40" s="738">
        <f t="shared" si="8"/>
        <v>0</v>
      </c>
      <c r="G40" s="738">
        <f t="shared" si="8"/>
        <v>0</v>
      </c>
      <c r="H40" s="699">
        <f t="shared" si="1"/>
        <v>4441987</v>
      </c>
      <c r="I40" s="1594">
        <f t="shared" si="8"/>
        <v>0</v>
      </c>
      <c r="J40" s="384">
        <f t="shared" si="8"/>
        <v>0</v>
      </c>
      <c r="K40" s="384">
        <f t="shared" si="8"/>
        <v>0</v>
      </c>
      <c r="L40" s="384">
        <f>'29._Hivatal_önként'!L40+'30._TIK_önként'!L40+'31._Humán_önként'!L40+'32._Óvoda_önként'!L40+'33._TMKK_önként'!L40+'34._Rendelő_önként'!L40</f>
        <v>0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f>'29._Hivatal_önként'!C41+'30._TIK_önként'!C41+'31._Humán_önként'!C41+'32._Óvoda_önként'!C41+'33._TMKK_önként'!C41+'34._Rendelő_önként'!C41</f>
        <v>131957503</v>
      </c>
      <c r="D41" s="279">
        <f>'29._Hivatal_önként'!D41+'30._TIK_önként'!D41+'31._Humán_önként'!D41+'32._Óvoda_önként'!D41+'33._TMKK_önként'!D41+'34._Rendelő_önként'!D41</f>
        <v>131957503</v>
      </c>
      <c r="E41" s="741">
        <f>'29._Hivatal_önként'!E41+'30._TIK_önként'!E41+'31._Humán_önként'!E41+'32._Óvoda_önként'!E41+'33._TMKK_önként'!E41+'34._Rendelő_önként'!E41</f>
        <v>136399490</v>
      </c>
      <c r="F41" s="739">
        <f>'29._Hivatal_önként'!F41+'30._TIK_önként'!F41+'31._Humán_önként'!F41+'32._Óvoda_önként'!F41+'33._TMKK_önként'!F41+'34._Rendelő_önként'!F41</f>
        <v>0</v>
      </c>
      <c r="G41" s="739">
        <f>'29._Hivatal_önként'!G41+'30._TIK_önként'!G41+'31._Humán_önként'!G41+'32._Óvoda_önként'!G41+'33._TMKK_önként'!G41+'34._Rendelő_önként'!G41</f>
        <v>0</v>
      </c>
      <c r="H41" s="1668">
        <f t="shared" si="1"/>
        <v>4441987</v>
      </c>
      <c r="I41" s="385">
        <f>'29._Hivatal_önként'!I41+'30._TIK_önként'!I41+'31._Humán_önként'!I41+'32._Óvoda_önként'!I41+'33._TMKK_önként'!I41+'34._Rendelő_önként'!I41</f>
        <v>0</v>
      </c>
      <c r="J41" s="385">
        <f>'29._Hivatal_önként'!J41+'30._TIK_önként'!J41+'31._Humán_önként'!J41+'32._Óvoda_önként'!J41+'33._TMKK_önként'!J41+'34._Rendelő_önként'!J41</f>
        <v>0</v>
      </c>
      <c r="K41" s="385">
        <f>'29._Hivatal_önként'!K41+'30._TIK_önként'!K41+'31._Humán_önként'!K41+'32._Óvoda_önként'!K41+'33._TMKK_önként'!K41+'34._Rendelő_önként'!K41</f>
        <v>0</v>
      </c>
      <c r="L41" s="385">
        <f>'29._Hivatal_önként'!L41+'30._TIK_önként'!L41+'31._Humán_önként'!L41+'32._Óvoda_önként'!L41+'33._TMKK_önként'!L41+'34._Rendelő_önként'!L41</f>
        <v>0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1327358593</v>
      </c>
      <c r="D42" s="132">
        <f t="shared" ref="D42:K42" si="9">+D10+D22+D27+D28+D32+D36+D38</f>
        <v>1327358593</v>
      </c>
      <c r="E42" s="730">
        <f>+E10+E22+E27+E28+E32+E36+E38</f>
        <v>1327358593</v>
      </c>
      <c r="F42" s="730">
        <f t="shared" si="9"/>
        <v>5018250</v>
      </c>
      <c r="G42" s="730">
        <f t="shared" si="9"/>
        <v>5018250</v>
      </c>
      <c r="H42" s="76">
        <f t="shared" si="1"/>
        <v>0</v>
      </c>
      <c r="I42" s="382">
        <f t="shared" si="9"/>
        <v>0</v>
      </c>
      <c r="J42" s="382">
        <f t="shared" si="9"/>
        <v>0</v>
      </c>
      <c r="K42" s="382">
        <f t="shared" si="9"/>
        <v>0</v>
      </c>
      <c r="L42" s="382">
        <f>'29._Hivatal_önként'!L42+'30._TIK_önként'!L42+'31._Humán_önként'!L42+'32._Óvoda_önként'!L42+'33._TMKK_önként'!L42+'34._Rendelő_önként'!L42</f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C44+C45+C46+C47</f>
        <v>816997215</v>
      </c>
      <c r="D43" s="132">
        <f t="shared" ref="D43:K43" si="10">D44+D45+D46+D47</f>
        <v>829745215</v>
      </c>
      <c r="E43" s="730">
        <f t="shared" si="10"/>
        <v>1045834339</v>
      </c>
      <c r="F43" s="730">
        <f t="shared" si="10"/>
        <v>-5018250</v>
      </c>
      <c r="G43" s="730">
        <f t="shared" si="10"/>
        <v>-5018250</v>
      </c>
      <c r="H43" s="76">
        <f t="shared" si="1"/>
        <v>216089124</v>
      </c>
      <c r="I43" s="382">
        <f t="shared" si="10"/>
        <v>0</v>
      </c>
      <c r="J43" s="382">
        <f t="shared" si="10"/>
        <v>0</v>
      </c>
      <c r="K43" s="382">
        <f t="shared" si="10"/>
        <v>0</v>
      </c>
      <c r="L43" s="382">
        <f>'29._Hivatal_önként'!L43+'30._TIK_önként'!L43+'31._Humán_önként'!L43+'32._Óvoda_önként'!L43+'33._TMKK_önként'!L43+'34._Rendelő_önként'!L43</f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'29._Hivatal_önként'!C44+'30._TIK_önként'!C44+'31._Humán_önként'!C44+'32._Óvoda_önként'!C44+'33._TMKK_önként'!C44+'34._Rendelő_önként'!C44</f>
        <v>3550090</v>
      </c>
      <c r="D44" s="278">
        <f>'29._Hivatal_önként'!D44+'30._TIK_önként'!D44+'31._Humán_önként'!D44+'32._Óvoda_önként'!D44+'33._TMKK_önként'!D44+'34._Rendelő_önként'!D44</f>
        <v>233229456</v>
      </c>
      <c r="E44" s="734">
        <f>'29._Hivatal_önként'!E44+'30._TIK_önként'!E44+'31._Humán_önként'!E44+'32._Óvoda_önként'!E44+'33._TMKK_önként'!E44+'34._Rendelő_önként'!E44</f>
        <v>233229456</v>
      </c>
      <c r="F44" s="734">
        <f>'29._Hivatal_önként'!F44+'30._TIK_önként'!F44+'31._Humán_önként'!F44+'32._Óvoda_önként'!F44+'33._TMKK_önként'!F44+'34._Rendelő_önként'!F44</f>
        <v>0</v>
      </c>
      <c r="G44" s="734">
        <f>'29._Hivatal_önként'!G44+'30._TIK_önként'!G44+'31._Humán_önként'!G44+'32._Óvoda_önként'!G44+'33._TMKK_önként'!G44+'34._Rendelő_önként'!G44</f>
        <v>0</v>
      </c>
      <c r="H44" s="694">
        <f t="shared" si="1"/>
        <v>0</v>
      </c>
      <c r="I44" s="1589">
        <f>'29._Hivatal_önként'!I44+'30._TIK_önként'!I44+'31._Humán_önként'!I44+'32._Óvoda_önként'!I44+'33._TMKK_önként'!I44+'34._Rendelő_önként'!I44</f>
        <v>0</v>
      </c>
      <c r="J44" s="377">
        <f>'29._Hivatal_önként'!J44+'30._TIK_önként'!J44+'31._Humán_önként'!J44+'32._Óvoda_önként'!J44+'33._TMKK_önként'!J44+'34._Rendelő_önként'!J44</f>
        <v>0</v>
      </c>
      <c r="K44" s="377">
        <f>'29._Hivatal_önként'!K44+'30._TIK_önként'!K44+'31._Humán_önként'!K44+'32._Óvoda_önként'!K44+'33._TMKK_önként'!K44+'34._Rendelő_önként'!K44</f>
        <v>0</v>
      </c>
      <c r="L44" s="377">
        <f>'29._Hivatal_önként'!L44+'30._TIK_önként'!L44+'31._Humán_önként'!L44+'32._Óvoda_önként'!L44+'33._TMKK_önként'!L44+'34._Rendelő_önként'!L44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'29._Hivatal_önként'!C45+'30._TIK_önként'!C45+'31._Humán_önként'!C45+'32._Óvoda_önként'!C45+'33._TMKK_önként'!C45+'34._Rendelő_önként'!C45</f>
        <v>0</v>
      </c>
      <c r="D45" s="285">
        <f>'29._Hivatal_önként'!D45+'30._TIK_önként'!D45+'31._Humán_önként'!D45+'32._Óvoda_önként'!D45+'33._TMKK_önként'!D45+'34._Rendelő_önként'!D45</f>
        <v>297434</v>
      </c>
      <c r="E45" s="93">
        <f>'29._Hivatal_önként'!E45+'30._TIK_önként'!E45+'31._Humán_önként'!E45+'32._Óvoda_önként'!E45+'33._TMKK_önként'!E45+'34._Rendelő_önként'!E45</f>
        <v>297434</v>
      </c>
      <c r="F45" s="93">
        <f>'29._Hivatal_önként'!F45+'30._TIK_önként'!F45+'31._Humán_önként'!F45+'32._Óvoda_önként'!F45+'33._TMKK_önként'!F45+'34._Rendelő_önként'!F45</f>
        <v>0</v>
      </c>
      <c r="G45" s="93">
        <f>'29._Hivatal_önként'!G45+'30._TIK_önként'!G45+'31._Humán_önként'!G45+'32._Óvoda_önként'!G45+'33._TMKK_önként'!G45+'34._Rendelő_önként'!G45</f>
        <v>0</v>
      </c>
      <c r="H45" s="701">
        <f t="shared" si="1"/>
        <v>0</v>
      </c>
      <c r="I45" s="1595">
        <f>'29._Hivatal_önként'!I45+'30._TIK_önként'!I45+'31._Humán_önként'!I45+'32._Óvoda_önként'!I45+'33._TMKK_önként'!I45+'34._Rendelő_önként'!I45</f>
        <v>0</v>
      </c>
      <c r="J45" s="386">
        <f>'29._Hivatal_önként'!J45+'30._TIK_önként'!J45+'31._Humán_önként'!J45+'32._Óvoda_önként'!J45+'33._TMKK_önként'!J45+'34._Rendelő_önként'!J45</f>
        <v>0</v>
      </c>
      <c r="K45" s="386">
        <f>'29._Hivatal_önként'!K45+'30._TIK_önként'!K45+'31._Humán_önként'!K45+'32._Óvoda_önként'!K45+'33._TMKK_önként'!K45+'34._Rendelő_önként'!K45</f>
        <v>0</v>
      </c>
      <c r="L45" s="386">
        <f>'29._Hivatal_önként'!L45+'30._TIK_önként'!L45+'31._Humán_önként'!L45+'32._Óvoda_önként'!L45+'33._TMKK_önként'!L45+'34._Rendelő_önként'!L45</f>
        <v>0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'29._Hivatal_önként'!C46+'30._TIK_önként'!C46+'31._Humán_önként'!C46+'32._Óvoda_önként'!C46+'33._TMKK_önként'!C46+'34._Rendelő_önként'!C46</f>
        <v>788437478</v>
      </c>
      <c r="D46" s="416">
        <f>'29._Hivatal_önként'!D46+'30._TIK_önként'!D46+'31._Humán_önként'!D46+'32._Óvoda_önként'!D46+'33._TMKK_önként'!D46+'34._Rendelő_önként'!D46</f>
        <v>571506112</v>
      </c>
      <c r="E46" s="110">
        <f>'29._Hivatal_önként'!E46+'30._TIK_önként'!E46+'31._Humán_önként'!E46+'32._Óvoda_önként'!E46+'33._TMKK_önként'!E46+'34._Rendelő_önként'!E46</f>
        <v>792037223</v>
      </c>
      <c r="F46" s="110">
        <f>'29._Hivatal_önként'!F46+'30._TIK_önként'!F46+'31._Humán_önként'!F46+'32._Óvoda_önként'!F46+'33._TMKK_önként'!F46+'34._Rendelő_önként'!F46</f>
        <v>-5018250</v>
      </c>
      <c r="G46" s="110">
        <f>'29._Hivatal_önként'!G46+'30._TIK_önként'!G46+'31._Humán_önként'!G46+'32._Óvoda_önként'!G46+'33._TMKK_önként'!G46+'34._Rendelő_önként'!G46</f>
        <v>-5018250</v>
      </c>
      <c r="H46" s="682">
        <f t="shared" si="1"/>
        <v>220531111</v>
      </c>
      <c r="I46" s="1590">
        <f>'29._Hivatal_önként'!I46+'30._TIK_önként'!I46+'31._Humán_önként'!I46+'32._Óvoda_önként'!I46+'33._TMKK_önként'!I46+'34._Rendelő_önként'!I46</f>
        <v>0</v>
      </c>
      <c r="J46" s="378">
        <f>'29._Hivatal_önként'!J46+'30._TIK_önként'!J46+'31._Humán_önként'!J46+'32._Óvoda_önként'!J46+'33._TMKK_önként'!J46+'34._Rendelő_önként'!J46</f>
        <v>0</v>
      </c>
      <c r="K46" s="378">
        <f>'29._Hivatal_önként'!K46+'30._TIK_önként'!K46+'31._Humán_önként'!K46+'32._Óvoda_önként'!K46+'33._TMKK_önként'!K46+'34._Rendelő_önként'!K46</f>
        <v>0</v>
      </c>
      <c r="L46" s="378">
        <f>'29._Hivatal_önként'!L46+'30._TIK_önként'!L46+'31._Humán_önként'!L46+'32._Óvoda_önként'!L46+'33._TMKK_önként'!L46+'34._Rendelő_önként'!L46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'29._Hivatal_önként'!C47+'30._TIK_önként'!C47+'31._Humán_önként'!C47+'32._Óvoda_önként'!C47+'33._TMKK_önként'!C47+'34._Rendelő_önként'!C47</f>
        <v>25009647</v>
      </c>
      <c r="D47" s="287">
        <f>'29._Hivatal_önként'!D47+'30._TIK_önként'!D47+'31._Humán_önként'!D47+'32._Óvoda_önként'!D47+'33._TMKK_önként'!D47+'34._Rendelő_önként'!D47</f>
        <v>24712213</v>
      </c>
      <c r="E47" s="735">
        <f>'29._Hivatal_önként'!E47+'30._TIK_önként'!E47+'31._Humán_önként'!E47+'32._Óvoda_önként'!E47+'33._TMKK_önként'!E47+'34._Rendelő_önként'!E47</f>
        <v>20270226</v>
      </c>
      <c r="F47" s="735">
        <f>'29._Hivatal_önként'!F47+'30._TIK_önként'!F47+'31._Humán_önként'!F47+'32._Óvoda_önként'!F47+'33._TMKK_önként'!F47+'34._Rendelő_önként'!F47</f>
        <v>0</v>
      </c>
      <c r="G47" s="735">
        <f>'29._Hivatal_önként'!G47+'30._TIK_önként'!G47+'31._Humán_önként'!G47+'32._Óvoda_önként'!G47+'33._TMKK_önként'!G47+'34._Rendelő_önként'!G47</f>
        <v>0</v>
      </c>
      <c r="H47" s="696">
        <f t="shared" si="1"/>
        <v>-4441987</v>
      </c>
      <c r="I47" s="1592">
        <f>'29._Hivatal_önként'!I47+'30._TIK_önként'!I47+'31._Humán_önként'!I47+'32._Óvoda_önként'!I47+'33._TMKK_önként'!I47+'34._Rendelő_önként'!I47</f>
        <v>0</v>
      </c>
      <c r="J47" s="380">
        <f>'29._Hivatal_önként'!J47+'30._TIK_önként'!J47+'31._Humán_önként'!J47+'32._Óvoda_önként'!J47+'33._TMKK_önként'!J47+'34._Rendelő_önként'!J47</f>
        <v>0</v>
      </c>
      <c r="K47" s="380">
        <f>'29._Hivatal_önként'!K47+'30._TIK_önként'!K47+'31._Humán_önként'!K47+'32._Óvoda_önként'!K47+'33._TMKK_önként'!K47+'34._Rendelő_önként'!K47</f>
        <v>0</v>
      </c>
      <c r="L47" s="380">
        <f>'29._Hivatal_önként'!L47+'30._TIK_önként'!L47+'31._Humán_önként'!L47+'32._Óvoda_önként'!L47+'33._TMKK_önként'!L47+'34._Rendelő_önként'!L47</f>
        <v>0</v>
      </c>
    </row>
    <row r="48" spans="1:12" s="707" customFormat="1" ht="15" customHeight="1" thickBot="1" x14ac:dyDescent="0.2">
      <c r="A48" s="65" t="s">
        <v>21</v>
      </c>
      <c r="B48" s="704" t="s">
        <v>174</v>
      </c>
      <c r="C48" s="140">
        <f>+C42+C43</f>
        <v>2144355808</v>
      </c>
      <c r="D48" s="139">
        <f t="shared" ref="D48:K48" si="11">+D42+D43</f>
        <v>2157103808</v>
      </c>
      <c r="E48" s="740">
        <f t="shared" si="11"/>
        <v>2373192932</v>
      </c>
      <c r="F48" s="740">
        <f t="shared" si="11"/>
        <v>0</v>
      </c>
      <c r="G48" s="740">
        <f t="shared" si="11"/>
        <v>0</v>
      </c>
      <c r="H48" s="705">
        <f t="shared" si="1"/>
        <v>216089124</v>
      </c>
      <c r="I48" s="706">
        <f t="shared" si="11"/>
        <v>0</v>
      </c>
      <c r="J48" s="706">
        <f t="shared" si="11"/>
        <v>0</v>
      </c>
      <c r="K48" s="706">
        <f t="shared" si="11"/>
        <v>0</v>
      </c>
      <c r="L48" s="706">
        <f>'29._Hivatal_önként'!L48+'30._TIK_önként'!L48+'31._Humán_önként'!L48+'32._Óvoda_önként'!L48+'33._TMKK_önként'!L48+'34._Rendelő_önként'!L48</f>
        <v>0</v>
      </c>
    </row>
    <row r="49" spans="1:16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P49" s="56" t="b">
        <f>H48=H69</f>
        <v>1</v>
      </c>
    </row>
    <row r="50" spans="1:16" ht="13.5" thickBot="1" x14ac:dyDescent="0.25">
      <c r="A50" s="1849" t="s">
        <v>362</v>
      </c>
      <c r="B50" s="1849"/>
      <c r="C50" s="1849"/>
      <c r="D50" s="1849"/>
      <c r="E50" s="1849"/>
      <c r="F50" s="1849"/>
      <c r="G50" s="1849"/>
      <c r="H50" s="1849"/>
    </row>
    <row r="51" spans="1:16" s="702" customFormat="1" ht="54" customHeight="1" thickBot="1" x14ac:dyDescent="0.25">
      <c r="A51" s="796"/>
      <c r="B51" s="797" t="s">
        <v>38</v>
      </c>
      <c r="C51" s="21" t="str">
        <f>C7</f>
        <v>2023. évi eredeti előirányzat
2/2023. (II.14.)</v>
      </c>
      <c r="D51" s="245" t="str">
        <f t="shared" ref="D51:L51" si="12">D7</f>
        <v>Módosított előirányzat a 14/2023.  (VI.29.)  rendelet szerint</v>
      </c>
      <c r="E51" s="21" t="str">
        <f t="shared" si="12"/>
        <v>Módosított előirányzat a …./2023. (IX…..)  rendelet szerint</v>
      </c>
      <c r="F51" s="21" t="str">
        <f t="shared" si="12"/>
        <v>Módosított előirányzat a .../2023. (XII…...)  rendelet szerint</v>
      </c>
      <c r="G51" s="21" t="str">
        <f t="shared" si="12"/>
        <v>Módosított előirányzat a …../2023. (II…..)  rendelet szerint</v>
      </c>
      <c r="H51" s="34" t="str">
        <f t="shared" si="12"/>
        <v>Változás a 14/2023. (VI.29.) rendelethez képest</v>
      </c>
      <c r="I51" s="245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6" s="33" customFormat="1" ht="12.2" customHeight="1" thickBot="1" x14ac:dyDescent="0.25">
      <c r="A52" s="57" t="s">
        <v>12</v>
      </c>
      <c r="B52" s="58" t="s">
        <v>547</v>
      </c>
      <c r="C52" s="91">
        <f>+C53+C55+C56+C57+C58</f>
        <v>1987388658</v>
      </c>
      <c r="D52" s="132">
        <f t="shared" ref="D52:K52" si="13">+D53+D55+D56+D57+D58</f>
        <v>2000136658</v>
      </c>
      <c r="E52" s="730">
        <f t="shared" si="13"/>
        <v>2216225782</v>
      </c>
      <c r="F52" s="730">
        <f t="shared" si="13"/>
        <v>0</v>
      </c>
      <c r="G52" s="730">
        <f t="shared" si="13"/>
        <v>0</v>
      </c>
      <c r="H52" s="50">
        <f t="shared" ref="H52:H71" si="14">+E52-D52</f>
        <v>216089124</v>
      </c>
      <c r="I52" s="256">
        <f t="shared" si="13"/>
        <v>0</v>
      </c>
      <c r="J52" s="50">
        <f t="shared" si="13"/>
        <v>0</v>
      </c>
      <c r="K52" s="50">
        <f t="shared" si="13"/>
        <v>0</v>
      </c>
      <c r="L52" s="50">
        <f>'29._Hivatal_önként'!Q53+'30._TIK_önként'!L53+'31._Humán_önként'!L53+'32._Óvoda_önként'!L53+'33._TMKK_önként'!L53+'34._Rendelő_önként'!L53</f>
        <v>0</v>
      </c>
    </row>
    <row r="53" spans="1:16" ht="12.2" customHeight="1" x14ac:dyDescent="0.2">
      <c r="A53" s="1252" t="s">
        <v>91</v>
      </c>
      <c r="B53" s="17" t="s">
        <v>68</v>
      </c>
      <c r="C53" s="126">
        <f>'29._Hivatal_önként'!H54+'30._TIK_önként'!C54+'31._Humán_önként'!C54+'32._Óvoda_önként'!C54+'33._TMKK_önként'!C54+'34._Rendelő_önként'!C54</f>
        <v>1342534057</v>
      </c>
      <c r="D53" s="278">
        <f>'29._Hivatal_önként'!I54+'30._TIK_önként'!D54+'31._Humán_önként'!D54+'32._Óvoda_önként'!D54+'33._TMKK_önként'!D54+'34._Rendelő_önként'!D54</f>
        <v>1351634057</v>
      </c>
      <c r="E53" s="734">
        <f>'29._Hivatal_önként'!J54+'30._TIK_önként'!E54+'31._Humán_önként'!E54+'32._Óvoda_önként'!E54+'33._TMKK_önként'!E54+'34._Rendelő_önként'!E54</f>
        <v>1481189659</v>
      </c>
      <c r="F53" s="734">
        <f>'29._Hivatal_önként'!K54+'30._TIK_önként'!F54+'31._Humán_önként'!F54+'32._Óvoda_önként'!F54+'33._TMKK_önként'!F54+'34._Rendelő_önként'!F54</f>
        <v>0</v>
      </c>
      <c r="G53" s="734">
        <f>'29._Hivatal_önként'!L54+'30._TIK_önként'!G54+'31._Humán_önként'!G54+'32._Óvoda_önként'!G54+'33._TMKK_önként'!G54+'34._Rendelő_önként'!G54</f>
        <v>0</v>
      </c>
      <c r="H53" s="35">
        <f t="shared" si="14"/>
        <v>129555602</v>
      </c>
      <c r="I53" s="260">
        <f>'29._Hivatal_önként'!N54+'30._TIK_önként'!I54+'31._Humán_önként'!I54+'32._Óvoda_önként'!I54+'33._TMKK_önként'!I54+'34._Rendelő_önként'!I54</f>
        <v>0</v>
      </c>
      <c r="J53" s="35">
        <f>'29._Hivatal_önként'!O54+'30._TIK_önként'!J54+'31._Humán_önként'!J54+'32._Óvoda_önként'!J54+'33._TMKK_önként'!J54+'34._Rendelő_önként'!J54</f>
        <v>0</v>
      </c>
      <c r="K53" s="35">
        <f>'29._Hivatal_önként'!P54+'30._TIK_önként'!K54+'31._Humán_önként'!K54+'32._Óvoda_önként'!K54+'33._TMKK_önként'!K54+'34._Rendelő_önként'!K54</f>
        <v>0</v>
      </c>
      <c r="L53" s="35">
        <f>'29._Hivatal_önként'!Q54+'30._TIK_önként'!L54+'31._Humán_önként'!L54+'32._Óvoda_önként'!L54+'33._TMKK_önként'!L54+'34._Rendelő_önként'!L54</f>
        <v>0</v>
      </c>
    </row>
    <row r="54" spans="1:16" ht="12.2" customHeight="1" x14ac:dyDescent="0.2">
      <c r="A54" s="1252" t="s">
        <v>305</v>
      </c>
      <c r="B54" s="428" t="s">
        <v>270</v>
      </c>
      <c r="C54" s="126">
        <f>'29._Hivatal_önként'!H55+'30._TIK_önként'!C55+'31._Humán_önként'!C55+'32._Óvoda_önként'!C55+'33._TMKK_önként'!C55+'34._Rendelő_önként'!C55</f>
        <v>0</v>
      </c>
      <c r="D54" s="278">
        <f>'29._Hivatal_önként'!I55+'30._TIK_önként'!D55+'31._Humán_önként'!D55+'32._Óvoda_önként'!D55+'33._TMKK_önként'!D55+'34._Rendelő_önként'!D55</f>
        <v>0</v>
      </c>
      <c r="E54" s="734">
        <f>'29._Hivatal_önként'!J55+'30._TIK_önként'!E55+'31._Humán_önként'!E55+'32._Óvoda_önként'!E55+'33._TMKK_önként'!E55+'34._Rendelő_önként'!E55</f>
        <v>56111296</v>
      </c>
      <c r="F54" s="734">
        <f>'29._Hivatal_önként'!K55+'30._TIK_önként'!F55+'31._Humán_önként'!F55+'32._Óvoda_önként'!F55+'33._TMKK_önként'!F55+'34._Rendelő_önként'!F55</f>
        <v>0</v>
      </c>
      <c r="G54" s="734">
        <f>'29._Hivatal_önként'!L55+'30._TIK_önként'!G55+'31._Humán_önként'!G55+'32._Óvoda_önként'!G55+'33._TMKK_önként'!G55+'34._Rendelő_önként'!G55</f>
        <v>0</v>
      </c>
      <c r="H54" s="35">
        <f t="shared" si="14"/>
        <v>56111296</v>
      </c>
      <c r="I54" s="260">
        <f>'29._Hivatal_önként'!N55+'30._TIK_önként'!I55+'31._Humán_önként'!I55+'32._Óvoda_önként'!I55+'33._TMKK_önként'!I55+'34._Rendelő_önként'!I55</f>
        <v>0</v>
      </c>
      <c r="J54" s="35">
        <f>'29._Hivatal_önként'!O55+'30._TIK_önként'!J55+'31._Humán_önként'!J55+'32._Óvoda_önként'!J55+'33._TMKK_önként'!J55+'34._Rendelő_önként'!J55</f>
        <v>0</v>
      </c>
      <c r="K54" s="35">
        <f>'29._Hivatal_önként'!P55+'30._TIK_önként'!K55+'31._Humán_önként'!K55+'32._Óvoda_önként'!K55+'33._TMKK_önként'!K55+'34._Rendelő_önként'!K55</f>
        <v>0</v>
      </c>
      <c r="L54" s="35">
        <f>'29._Hivatal_önként'!Q55+'30._TIK_önként'!L55+'31._Humán_önként'!L55+'32._Óvoda_önként'!L55+'33._TMKK_önként'!L55+'34._Rendelő_önként'!L55</f>
        <v>0</v>
      </c>
    </row>
    <row r="55" spans="1:16" ht="12.2" customHeight="1" x14ac:dyDescent="0.2">
      <c r="A55" s="1252" t="s">
        <v>92</v>
      </c>
      <c r="B55" s="423" t="s">
        <v>87</v>
      </c>
      <c r="C55" s="433">
        <f>'29._Hivatal_önként'!H56+'30._TIK_önként'!C56+'31._Humán_önként'!C56+'32._Óvoda_önként'!C56+'33._TMKK_önként'!C56+'34._Rendelő_önként'!C56</f>
        <v>173420659</v>
      </c>
      <c r="D55" s="416">
        <f>'29._Hivatal_önként'!I56+'30._TIK_önként'!D56+'31._Humán_önként'!D56+'32._Óvoda_önként'!D56+'33._TMKK_önként'!D56+'34._Rendelő_önként'!D56</f>
        <v>175968659</v>
      </c>
      <c r="E55" s="110">
        <f>'29._Hivatal_önként'!J56+'30._TIK_önként'!E56+'31._Humán_önként'!E56+'32._Óvoda_önként'!E56+'33._TMKK_önként'!E56+'34._Rendelő_önként'!E56</f>
        <v>200901770</v>
      </c>
      <c r="F55" s="110">
        <f>'29._Hivatal_önként'!K56+'30._TIK_önként'!F56+'31._Humán_önként'!F56+'32._Óvoda_önként'!F56+'33._TMKK_önként'!F56+'34._Rendelő_önként'!F56</f>
        <v>0</v>
      </c>
      <c r="G55" s="110">
        <f>'29._Hivatal_önként'!L56+'30._TIK_önként'!G56+'31._Humán_önként'!G56+'32._Óvoda_önként'!G56+'33._TMKK_önként'!G56+'34._Rendelő_önként'!G56</f>
        <v>0</v>
      </c>
      <c r="H55" s="417">
        <f t="shared" si="14"/>
        <v>24933111</v>
      </c>
      <c r="I55" s="651">
        <f>'29._Hivatal_önként'!N56+'30._TIK_önként'!I56+'31._Humán_önként'!I56+'32._Óvoda_önként'!I56+'33._TMKK_önként'!I56+'34._Rendelő_önként'!I56</f>
        <v>0</v>
      </c>
      <c r="J55" s="36">
        <f>'29._Hivatal_önként'!O56+'30._TIK_önként'!J56+'31._Humán_önként'!J56+'32._Óvoda_önként'!J56+'33._TMKK_önként'!J56+'34._Rendelő_önként'!J56</f>
        <v>0</v>
      </c>
      <c r="K55" s="36">
        <f>'29._Hivatal_önként'!P56+'30._TIK_önként'!K56+'31._Humán_önként'!K56+'32._Óvoda_önként'!K56+'33._TMKK_önként'!K56+'34._Rendelő_önként'!K56</f>
        <v>0</v>
      </c>
      <c r="L55" s="36">
        <f>'29._Hivatal_önként'!Q56+'30._TIK_önként'!L56+'31._Humán_önként'!L56+'32._Óvoda_önként'!L56+'33._TMKK_önként'!L56+'34._Rendelő_önként'!L56</f>
        <v>0</v>
      </c>
    </row>
    <row r="56" spans="1:16" ht="12.2" customHeight="1" x14ac:dyDescent="0.2">
      <c r="A56" s="1252" t="s">
        <v>93</v>
      </c>
      <c r="B56" s="423" t="s">
        <v>69</v>
      </c>
      <c r="C56" s="433">
        <f>'29._Hivatal_önként'!H57+'30._TIK_önként'!C57+'31._Humán_önként'!C57+'32._Óvoda_önként'!C57+'33._TMKK_önként'!C57+'34._Rendelő_önként'!C57</f>
        <v>471433942</v>
      </c>
      <c r="D56" s="416">
        <f>'29._Hivatal_önként'!I57+'30._TIK_önként'!D57+'31._Humán_önként'!D57+'32._Óvoda_önként'!D57+'33._TMKK_önként'!D57+'34._Rendelő_önként'!D57</f>
        <v>472533942</v>
      </c>
      <c r="E56" s="110">
        <f>'29._Hivatal_önként'!J57+'30._TIK_önként'!E57+'31._Humán_önként'!E57+'32._Óvoda_önként'!E57+'33._TMKK_önként'!E57+'34._Rendelő_önként'!E57</f>
        <v>534134353</v>
      </c>
      <c r="F56" s="110">
        <f>'29._Hivatal_önként'!K57+'30._TIK_önként'!F57+'31._Humán_önként'!F57+'32._Óvoda_önként'!F57+'33._TMKK_önként'!F57+'34._Rendelő_önként'!F57</f>
        <v>0</v>
      </c>
      <c r="G56" s="110">
        <f>'29._Hivatal_önként'!L57+'30._TIK_önként'!G57+'31._Humán_önként'!G57+'32._Óvoda_önként'!G57+'33._TMKK_önként'!G57+'34._Rendelő_önként'!G57</f>
        <v>0</v>
      </c>
      <c r="H56" s="417">
        <f t="shared" si="14"/>
        <v>61600411</v>
      </c>
      <c r="I56" s="651">
        <f>'29._Hivatal_önként'!N57+'30._TIK_önként'!I57+'31._Humán_önként'!I57+'32._Óvoda_önként'!I57+'33._TMKK_önként'!I57+'34._Rendelő_önként'!I57</f>
        <v>0</v>
      </c>
      <c r="J56" s="36">
        <f>'29._Hivatal_önként'!O57+'30._TIK_önként'!J57+'31._Humán_önként'!J57+'32._Óvoda_önként'!J57+'33._TMKK_önként'!J57+'34._Rendelő_önként'!J57</f>
        <v>0</v>
      </c>
      <c r="K56" s="36">
        <f>'29._Hivatal_önként'!P57+'30._TIK_önként'!K57+'31._Humán_önként'!K57+'32._Óvoda_önként'!K57+'33._TMKK_önként'!K57+'34._Rendelő_önként'!K57</f>
        <v>0</v>
      </c>
      <c r="L56" s="36">
        <f>'29._Hivatal_önként'!Q57+'30._TIK_önként'!L57+'31._Humán_önként'!L57+'32._Óvoda_önként'!L57+'33._TMKK_önként'!L57+'34._Rendelő_önként'!L57</f>
        <v>0</v>
      </c>
    </row>
    <row r="57" spans="1:16" ht="12.2" customHeight="1" x14ac:dyDescent="0.2">
      <c r="A57" s="1252" t="s">
        <v>90</v>
      </c>
      <c r="B57" s="423" t="s">
        <v>80</v>
      </c>
      <c r="C57" s="433">
        <f>'29._Hivatal_önként'!H58+'30._TIK_önként'!C58+'31._Humán_önként'!C58+'32._Óvoda_önként'!C58+'33._TMKK_önként'!C58+'34._Rendelő_önként'!C58</f>
        <v>0</v>
      </c>
      <c r="D57" s="416">
        <f>'29._Hivatal_önként'!I58+'30._TIK_önként'!D58+'31._Humán_önként'!D58+'32._Óvoda_önként'!D58+'33._TMKK_önként'!D58+'34._Rendelő_önként'!D58</f>
        <v>0</v>
      </c>
      <c r="E57" s="110">
        <f>'29._Hivatal_önként'!J58+'30._TIK_önként'!E58+'31._Humán_önként'!E58+'32._Óvoda_önként'!E58+'33._TMKK_önként'!E58+'34._Rendelő_önként'!E58</f>
        <v>0</v>
      </c>
      <c r="F57" s="110">
        <f>'29._Hivatal_önként'!K58+'30._TIK_önként'!F58+'31._Humán_önként'!F58+'32._Óvoda_önként'!F58+'33._TMKK_önként'!F58+'34._Rendelő_önként'!F58</f>
        <v>0</v>
      </c>
      <c r="G57" s="110">
        <f>'29._Hivatal_önként'!L58+'30._TIK_önként'!G58+'31._Humán_önként'!G58+'32._Óvoda_önként'!G58+'33._TMKK_önként'!G58+'34._Rendelő_önként'!G58</f>
        <v>0</v>
      </c>
      <c r="H57" s="417">
        <f t="shared" si="14"/>
        <v>0</v>
      </c>
      <c r="I57" s="651">
        <f>'29._Hivatal_önként'!N58+'30._TIK_önként'!I58+'31._Humán_önként'!I58+'32._Óvoda_önként'!I58+'33._TMKK_önként'!I58+'34._Rendelő_önként'!I58</f>
        <v>0</v>
      </c>
      <c r="J57" s="36">
        <f>'29._Hivatal_önként'!O58+'30._TIK_önként'!J58+'31._Humán_önként'!J58+'32._Óvoda_önként'!J58+'33._TMKK_önként'!J58+'34._Rendelő_önként'!J58</f>
        <v>0</v>
      </c>
      <c r="K57" s="36">
        <f>'29._Hivatal_önként'!P58+'30._TIK_önként'!K58+'31._Humán_önként'!K58+'32._Óvoda_önként'!K58+'33._TMKK_önként'!K58+'34._Rendelő_önként'!K58</f>
        <v>0</v>
      </c>
      <c r="L57" s="36">
        <f>'29._Hivatal_önként'!Q58+'30._TIK_önként'!L58+'31._Humán_önként'!L58+'32._Óvoda_önként'!L58+'33._TMKK_önként'!L58+'34._Rendelő_önként'!L58</f>
        <v>0</v>
      </c>
    </row>
    <row r="58" spans="1:16" ht="12.2" customHeight="1" x14ac:dyDescent="0.2">
      <c r="A58" s="1252" t="s">
        <v>147</v>
      </c>
      <c r="B58" s="423" t="s">
        <v>88</v>
      </c>
      <c r="C58" s="433">
        <f>C59+C60</f>
        <v>0</v>
      </c>
      <c r="D58" s="416">
        <f t="shared" ref="D58:K58" si="15">D59+D60</f>
        <v>0</v>
      </c>
      <c r="E58" s="110">
        <f t="shared" si="15"/>
        <v>0</v>
      </c>
      <c r="F58" s="110">
        <f t="shared" si="15"/>
        <v>0</v>
      </c>
      <c r="G58" s="110">
        <f t="shared" si="15"/>
        <v>0</v>
      </c>
      <c r="H58" s="417">
        <f t="shared" si="14"/>
        <v>0</v>
      </c>
      <c r="I58" s="651">
        <f t="shared" si="15"/>
        <v>0</v>
      </c>
      <c r="J58" s="36">
        <f t="shared" si="15"/>
        <v>0</v>
      </c>
      <c r="K58" s="36">
        <f t="shared" si="15"/>
        <v>0</v>
      </c>
      <c r="L58" s="36">
        <f>'29._Hivatal_önként'!Q59+'30._TIK_önként'!L59+'31._Humán_önként'!L59+'32._Óvoda_önként'!L59+'33._TMKK_önként'!L59+'34._Rendelő_önként'!L59</f>
        <v>0</v>
      </c>
    </row>
    <row r="59" spans="1:16" ht="12.2" customHeight="1" x14ac:dyDescent="0.2">
      <c r="A59" s="1252" t="s">
        <v>306</v>
      </c>
      <c r="B59" s="669" t="s">
        <v>235</v>
      </c>
      <c r="C59" s="433">
        <f>'29._Hivatal_önként'!H60+'30._TIK_önként'!C60+'31._Humán_önként'!C60+'32._Óvoda_önként'!C60+'33._TMKK_önként'!C60+'34._Rendelő_önként'!C60</f>
        <v>0</v>
      </c>
      <c r="D59" s="416">
        <f>'29._Hivatal_önként'!I60+'30._TIK_önként'!D60+'31._Humán_önként'!D60+'32._Óvoda_önként'!D60+'33._TMKK_önként'!D60+'34._Rendelő_önként'!D60</f>
        <v>0</v>
      </c>
      <c r="E59" s="110">
        <f>'29._Hivatal_önként'!J60+'30._TIK_önként'!E60+'31._Humán_önként'!E60+'32._Óvoda_önként'!E60+'33._TMKK_önként'!E60+'34._Rendelő_önként'!E60</f>
        <v>0</v>
      </c>
      <c r="F59" s="110">
        <f>'29._Hivatal_önként'!K60+'30._TIK_önként'!F60+'31._Humán_önként'!F60+'32._Óvoda_önként'!F60+'33._TMKK_önként'!F60+'34._Rendelő_önként'!F60</f>
        <v>0</v>
      </c>
      <c r="G59" s="110">
        <f>'29._Hivatal_önként'!L60+'30._TIK_önként'!G60+'31._Humán_önként'!G60+'32._Óvoda_önként'!G60+'33._TMKK_önként'!G60+'34._Rendelő_önként'!G60</f>
        <v>0</v>
      </c>
      <c r="H59" s="417">
        <f t="shared" si="14"/>
        <v>0</v>
      </c>
      <c r="I59" s="651">
        <f>'29._Hivatal_önként'!N60+'30._TIK_önként'!I60+'31._Humán_önként'!I60+'32._Óvoda_önként'!I60+'33._TMKK_önként'!I60+'34._Rendelő_önként'!I60</f>
        <v>0</v>
      </c>
      <c r="J59" s="36">
        <f>'29._Hivatal_önként'!O60+'30._TIK_önként'!J60+'31._Humán_önként'!J60+'32._Óvoda_önként'!J60+'33._TMKK_önként'!J60+'34._Rendelő_önként'!J60</f>
        <v>0</v>
      </c>
      <c r="K59" s="36">
        <f>'29._Hivatal_önként'!P60+'30._TIK_önként'!K60+'31._Humán_önként'!K60+'32._Óvoda_önként'!K60+'33._TMKK_önként'!K60+'34._Rendelő_önként'!K60</f>
        <v>0</v>
      </c>
      <c r="L59" s="36">
        <f>'29._Hivatal_önként'!Q60+'30._TIK_önként'!L60+'31._Humán_önként'!L60+'32._Óvoda_önként'!L60+'33._TMKK_önként'!L60+'34._Rendelő_önként'!L60</f>
        <v>0</v>
      </c>
    </row>
    <row r="60" spans="1:16" ht="12.2" customHeight="1" thickBot="1" x14ac:dyDescent="0.25">
      <c r="A60" s="86" t="s">
        <v>307</v>
      </c>
      <c r="B60" s="87" t="s">
        <v>234</v>
      </c>
      <c r="C60" s="94">
        <f>'29._Hivatal_önként'!H61+'30._TIK_önként'!C61+'31._Humán_önként'!C61+'32._Óvoda_önként'!C61+'33._TMKK_önként'!C61+'34._Rendelő_önként'!C61</f>
        <v>0</v>
      </c>
      <c r="D60" s="279">
        <f>'29._Hivatal_önként'!I61+'30._TIK_önként'!D61+'31._Humán_önként'!D61+'32._Óvoda_önként'!D61+'33._TMKK_önként'!D61+'34._Rendelő_önként'!D61</f>
        <v>0</v>
      </c>
      <c r="E60" s="741">
        <f>'29._Hivatal_önként'!J61+'30._TIK_önként'!E61+'31._Humán_önként'!E61+'32._Óvoda_önként'!E61+'33._TMKK_önként'!E61+'34._Rendelő_önként'!E61</f>
        <v>0</v>
      </c>
      <c r="F60" s="741">
        <f>'29._Hivatal_önként'!K61+'30._TIK_önként'!F61+'31._Humán_önként'!F61+'32._Óvoda_önként'!F61+'33._TMKK_önként'!F61+'34._Rendelő_önként'!F61</f>
        <v>0</v>
      </c>
      <c r="G60" s="741">
        <f>'29._Hivatal_önként'!L61+'30._TIK_önként'!G61+'31._Humán_önként'!G61+'32._Óvoda_önként'!G61+'33._TMKK_önként'!G61+'34._Rendelő_önként'!G61</f>
        <v>0</v>
      </c>
      <c r="H60" s="63">
        <f t="shared" si="14"/>
        <v>0</v>
      </c>
      <c r="I60" s="262">
        <f>'29._Hivatal_önként'!N61+'30._TIK_önként'!I61+'31._Humán_önként'!I61+'32._Óvoda_önként'!I61+'33._TMKK_önként'!I61+'34._Rendelő_önként'!I61</f>
        <v>0</v>
      </c>
      <c r="J60" s="63">
        <f>'29._Hivatal_önként'!O61+'30._TIK_önként'!J61+'31._Humán_önként'!J61+'32._Óvoda_önként'!J61+'33._TMKK_önként'!J61+'34._Rendelő_önként'!J61</f>
        <v>0</v>
      </c>
      <c r="K60" s="63">
        <f>'29._Hivatal_önként'!P61+'30._TIK_önként'!K61+'31._Humán_önként'!K61+'32._Óvoda_önként'!K61+'33._TMKK_önként'!K61+'34._Rendelő_önként'!K61</f>
        <v>0</v>
      </c>
      <c r="L60" s="63">
        <f>'29._Hivatal_önként'!Q61+'30._TIK_önként'!L61+'31._Humán_önként'!L61+'32._Óvoda_önként'!L61+'33._TMKK_önként'!L61+'34._Rendelő_önként'!L61</f>
        <v>0</v>
      </c>
    </row>
    <row r="61" spans="1:16" ht="12.2" customHeight="1" thickBot="1" x14ac:dyDescent="0.25">
      <c r="A61" s="57" t="s">
        <v>13</v>
      </c>
      <c r="B61" s="58" t="s">
        <v>548</v>
      </c>
      <c r="C61" s="91">
        <f>C62+C64+C66</f>
        <v>156967150</v>
      </c>
      <c r="D61" s="132">
        <f t="shared" ref="D61:K61" si="16">D62+D64+D66</f>
        <v>156967150</v>
      </c>
      <c r="E61" s="730">
        <f t="shared" si="16"/>
        <v>156967150</v>
      </c>
      <c r="F61" s="730">
        <f t="shared" si="16"/>
        <v>0</v>
      </c>
      <c r="G61" s="730">
        <f t="shared" si="16"/>
        <v>0</v>
      </c>
      <c r="H61" s="50">
        <f t="shared" si="14"/>
        <v>0</v>
      </c>
      <c r="I61" s="256">
        <f t="shared" si="16"/>
        <v>0</v>
      </c>
      <c r="J61" s="50">
        <f t="shared" si="16"/>
        <v>0</v>
      </c>
      <c r="K61" s="50">
        <f t="shared" si="16"/>
        <v>0</v>
      </c>
      <c r="L61" s="50">
        <f>'29._Hivatal_önként'!Q62+'30._TIK_önként'!L62+'31._Humán_önként'!L62+'32._Óvoda_önként'!L62+'33._TMKK_önként'!L62+'34._Rendelő_önként'!L62</f>
        <v>0</v>
      </c>
    </row>
    <row r="62" spans="1:16" s="33" customFormat="1" ht="12.2" customHeight="1" x14ac:dyDescent="0.2">
      <c r="A62" s="1252" t="s">
        <v>94</v>
      </c>
      <c r="B62" s="17" t="s">
        <v>119</v>
      </c>
      <c r="C62" s="126">
        <f>'29._Hivatal_önként'!H63+'30._TIK_önként'!C63+'31._Humán_önként'!C63+'32._Óvoda_önként'!C63+'33._TMKK_önként'!C63+'34._Rendelő_önként'!C63</f>
        <v>156967150</v>
      </c>
      <c r="D62" s="278">
        <f>'29._Hivatal_önként'!I63+'30._TIK_önként'!D63+'31._Humán_önként'!D63+'32._Óvoda_önként'!D63+'33._TMKK_önként'!D63+'34._Rendelő_önként'!D63</f>
        <v>156967150</v>
      </c>
      <c r="E62" s="734">
        <f>'29._Hivatal_önként'!J63+'30._TIK_önként'!E63+'31._Humán_önként'!E63+'32._Óvoda_önként'!E63+'33._TMKK_önként'!E63+'34._Rendelő_önként'!E63</f>
        <v>156967150</v>
      </c>
      <c r="F62" s="734">
        <f>'29._Hivatal_önként'!K63+'30._TIK_önként'!F63+'31._Humán_önként'!F63+'32._Óvoda_önként'!F63+'33._TMKK_önként'!F63+'34._Rendelő_önként'!F63</f>
        <v>0</v>
      </c>
      <c r="G62" s="734">
        <f>'29._Hivatal_önként'!L63+'30._TIK_önként'!G63+'31._Humán_önként'!G63+'32._Óvoda_önként'!G63+'33._TMKK_önként'!G63+'34._Rendelő_önként'!G63</f>
        <v>0</v>
      </c>
      <c r="H62" s="35">
        <f>+E62-D62</f>
        <v>0</v>
      </c>
      <c r="I62" s="260">
        <f>'29._Hivatal_önként'!N63+'30._TIK_önként'!I63+'31._Humán_önként'!I63+'32._Óvoda_önként'!I63+'33._TMKK_önként'!I63+'34._Rendelő_önként'!I63</f>
        <v>0</v>
      </c>
      <c r="J62" s="35">
        <f>'29._Hivatal_önként'!O63+'30._TIK_önként'!J63+'31._Humán_önként'!J63+'32._Óvoda_önként'!J63+'33._TMKK_önként'!J63+'34._Rendelő_önként'!J63</f>
        <v>0</v>
      </c>
      <c r="K62" s="35">
        <f>'29._Hivatal_önként'!P63+'30._TIK_önként'!K63+'31._Humán_önként'!K63+'32._Óvoda_önként'!K63+'33._TMKK_önként'!K63+'34._Rendelő_önként'!K63</f>
        <v>0</v>
      </c>
      <c r="L62" s="35">
        <f>'29._Hivatal_önként'!Q63+'30._TIK_önként'!L63+'31._Humán_önként'!L63+'32._Óvoda_önként'!L63+'33._TMKK_önként'!L63+'34._Rendelő_önként'!L63</f>
        <v>0</v>
      </c>
    </row>
    <row r="63" spans="1:16" s="33" customFormat="1" ht="12.2" customHeight="1" x14ac:dyDescent="0.2">
      <c r="A63" s="1252" t="s">
        <v>316</v>
      </c>
      <c r="B63" s="670" t="s">
        <v>236</v>
      </c>
      <c r="C63" s="126">
        <f>'29._Hivatal_önként'!H64+'30._TIK_önként'!C64+'31._Humán_önként'!C64+'32._Óvoda_önként'!C64+'33._TMKK_önként'!C64+'34._Rendelő_önként'!C64</f>
        <v>131957503</v>
      </c>
      <c r="D63" s="278">
        <f>'29._Hivatal_önként'!I64+'30._TIK_önként'!D64+'31._Humán_önként'!D64+'32._Óvoda_önként'!D64+'33._TMKK_önként'!D64+'34._Rendelő_önként'!D64</f>
        <v>131957503</v>
      </c>
      <c r="E63" s="734">
        <f>'29._Hivatal_önként'!J64+'30._TIK_önként'!E64+'31._Humán_önként'!E64+'32._Óvoda_önként'!E64+'33._TMKK_önként'!E64+'34._Rendelő_önként'!E64</f>
        <v>131957503</v>
      </c>
      <c r="F63" s="734">
        <f>'29._Hivatal_önként'!K64+'30._TIK_önként'!F64+'31._Humán_önként'!F64+'32._Óvoda_önként'!F64+'33._TMKK_önként'!F64+'34._Rendelő_önként'!F64</f>
        <v>0</v>
      </c>
      <c r="G63" s="734">
        <f>'29._Hivatal_önként'!L64+'30._TIK_önként'!G64+'31._Humán_önként'!G64+'32._Óvoda_önként'!G64+'33._TMKK_önként'!G64+'34._Rendelő_önként'!G64</f>
        <v>0</v>
      </c>
      <c r="H63" s="35">
        <f t="shared" si="14"/>
        <v>0</v>
      </c>
      <c r="I63" s="260">
        <f>'29._Hivatal_önként'!N64+'30._TIK_önként'!I64+'31._Humán_önként'!I64+'32._Óvoda_önként'!I64+'33._TMKK_önként'!I64+'34._Rendelő_önként'!I64</f>
        <v>0</v>
      </c>
      <c r="J63" s="35">
        <f>'29._Hivatal_önként'!O64+'30._TIK_önként'!J64+'31._Humán_önként'!J64+'32._Óvoda_önként'!J64+'33._TMKK_önként'!J64+'34._Rendelő_önként'!J64</f>
        <v>0</v>
      </c>
      <c r="K63" s="35">
        <f>'29._Hivatal_önként'!P64+'30._TIK_önként'!K64+'31._Humán_önként'!K64+'32._Óvoda_önként'!K64+'33._TMKK_önként'!K64+'34._Rendelő_önként'!K64</f>
        <v>0</v>
      </c>
      <c r="L63" s="35">
        <f>'29._Hivatal_önként'!Q64+'30._TIK_önként'!L64+'31._Humán_önként'!L64+'32._Óvoda_önként'!L64+'33._TMKK_önként'!L64+'34._Rendelő_önként'!L64</f>
        <v>0</v>
      </c>
    </row>
    <row r="64" spans="1:16" ht="12.2" customHeight="1" x14ac:dyDescent="0.2">
      <c r="A64" s="1252" t="s">
        <v>95</v>
      </c>
      <c r="B64" s="423" t="s">
        <v>2</v>
      </c>
      <c r="C64" s="433">
        <f>'29._Hivatal_önként'!H65+'30._TIK_önként'!C65+'31._Humán_önként'!C65+'32._Óvoda_önként'!C65+'33._TMKK_önként'!C65+'34._Rendelő_önként'!C65</f>
        <v>0</v>
      </c>
      <c r="D64" s="416">
        <f>'29._Hivatal_önként'!I65+'30._TIK_önként'!D65+'31._Humán_önként'!D65+'32._Óvoda_önként'!D65+'33._TMKK_önként'!D65+'34._Rendelő_önként'!D65</f>
        <v>0</v>
      </c>
      <c r="E64" s="110">
        <f>'29._Hivatal_önként'!J65+'30._TIK_önként'!E65+'31._Humán_önként'!E65+'32._Óvoda_önként'!E65+'33._TMKK_önként'!E65+'34._Rendelő_önként'!E65</f>
        <v>0</v>
      </c>
      <c r="F64" s="110">
        <f>'29._Hivatal_önként'!K65+'30._TIK_önként'!F65+'31._Humán_önként'!F65+'32._Óvoda_önként'!F65+'33._TMKK_önként'!F65+'34._Rendelő_önként'!F65</f>
        <v>0</v>
      </c>
      <c r="G64" s="110">
        <f>'29._Hivatal_önként'!L65+'30._TIK_önként'!G65+'31._Humán_önként'!G65+'32._Óvoda_önként'!G65+'33._TMKK_önként'!G65+'34._Rendelő_önként'!G65</f>
        <v>0</v>
      </c>
      <c r="H64" s="417">
        <f t="shared" si="14"/>
        <v>0</v>
      </c>
      <c r="I64" s="651">
        <f>'29._Hivatal_önként'!N65+'30._TIK_önként'!I65+'31._Humán_önként'!I65+'32._Óvoda_önként'!I65+'33._TMKK_önként'!I65+'34._Rendelő_önként'!I65</f>
        <v>0</v>
      </c>
      <c r="J64" s="36">
        <f>'29._Hivatal_önként'!O65+'30._TIK_önként'!J65+'31._Humán_önként'!J65+'32._Óvoda_önként'!J65+'33._TMKK_önként'!J65+'34._Rendelő_önként'!J65</f>
        <v>0</v>
      </c>
      <c r="K64" s="36">
        <f>'29._Hivatal_önként'!P65+'30._TIK_önként'!K65+'31._Humán_önként'!K65+'32._Óvoda_önként'!K65+'33._TMKK_önként'!K65+'34._Rendelő_önként'!K65</f>
        <v>0</v>
      </c>
      <c r="L64" s="36">
        <f>'29._Hivatal_önként'!Q65+'30._TIK_önként'!L65+'31._Humán_önként'!L65+'32._Óvoda_önként'!L65+'33._TMKK_önként'!L65+'34._Rendelő_önként'!L65</f>
        <v>0</v>
      </c>
    </row>
    <row r="65" spans="1:14" ht="12.2" customHeight="1" x14ac:dyDescent="0.2">
      <c r="A65" s="1252" t="s">
        <v>342</v>
      </c>
      <c r="B65" s="671" t="s">
        <v>237</v>
      </c>
      <c r="C65" s="433">
        <f>'29._Hivatal_önként'!H66+'30._TIK_önként'!C66+'31._Humán_önként'!C66+'32._Óvoda_önként'!C66+'33._TMKK_önként'!C66+'34._Rendelő_önként'!C66</f>
        <v>0</v>
      </c>
      <c r="D65" s="416">
        <f>'29._Hivatal_önként'!I66+'30._TIK_önként'!D66+'31._Humán_önként'!D66+'32._Óvoda_önként'!D66+'33._TMKK_önként'!D66+'34._Rendelő_önként'!D66</f>
        <v>0</v>
      </c>
      <c r="E65" s="110">
        <f>'29._Hivatal_önként'!J66+'30._TIK_önként'!E66+'31._Humán_önként'!E66+'32._Óvoda_önként'!E66+'33._TMKK_önként'!E66+'34._Rendelő_önként'!E66</f>
        <v>0</v>
      </c>
      <c r="F65" s="110">
        <f>'29._Hivatal_önként'!K66+'30._TIK_önként'!F66+'31._Humán_önként'!F66+'32._Óvoda_önként'!F66+'33._TMKK_önként'!F66+'34._Rendelő_önként'!F66</f>
        <v>0</v>
      </c>
      <c r="G65" s="110">
        <f>'29._Hivatal_önként'!L66+'30._TIK_önként'!G66+'31._Humán_önként'!G66+'32._Óvoda_önként'!G66+'33._TMKK_önként'!G66+'34._Rendelő_önként'!G66</f>
        <v>0</v>
      </c>
      <c r="H65" s="417">
        <f t="shared" si="14"/>
        <v>0</v>
      </c>
      <c r="I65" s="651">
        <f>'29._Hivatal_önként'!N66+'30._TIK_önként'!I66+'31._Humán_önként'!I66+'32._Óvoda_önként'!I66+'33._TMKK_önként'!I66+'34._Rendelő_önként'!I66</f>
        <v>0</v>
      </c>
      <c r="J65" s="36">
        <f>'29._Hivatal_önként'!O66+'30._TIK_önként'!J66+'31._Humán_önként'!J66+'32._Óvoda_önként'!J66+'33._TMKK_önként'!J66+'34._Rendelő_önként'!J66</f>
        <v>0</v>
      </c>
      <c r="K65" s="36">
        <f>'29._Hivatal_önként'!P66+'30._TIK_önként'!K66+'31._Humán_önként'!K66+'32._Óvoda_önként'!K66+'33._TMKK_önként'!K66+'34._Rendelő_önként'!K66</f>
        <v>0</v>
      </c>
      <c r="L65" s="36">
        <f>'29._Hivatal_önként'!Q66+'30._TIK_önként'!L66+'31._Humán_önként'!L66+'32._Óvoda_önként'!L66+'33._TMKK_önként'!L66+'34._Rendelő_önként'!L66</f>
        <v>0</v>
      </c>
    </row>
    <row r="66" spans="1:14" ht="12.2" customHeight="1" x14ac:dyDescent="0.2">
      <c r="A66" s="1252" t="s">
        <v>96</v>
      </c>
      <c r="B66" s="17" t="s">
        <v>175</v>
      </c>
      <c r="C66" s="433">
        <f>C67+C68</f>
        <v>0</v>
      </c>
      <c r="D66" s="416">
        <f t="shared" ref="D66:K66" si="17">D67+D68</f>
        <v>0</v>
      </c>
      <c r="E66" s="110">
        <f t="shared" si="17"/>
        <v>0</v>
      </c>
      <c r="F66" s="110">
        <f t="shared" si="17"/>
        <v>0</v>
      </c>
      <c r="G66" s="110">
        <f t="shared" si="17"/>
        <v>0</v>
      </c>
      <c r="H66" s="417">
        <f t="shared" si="14"/>
        <v>0</v>
      </c>
      <c r="I66" s="651">
        <f t="shared" si="17"/>
        <v>0</v>
      </c>
      <c r="J66" s="36">
        <f t="shared" si="17"/>
        <v>0</v>
      </c>
      <c r="K66" s="36">
        <f t="shared" si="17"/>
        <v>0</v>
      </c>
      <c r="L66" s="36">
        <f>'29._Hivatal_önként'!Q67+'30._TIK_önként'!L67+'31._Humán_önként'!L67+'32._Óvoda_önként'!L67+'33._TMKK_önként'!L67+'34._Rendelő_önként'!L67</f>
        <v>0</v>
      </c>
    </row>
    <row r="67" spans="1:14" ht="12.2" customHeight="1" x14ac:dyDescent="0.2">
      <c r="A67" s="1252" t="s">
        <v>317</v>
      </c>
      <c r="B67" s="669" t="s">
        <v>239</v>
      </c>
      <c r="C67" s="433">
        <f>'29._Hivatal_önként'!H68+'30._TIK_önként'!C68+'31._Humán_önként'!C68+'32._Óvoda_önként'!C68+'33._TMKK_önként'!C68+'34._Rendelő_önként'!C68</f>
        <v>0</v>
      </c>
      <c r="D67" s="416">
        <f>'29._Hivatal_önként'!I68+'30._TIK_önként'!D68+'31._Humán_önként'!D68+'32._Óvoda_önként'!D68+'33._TMKK_önként'!D68+'34._Rendelő_önként'!D68</f>
        <v>0</v>
      </c>
      <c r="E67" s="110">
        <f>'29._Hivatal_önként'!J68+'30._TIK_önként'!E68+'31._Humán_önként'!E68+'32._Óvoda_önként'!E68+'33._TMKK_önként'!E68+'34._Rendelő_önként'!E68</f>
        <v>0</v>
      </c>
      <c r="F67" s="110">
        <f>'29._Hivatal_önként'!K68+'30._TIK_önként'!F68+'31._Humán_önként'!F68+'32._Óvoda_önként'!F68+'33._TMKK_önként'!F68+'34._Rendelő_önként'!F68</f>
        <v>0</v>
      </c>
      <c r="G67" s="110">
        <f>'29._Hivatal_önként'!L68+'30._TIK_önként'!G68+'31._Humán_önként'!G68+'32._Óvoda_önként'!G68+'33._TMKK_önként'!G68+'34._Rendelő_önként'!G68</f>
        <v>0</v>
      </c>
      <c r="H67" s="417">
        <f t="shared" si="14"/>
        <v>0</v>
      </c>
      <c r="I67" s="651">
        <f>'29._Hivatal_önként'!N68+'30._TIK_önként'!I68+'31._Humán_önként'!I68+'32._Óvoda_önként'!I68+'33._TMKK_önként'!I68+'34._Rendelő_önként'!I68</f>
        <v>0</v>
      </c>
      <c r="J67" s="36">
        <f>'29._Hivatal_önként'!O68+'30._TIK_önként'!J68+'31._Humán_önként'!J68+'32._Óvoda_önként'!J68+'33._TMKK_önként'!J68+'34._Rendelő_önként'!J68</f>
        <v>0</v>
      </c>
      <c r="K67" s="36">
        <f>'29._Hivatal_önként'!P68+'30._TIK_önként'!K68+'31._Humán_önként'!K68+'32._Óvoda_önként'!K68+'33._TMKK_önként'!K68+'34._Rendelő_önként'!K68</f>
        <v>0</v>
      </c>
      <c r="L67" s="36">
        <f>'29._Hivatal_önként'!Q68+'30._TIK_önként'!L68+'31._Humán_önként'!L68+'32._Óvoda_önként'!L68+'33._TMKK_önként'!L68+'34._Rendelő_önként'!L68</f>
        <v>0</v>
      </c>
    </row>
    <row r="68" spans="1:14" ht="12.2" customHeight="1" thickBot="1" x14ac:dyDescent="0.25">
      <c r="A68" s="1252" t="s">
        <v>318</v>
      </c>
      <c r="B68" s="669" t="s">
        <v>238</v>
      </c>
      <c r="C68" s="433">
        <f>'29._Hivatal_önként'!H69+'30._TIK_önként'!C69+'31._Humán_önként'!C69+'32._Óvoda_önként'!C69+'33._TMKK_önként'!C69+'34._Rendelő_önként'!C69</f>
        <v>0</v>
      </c>
      <c r="D68" s="416">
        <f>'29._Hivatal_önként'!I69+'30._TIK_önként'!D69+'31._Humán_önként'!D69+'32._Óvoda_önként'!D69+'33._TMKK_önként'!D69+'34._Rendelő_önként'!D69</f>
        <v>0</v>
      </c>
      <c r="E68" s="110">
        <f>'29._Hivatal_önként'!J69+'30._TIK_önként'!E69+'31._Humán_önként'!E69+'32._Óvoda_önként'!E69+'33._TMKK_önként'!E69+'34._Rendelő_önként'!E69</f>
        <v>0</v>
      </c>
      <c r="F68" s="110">
        <f>'29._Hivatal_önként'!K69+'30._TIK_önként'!F69+'31._Humán_önként'!F69+'32._Óvoda_önként'!F69+'33._TMKK_önként'!F69+'34._Rendelő_önként'!F69</f>
        <v>0</v>
      </c>
      <c r="G68" s="110">
        <f>'29._Hivatal_önként'!L69+'30._TIK_önként'!G69+'31._Humán_önként'!G69+'32._Óvoda_önként'!G69+'33._TMKK_önként'!G69+'34._Rendelő_önként'!G69</f>
        <v>0</v>
      </c>
      <c r="H68" s="417">
        <f t="shared" si="14"/>
        <v>0</v>
      </c>
      <c r="I68" s="651">
        <f>'29._Hivatal_önként'!N69+'30._TIK_önként'!I69+'31._Humán_önként'!I69+'32._Óvoda_önként'!I69+'33._TMKK_önként'!I69+'34._Rendelő_önként'!I69</f>
        <v>0</v>
      </c>
      <c r="J68" s="36">
        <f>'29._Hivatal_önként'!O69+'30._TIK_önként'!J69+'31._Humán_önként'!J69+'32._Óvoda_önként'!J69+'33._TMKK_önként'!J69+'34._Rendelő_önként'!J69</f>
        <v>0</v>
      </c>
      <c r="K68" s="36">
        <f>'29._Hivatal_önként'!P69+'30._TIK_önként'!K69+'31._Humán_önként'!K69+'32._Óvoda_önként'!K69+'33._TMKK_önként'!K69+'34._Rendelő_önként'!K69</f>
        <v>0</v>
      </c>
      <c r="L68" s="36">
        <f>'29._Hivatal_önként'!Q69+'30._TIK_önként'!L69+'31._Humán_önként'!L69+'32._Óvoda_önként'!L69+'33._TMKK_önként'!L69+'34._Rendelő_önként'!L69</f>
        <v>0</v>
      </c>
      <c r="N68" s="18">
        <f>+D69-D48</f>
        <v>0</v>
      </c>
    </row>
    <row r="69" spans="1:14" ht="15" customHeight="1" thickBot="1" x14ac:dyDescent="0.25">
      <c r="A69" s="57" t="s">
        <v>14</v>
      </c>
      <c r="B69" s="69" t="s">
        <v>176</v>
      </c>
      <c r="C69" s="140">
        <f>'29._Hivatal_önként'!H70+'30._TIK_önként'!C70+'31._Humán_önként'!C70+'32._Óvoda_önként'!C70+'33._TMKK_önként'!C70+'34._Rendelő_önként'!C70</f>
        <v>2144355808</v>
      </c>
      <c r="D69" s="139">
        <f>'29._Hivatal_önként'!I70+'30._TIK_önként'!D70+'31._Humán_önként'!D70+'32._Óvoda_önként'!D70+'33._TMKK_önként'!D70+'34._Rendelő_önként'!D70</f>
        <v>2157103808</v>
      </c>
      <c r="E69" s="740">
        <f>'29._Hivatal_önként'!J70+'30._TIK_önként'!E70+'31._Humán_önként'!E70+'32._Óvoda_önként'!E70+'33._TMKK_önként'!E70+'34._Rendelő_önként'!E70</f>
        <v>2373192932</v>
      </c>
      <c r="F69" s="740">
        <f>'29._Hivatal_önként'!K70+'30._TIK_önként'!F70+'31._Humán_önként'!F70+'32._Óvoda_önként'!F70+'33._TMKK_önként'!F70+'34._Rendelő_önként'!F70</f>
        <v>0</v>
      </c>
      <c r="G69" s="740">
        <f>'29._Hivatal_önként'!L70+'30._TIK_önként'!G70+'31._Humán_önként'!G70+'32._Óvoda_önként'!G70+'33._TMKK_önként'!G70+'34._Rendelő_önként'!G70</f>
        <v>0</v>
      </c>
      <c r="H69" s="70">
        <f>+E69-D69</f>
        <v>216089124</v>
      </c>
      <c r="I69" s="257">
        <f>'29._Hivatal_önként'!N70+'30._TIK_önként'!I70+'31._Humán_önként'!I70+'32._Óvoda_önként'!I70+'33._TMKK_önként'!I70+'34._Rendelő_önként'!I70</f>
        <v>0</v>
      </c>
      <c r="J69" s="70">
        <f>'29._Hivatal_önként'!O70+'30._TIK_önként'!J70+'31._Humán_önként'!J70+'32._Óvoda_önként'!J70+'33._TMKK_önként'!J70+'34._Rendelő_önként'!J70</f>
        <v>0</v>
      </c>
      <c r="K69" s="70">
        <f>'29._Hivatal_önként'!P70+'30._TIK_önként'!K70+'31._Humán_önként'!K70+'32._Óvoda_önként'!K70+'33._TMKK_önként'!K70+'34._Rendelő_önként'!K70</f>
        <v>0</v>
      </c>
      <c r="L69" s="70">
        <f>'29._Hivatal_önként'!Q70+'30._TIK_önként'!L70+'31._Humán_önként'!L70+'32._Óvoda_önként'!L70+'33._TMKK_önként'!L70+'34._Rendelő_önként'!L70</f>
        <v>0</v>
      </c>
    </row>
    <row r="70" spans="1:14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4" ht="15" customHeight="1" thickBot="1" x14ac:dyDescent="0.25">
      <c r="A71" s="71" t="s">
        <v>292</v>
      </c>
      <c r="B71" s="72"/>
      <c r="C71" s="142">
        <f>'29._Hivatal_önként'!H72+'30._TIK_önként'!C72+'31._Humán_önként'!C72+'32._Óvoda_önként'!C72+'33._TMKK_önként'!C72+'34._Rendelő_önként'!C72</f>
        <v>213</v>
      </c>
      <c r="D71" s="790">
        <f>'29._Hivatal_önként'!I72+'30._TIK_önként'!D72+'31._Humán_önként'!D72+'32._Óvoda_önként'!D72+'33._TMKK_önként'!D72+'34._Rendelő_önként'!D72</f>
        <v>182</v>
      </c>
      <c r="E71" s="668">
        <f>'29._Hivatal_önként'!J72+'30._TIK_önként'!E72+'31._Humán_önként'!E72+'32._Óvoda_önként'!E72+'33._TMKK_önként'!E72+'34._Rendelő_önként'!E72</f>
        <v>182</v>
      </c>
      <c r="F71" s="668">
        <f>'29._Hivatal_önként'!K72+'30._TIK_önként'!F72+'31._Humán_önként'!F72+'32._Óvoda_önként'!F72+'33._TMKK_önként'!F72+'34._Rendelő_önként'!F72</f>
        <v>2</v>
      </c>
      <c r="G71" s="668">
        <f>'29._Hivatal_önként'!L72+'30._TIK_önként'!G72+'31._Humán_önként'!G72+'32._Óvoda_önként'!G72+'33._TMKK_önként'!G72+'34._Rendelő_önként'!G72</f>
        <v>2</v>
      </c>
      <c r="H71" s="253">
        <f t="shared" si="14"/>
        <v>0</v>
      </c>
      <c r="I71" s="253">
        <f>'29._Hivatal_önként'!N72+'30._TIK_önként'!I72+'31._Humán_önként'!I72+'32._Óvoda_önként'!I72+'33._TMKK_önként'!I72+'34._Rendelő_önként'!I72</f>
        <v>2</v>
      </c>
      <c r="J71" s="253">
        <f>'29._Hivatal_önként'!O72+'30._TIK_önként'!J72+'31._Humán_önként'!J72+'32._Óvoda_önként'!J72+'33._TMKK_önként'!J72+'34._Rendelő_önként'!J72</f>
        <v>2</v>
      </c>
      <c r="K71" s="253">
        <f>'29._Hivatal_önként'!P72+'30._TIK_önként'!K72+'31._Humán_önként'!K72+'32._Óvoda_önként'!K72+'33._TMKK_önként'!K72+'34._Rendelő_önként'!K72</f>
        <v>2</v>
      </c>
      <c r="L71" s="253">
        <f>'29._Hivatal_önként'!Q72+'30._TIK_önként'!L72+'31._Humán_önként'!L72+'32._Óvoda_önként'!L72+'33._TMKK_önként'!L72+'34._Rendelő_önként'!L72</f>
        <v>2</v>
      </c>
    </row>
    <row r="72" spans="1:14" ht="14.25" hidden="1" customHeight="1" thickBot="1" x14ac:dyDescent="0.25">
      <c r="A72" s="71" t="s">
        <v>291</v>
      </c>
      <c r="B72" s="72"/>
      <c r="C72" s="757">
        <f>'29._Hivatal_önként'!H73+'30._TIK_önként'!C73+'31._Humán_önként'!C73+'32._Óvoda_önként'!C73+'33._TMKK_önként'!C73+'34._Rendelő_önként'!C73</f>
        <v>0</v>
      </c>
      <c r="D72" s="794">
        <f>'29._Hivatal_önként'!I73+'30._TIK_önként'!D73+'31._Humán_önként'!D73+'32._Óvoda_önként'!D73+'33._TMKK_önként'!D73+'34._Rendelő_önként'!D73</f>
        <v>0</v>
      </c>
      <c r="E72" s="755">
        <f>'29._Hivatal_önként'!J73+'30._TIK_önként'!E73+'31._Humán_önként'!E73+'32._Óvoda_önként'!E73+'33._TMKK_önként'!E73+'34._Rendelő_önként'!E73</f>
        <v>0</v>
      </c>
      <c r="F72" s="755">
        <f>'29._Hivatal_önként'!K73+'30._TIK_önként'!F73+'31._Humán_önként'!F73+'32._Óvoda_önként'!F73+'33._TMKK_önként'!F73+'34._Rendelő_önként'!F73</f>
        <v>0</v>
      </c>
      <c r="G72" s="755">
        <f>'29._Hivatal_önként'!L73+'30._TIK_önként'!G73+'31._Humán_önként'!G73+'32._Óvoda_önként'!G73+'33._TMKK_önként'!G73+'34._Rendelő_önként'!G73</f>
        <v>0</v>
      </c>
      <c r="H72" s="757">
        <f t="shared" ref="H72" si="18">+D72-C72</f>
        <v>0</v>
      </c>
      <c r="I72" s="253">
        <f>'29._Hivatal_önként'!N73+'30._TIK_önként'!I73+'31._Humán_önként'!I73+'32._Óvoda_önként'!I73+'33._TMKK_önként'!I73+'34._Rendelő_önként'!I73</f>
        <v>0</v>
      </c>
      <c r="J72" s="253">
        <f>'29._Hivatal_önként'!O73+'30._TIK_önként'!J73+'31._Humán_önként'!J73+'32._Óvoda_önként'!J73+'33._TMKK_önként'!J73+'34._Rendelő_önként'!J73</f>
        <v>0</v>
      </c>
      <c r="K72" s="253">
        <f>'29._Hivatal_önként'!P73+'30._TIK_önként'!K73+'31._Humán_önként'!K73+'32._Óvoda_önként'!K73+'33._TMKK_önként'!K73+'34._Rendelő_önként'!K73</f>
        <v>0</v>
      </c>
      <c r="L72" s="253">
        <f>'29._Hivatal_önként'!Q73+'30._TIK_önként'!L73+'31._Humán_önként'!L73+'32._Óvoda_önként'!L73+'33._TMKK_önként'!L73+'34._Rendelő_önként'!L73</f>
        <v>0</v>
      </c>
    </row>
    <row r="73" spans="1:14" x14ac:dyDescent="0.2">
      <c r="H73" s="232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59055118110236227" right="0.39370078740157483" top="0.51181102362204722" bottom="0.15748031496062992" header="0.31496062992125984" footer="0.31496062992125984"/>
  <pageSetup paperSize="9" scale="7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zoomScaleNormal="100" zoomScaleSheetLayoutView="100" workbookViewId="0">
      <selection activeCell="A2" sqref="A2:H2"/>
    </sheetView>
  </sheetViews>
  <sheetFormatPr defaultRowHeight="12.75" x14ac:dyDescent="0.2"/>
  <cols>
    <col min="1" max="1" width="13.83203125" style="1203" customWidth="1"/>
    <col min="2" max="2" width="64.6640625" style="25" customWidth="1"/>
    <col min="3" max="3" width="15.1640625" style="25" customWidth="1"/>
    <col min="4" max="4" width="15.83203125" style="25" customWidth="1"/>
    <col min="5" max="5" width="16.3320312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83" customFormat="1" ht="12.75" customHeight="1" x14ac:dyDescent="0.2">
      <c r="A1" s="1709" t="s">
        <v>816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733</v>
      </c>
      <c r="B2" s="1709"/>
      <c r="C2" s="1709"/>
      <c r="D2" s="1709"/>
      <c r="E2" s="1709"/>
      <c r="F2" s="1709"/>
      <c r="G2" s="1709"/>
      <c r="H2" s="1709"/>
    </row>
    <row r="3" spans="1:12" s="24" customFormat="1" ht="15" customHeight="1" thickBot="1" x14ac:dyDescent="0.25">
      <c r="A3" s="249"/>
      <c r="C3" s="1195"/>
      <c r="D3" s="1195"/>
      <c r="E3" s="1195"/>
      <c r="F3" s="1195"/>
      <c r="G3" s="1195" t="s">
        <v>385</v>
      </c>
      <c r="H3" s="1195"/>
    </row>
    <row r="4" spans="1:12" s="40" customFormat="1" ht="38.25" customHeight="1" x14ac:dyDescent="0.2">
      <c r="A4" s="38" t="s">
        <v>137</v>
      </c>
      <c r="B4" s="39" t="s">
        <v>130</v>
      </c>
      <c r="C4" s="1743" t="s">
        <v>187</v>
      </c>
      <c r="D4" s="1744"/>
      <c r="E4" s="1744"/>
      <c r="F4" s="1744"/>
      <c r="G4" s="1744"/>
      <c r="H4" s="1745" t="s">
        <v>187</v>
      </c>
      <c r="I4" s="387"/>
      <c r="J4" s="387"/>
      <c r="K4" s="665"/>
      <c r="L4" s="665"/>
    </row>
    <row r="5" spans="1:12" s="40" customFormat="1" ht="28.5" customHeight="1" thickBot="1" x14ac:dyDescent="0.25">
      <c r="A5" s="41" t="s">
        <v>139</v>
      </c>
      <c r="B5" s="42" t="s">
        <v>404</v>
      </c>
      <c r="C5" s="1863" t="s">
        <v>141</v>
      </c>
      <c r="D5" s="1864"/>
      <c r="E5" s="1864"/>
      <c r="F5" s="1864"/>
      <c r="G5" s="1864"/>
      <c r="H5" s="1865" t="s">
        <v>141</v>
      </c>
      <c r="I5" s="388"/>
      <c r="J5" s="388"/>
      <c r="K5" s="666"/>
      <c r="L5" s="666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5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/>
      <c r="B9" s="1859" t="s">
        <v>37</v>
      </c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2780200</v>
      </c>
      <c r="D10" s="132">
        <f t="shared" ref="D10:K10" si="0">SUM(D11:D21)</f>
        <v>2780200</v>
      </c>
      <c r="E10" s="730">
        <f t="shared" si="0"/>
        <v>5245200</v>
      </c>
      <c r="F10" s="730">
        <f t="shared" si="0"/>
        <v>0</v>
      </c>
      <c r="G10" s="730">
        <f t="shared" si="0"/>
        <v>0</v>
      </c>
      <c r="H10" s="50">
        <f>+E10-D10</f>
        <v>2465000</v>
      </c>
      <c r="I10" s="1581">
        <f t="shared" si="0"/>
        <v>0</v>
      </c>
      <c r="J10" s="368">
        <f t="shared" si="0"/>
        <v>0</v>
      </c>
      <c r="K10" s="368">
        <f t="shared" si="0"/>
        <v>0</v>
      </c>
      <c r="L10" s="368" t="e">
        <f>'29._Hivatal_államig'!L10+'30._TIK_államig'!L10+'31._Humán_államig'!L10+'32._Óvoda_államig'!L10+'33._TMKK_államig'!L10+'34._Rendelő_államig'!L10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'29._Hivatal_államig'!C11+'30._TIK_államig'!C11+'31._Humán_államig'!C11+'32._Óvoda_államig'!C11+'33._TMKK_államig'!C11+'34._Rendelő_államig'!C11</f>
        <v>0</v>
      </c>
      <c r="D11" s="284">
        <f>'29._Hivatal_államig'!D11+'30._TIK_államig'!D11+'31._Humán_államig'!D11+'32._Óvoda_államig'!D11+'33._TMKK_államig'!D11+'34._Rendelő_államig'!D11</f>
        <v>0</v>
      </c>
      <c r="E11" s="731">
        <f>'29._Hivatal_államig'!E11+'30._TIK_államig'!E11+'31._Humán_államig'!E11+'32._Óvoda_államig'!E11+'33._TMKK_államig'!E11+'34._Rendelő_államig'!E11</f>
        <v>0</v>
      </c>
      <c r="F11" s="731">
        <f>'29._Hivatal_államig'!F11+'30._TIK_államig'!F11+'31._Humán_államig'!F11+'32._Óvoda_államig'!F11+'33._TMKK_államig'!F11+'34._Rendelő_államig'!F11</f>
        <v>0</v>
      </c>
      <c r="G11" s="731">
        <f>'29._Hivatal_államig'!G11+'30._TIK_államig'!G11+'31._Humán_államig'!G11+'32._Óvoda_államig'!G11+'33._TMKK_államig'!G11+'34._Rendelő_államig'!G11</f>
        <v>0</v>
      </c>
      <c r="H11" s="688">
        <f t="shared" ref="H11:H47" si="1">+E11-D11</f>
        <v>0</v>
      </c>
      <c r="I11" s="1582">
        <f>'29._Hivatal_államig'!I11+'30._TIK_államig'!I11+'31._Humán_államig'!I11+'32._Óvoda_államig'!I11+'33._TMKK_államig'!I11+'34._Rendelő_államig'!I11</f>
        <v>0</v>
      </c>
      <c r="J11" s="369">
        <f>'29._Hivatal_államig'!J11+'30._TIK_államig'!J11+'31._Humán_államig'!J11+'32._Óvoda_államig'!J11+'33._TMKK_államig'!J11+'34._Rendelő_államig'!J11</f>
        <v>0</v>
      </c>
      <c r="K11" s="369">
        <f>'29._Hivatal_államig'!K11+'30._TIK_államig'!K11+'31._Humán_államig'!K11+'32._Óvoda_államig'!K11+'33._TMKK_államig'!K11+'34._Rendelő_államig'!K11</f>
        <v>0</v>
      </c>
      <c r="L11" s="369" t="e">
        <f>'29._Hivatal_államig'!L11+'30._TIK_államig'!L11+'31._Humán_államig'!L11+'32._Óvoda_államig'!L11+'33._TMKK_államig'!L11+'34._Rendelő_államig'!L11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'29._Hivatal_államig'!C12+'30._TIK_államig'!C12+'31._Humán_államig'!C12+'32._Óvoda_államig'!C12+'33._TMKK_államig'!C12+'34._Rendelő_államig'!C12</f>
        <v>0</v>
      </c>
      <c r="D12" s="434">
        <f>'29._Hivatal_államig'!D12+'30._TIK_államig'!D12+'31._Humán_államig'!D12+'32._Óvoda_államig'!D12+'33._TMKK_államig'!D12+'34._Rendelő_államig'!D12</f>
        <v>0</v>
      </c>
      <c r="E12" s="90">
        <f>'29._Hivatal_államig'!E12+'30._TIK_államig'!E12+'31._Humán_államig'!E12+'32._Óvoda_államig'!E12+'33._TMKK_államig'!E12+'34._Rendelő_államig'!E12</f>
        <v>0</v>
      </c>
      <c r="F12" s="90">
        <f>'29._Hivatal_államig'!F12+'30._TIK_államig'!F12+'31._Humán_államig'!F12+'32._Óvoda_államig'!F12+'33._TMKK_államig'!F12+'34._Rendelő_államig'!F12</f>
        <v>0</v>
      </c>
      <c r="G12" s="90">
        <f>'29._Hivatal_államig'!G12+'30._TIK_államig'!G12+'31._Humán_államig'!G12+'32._Óvoda_államig'!G12+'33._TMKK_államig'!G12+'34._Rendelő_államig'!G12</f>
        <v>0</v>
      </c>
      <c r="H12" s="689">
        <f t="shared" si="1"/>
        <v>0</v>
      </c>
      <c r="I12" s="1583">
        <f>'29._Hivatal_államig'!I12+'30._TIK_államig'!I12+'31._Humán_államig'!I12+'32._Óvoda_államig'!I12+'33._TMKK_államig'!I12+'34._Rendelő_államig'!I12</f>
        <v>0</v>
      </c>
      <c r="J12" s="370">
        <f>'29._Hivatal_államig'!J12+'30._TIK_államig'!J12+'31._Humán_államig'!J12+'32._Óvoda_államig'!J12+'33._TMKK_államig'!J12+'34._Rendelő_államig'!J12</f>
        <v>0</v>
      </c>
      <c r="K12" s="370">
        <f>'29._Hivatal_államig'!K12+'30._TIK_államig'!K12+'31._Humán_államig'!K12+'32._Óvoda_államig'!K12+'33._TMKK_államig'!K12+'34._Rendelő_államig'!K12</f>
        <v>0</v>
      </c>
      <c r="L12" s="370" t="e">
        <f>'29._Hivatal_államig'!L12+'30._TIK_államig'!L12+'31._Humán_államig'!L12+'32._Óvoda_államig'!L12+'33._TMKK_államig'!L12+'34._Rendelő_államig'!L12</f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'29._Hivatal_államig'!C13+'30._TIK_államig'!C13+'31._Humán_államig'!C13+'32._Óvoda_államig'!C13+'33._TMKK_államig'!C13+'34._Rendelő_államig'!C13</f>
        <v>1792000</v>
      </c>
      <c r="D13" s="434">
        <f>'29._Hivatal_államig'!D13+'30._TIK_államig'!D13+'31._Humán_államig'!D13+'32._Óvoda_államig'!D13+'33._TMKK_államig'!D13+'34._Rendelő_államig'!D13</f>
        <v>1792000</v>
      </c>
      <c r="E13" s="90">
        <f>'29._Hivatal_államig'!E13+'30._TIK_államig'!E13+'31._Humán_államig'!E13+'32._Óvoda_államig'!E13+'33._TMKK_államig'!E13+'34._Rendelő_államig'!E13</f>
        <v>4257000</v>
      </c>
      <c r="F13" s="90">
        <f>'29._Hivatal_államig'!F13+'30._TIK_államig'!F13+'31._Humán_államig'!F13+'32._Óvoda_államig'!F13+'33._TMKK_államig'!F13+'34._Rendelő_államig'!F13</f>
        <v>0</v>
      </c>
      <c r="G13" s="90">
        <f>'29._Hivatal_államig'!G13+'30._TIK_államig'!G13+'31._Humán_államig'!G13+'32._Óvoda_államig'!G13+'33._TMKK_államig'!G13+'34._Rendelő_államig'!G13</f>
        <v>0</v>
      </c>
      <c r="H13" s="689">
        <f t="shared" si="1"/>
        <v>2465000</v>
      </c>
      <c r="I13" s="1583">
        <f>'29._Hivatal_államig'!I13+'30._TIK_államig'!I13+'31._Humán_államig'!I13+'32._Óvoda_államig'!I13+'33._TMKK_államig'!I13+'34._Rendelő_államig'!I13</f>
        <v>0</v>
      </c>
      <c r="J13" s="370">
        <f>'29._Hivatal_államig'!J13+'30._TIK_államig'!J13+'31._Humán_államig'!J13+'32._Óvoda_államig'!J13+'33._TMKK_államig'!J13+'34._Rendelő_államig'!J13</f>
        <v>0</v>
      </c>
      <c r="K13" s="370">
        <f>'29._Hivatal_államig'!K13+'30._TIK_államig'!K13+'31._Humán_államig'!K13+'32._Óvoda_államig'!K13+'33._TMKK_államig'!K13+'34._Rendelő_államig'!K13</f>
        <v>0</v>
      </c>
      <c r="L13" s="370">
        <f>'29._Hivatal_államig'!L13+'30._TIK_államig'!L13+'31._Humán_államig'!L13+'32._Óvoda_államig'!L13+'33._TMKK_államig'!L13+'34._Rendelő_államig'!L13</f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'29._Hivatal_államig'!C14+'30._TIK_államig'!C14+'31._Humán_államig'!C14+'32._Óvoda_államig'!C14+'33._TMKK_államig'!C14+'34._Rendelő_államig'!C14</f>
        <v>0</v>
      </c>
      <c r="D14" s="434">
        <f>'29._Hivatal_államig'!D14+'30._TIK_államig'!D14+'31._Humán_államig'!D14+'32._Óvoda_államig'!D14+'33._TMKK_államig'!D14+'34._Rendelő_államig'!D14</f>
        <v>0</v>
      </c>
      <c r="E14" s="90">
        <f>'29._Hivatal_államig'!E14+'30._TIK_államig'!E14+'31._Humán_államig'!E14+'32._Óvoda_államig'!E14+'33._TMKK_államig'!E14+'34._Rendelő_államig'!E14</f>
        <v>0</v>
      </c>
      <c r="F14" s="90">
        <f>'29._Hivatal_államig'!F14+'30._TIK_államig'!F14+'31._Humán_államig'!F14+'32._Óvoda_államig'!F14+'33._TMKK_államig'!F14+'34._Rendelő_államig'!F14</f>
        <v>0</v>
      </c>
      <c r="G14" s="90">
        <f>'29._Hivatal_államig'!G14+'30._TIK_államig'!G14+'31._Humán_államig'!G14+'32._Óvoda_államig'!G14+'33._TMKK_államig'!G14+'34._Rendelő_államig'!G14</f>
        <v>0</v>
      </c>
      <c r="H14" s="689">
        <f t="shared" si="1"/>
        <v>0</v>
      </c>
      <c r="I14" s="1583">
        <f>'29._Hivatal_államig'!I14+'30._TIK_államig'!I14+'31._Humán_államig'!I14+'32._Óvoda_államig'!I14+'33._TMKK_államig'!I14+'34._Rendelő_államig'!I14</f>
        <v>0</v>
      </c>
      <c r="J14" s="370">
        <f>'29._Hivatal_államig'!J14+'30._TIK_államig'!J14+'31._Humán_államig'!J14+'32._Óvoda_államig'!J14+'33._TMKK_államig'!J14+'34._Rendelő_államig'!J14</f>
        <v>0</v>
      </c>
      <c r="K14" s="370">
        <f>'29._Hivatal_államig'!K14+'30._TIK_államig'!K14+'31._Humán_államig'!K14+'32._Óvoda_államig'!K14+'33._TMKK_államig'!K14+'34._Rendelő_államig'!K14</f>
        <v>0</v>
      </c>
      <c r="L14" s="370" t="e">
        <f>'29._Hivatal_államig'!L14+'30._TIK_államig'!L14+'31._Humán_államig'!L14+'32._Óvoda_államig'!L14+'33._TMKK_államig'!L14+'34._Rendelő_államig'!L14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'29._Hivatal_államig'!C15+'30._TIK_államig'!C15+'31._Humán_államig'!C15+'32._Óvoda_államig'!C15+'33._TMKK_államig'!C15+'34._Rendelő_államig'!C15</f>
        <v>0</v>
      </c>
      <c r="D15" s="434">
        <f>'29._Hivatal_államig'!D15+'30._TIK_államig'!D15+'31._Humán_államig'!D15+'32._Óvoda_államig'!D15+'33._TMKK_államig'!D15+'34._Rendelő_államig'!D15</f>
        <v>0</v>
      </c>
      <c r="E15" s="90">
        <f>'29._Hivatal_államig'!E15+'30._TIK_államig'!E15+'31._Humán_államig'!E15+'32._Óvoda_államig'!E15+'33._TMKK_államig'!E15+'34._Rendelő_államig'!E15</f>
        <v>0</v>
      </c>
      <c r="F15" s="90">
        <f>'29._Hivatal_államig'!F15+'30._TIK_államig'!F15+'31._Humán_államig'!F15+'32._Óvoda_államig'!F15+'33._TMKK_államig'!F15+'34._Rendelő_államig'!F15</f>
        <v>0</v>
      </c>
      <c r="G15" s="90">
        <f>'29._Hivatal_államig'!G15+'30._TIK_államig'!G15+'31._Humán_államig'!G15+'32._Óvoda_államig'!G15+'33._TMKK_államig'!G15+'34._Rendelő_államig'!G15</f>
        <v>0</v>
      </c>
      <c r="H15" s="689">
        <f t="shared" si="1"/>
        <v>0</v>
      </c>
      <c r="I15" s="1583">
        <f>'29._Hivatal_államig'!I15+'30._TIK_államig'!I15+'31._Humán_államig'!I15+'32._Óvoda_államig'!I15+'33._TMKK_államig'!I15+'34._Rendelő_államig'!I15</f>
        <v>0</v>
      </c>
      <c r="J15" s="370">
        <f>'29._Hivatal_államig'!J15+'30._TIK_államig'!J15+'31._Humán_államig'!J15+'32._Óvoda_államig'!J15+'33._TMKK_államig'!J15+'34._Rendelő_államig'!J15</f>
        <v>0</v>
      </c>
      <c r="K15" s="370">
        <f>'29._Hivatal_államig'!K15+'30._TIK_államig'!K15+'31._Humán_államig'!K15+'32._Óvoda_államig'!K15+'33._TMKK_államig'!K15+'34._Rendelő_államig'!K15</f>
        <v>0</v>
      </c>
      <c r="L15" s="370" t="e">
        <f>'29._Hivatal_államig'!L15+'30._TIK_államig'!L15+'31._Humán_államig'!L15+'32._Óvoda_államig'!L15+'33._TMKK_államig'!L15+'34._Rendelő_államig'!L15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'29._Hivatal_államig'!C16+'30._TIK_államig'!C16+'31._Humán_államig'!C16+'32._Óvoda_államig'!C16+'33._TMKK_államig'!C16+'34._Rendelő_államig'!C16</f>
        <v>448200</v>
      </c>
      <c r="D16" s="434">
        <f>'29._Hivatal_államig'!D16+'30._TIK_államig'!D16+'31._Humán_államig'!D16+'32._Óvoda_államig'!D16+'33._TMKK_államig'!D16+'34._Rendelő_államig'!D16</f>
        <v>448200</v>
      </c>
      <c r="E16" s="90">
        <f>'29._Hivatal_államig'!E16+'30._TIK_államig'!E16+'31._Humán_államig'!E16+'32._Óvoda_államig'!E16+'33._TMKK_államig'!E16+'34._Rendelő_államig'!E16</f>
        <v>448200</v>
      </c>
      <c r="F16" s="90">
        <f>'29._Hivatal_államig'!F16+'30._TIK_államig'!F16+'31._Humán_államig'!F16+'32._Óvoda_államig'!F16+'33._TMKK_államig'!F16+'34._Rendelő_államig'!F16</f>
        <v>0</v>
      </c>
      <c r="G16" s="90">
        <f>'29._Hivatal_államig'!G16+'30._TIK_államig'!G16+'31._Humán_államig'!G16+'32._Óvoda_államig'!G16+'33._TMKK_államig'!G16+'34._Rendelő_államig'!G16</f>
        <v>0</v>
      </c>
      <c r="H16" s="689">
        <f t="shared" si="1"/>
        <v>0</v>
      </c>
      <c r="I16" s="1583">
        <f>'29._Hivatal_államig'!I16+'30._TIK_államig'!I16+'31._Humán_államig'!I16+'32._Óvoda_államig'!I16+'33._TMKK_államig'!I16+'34._Rendelő_államig'!I16</f>
        <v>0</v>
      </c>
      <c r="J16" s="370">
        <f>'29._Hivatal_államig'!J16+'30._TIK_államig'!J16+'31._Humán_államig'!J16+'32._Óvoda_államig'!J16+'33._TMKK_államig'!J16+'34._Rendelő_államig'!J16</f>
        <v>0</v>
      </c>
      <c r="K16" s="370">
        <f>'29._Hivatal_államig'!K16+'30._TIK_államig'!K16+'31._Humán_államig'!K16+'32._Óvoda_államig'!K16+'33._TMKK_államig'!K16+'34._Rendelő_államig'!K16</f>
        <v>0</v>
      </c>
      <c r="L16" s="370">
        <f>'29._Hivatal_államig'!L16+'30._TIK_államig'!L16+'31._Humán_államig'!L16+'32._Óvoda_államig'!L16+'33._TMKK_államig'!L16+'34._Rendelő_államig'!L16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'29._Hivatal_államig'!C17+'30._TIK_államig'!C17+'31._Humán_államig'!C17+'32._Óvoda_államig'!C17+'33._TMKK_államig'!C17+'34._Rendelő_államig'!C17</f>
        <v>0</v>
      </c>
      <c r="D17" s="434">
        <f>'29._Hivatal_államig'!D17+'30._TIK_államig'!D17+'31._Humán_államig'!D17+'32._Óvoda_államig'!D17+'33._TMKK_államig'!D17+'34._Rendelő_államig'!D17</f>
        <v>0</v>
      </c>
      <c r="E17" s="90">
        <f>'29._Hivatal_államig'!E17+'30._TIK_államig'!E17+'31._Humán_államig'!E17+'32._Óvoda_államig'!E17+'33._TMKK_államig'!E17+'34._Rendelő_államig'!E17</f>
        <v>0</v>
      </c>
      <c r="F17" s="90">
        <f>'29._Hivatal_államig'!F17+'30._TIK_államig'!F17+'31._Humán_államig'!F17+'32._Óvoda_államig'!F17+'33._TMKK_államig'!F17+'34._Rendelő_államig'!F17</f>
        <v>0</v>
      </c>
      <c r="G17" s="90">
        <f>'29._Hivatal_államig'!G17+'30._TIK_államig'!G17+'31._Humán_államig'!G17+'32._Óvoda_államig'!G17+'33._TMKK_államig'!G17+'34._Rendelő_államig'!G17</f>
        <v>0</v>
      </c>
      <c r="H17" s="689">
        <f t="shared" si="1"/>
        <v>0</v>
      </c>
      <c r="I17" s="1583">
        <f>'29._Hivatal_államig'!I17+'30._TIK_államig'!I17+'31._Humán_államig'!I17+'32._Óvoda_államig'!I17+'33._TMKK_államig'!I17+'34._Rendelő_államig'!I17</f>
        <v>0</v>
      </c>
      <c r="J17" s="370">
        <f>'29._Hivatal_államig'!J17+'30._TIK_államig'!J17+'31._Humán_államig'!J17+'32._Óvoda_államig'!J17+'33._TMKK_államig'!J17+'34._Rendelő_államig'!J17</f>
        <v>0</v>
      </c>
      <c r="K17" s="370">
        <f>'29._Hivatal_államig'!K17+'30._TIK_államig'!K17+'31._Humán_államig'!K17+'32._Óvoda_államig'!K17+'33._TMKK_államig'!K17+'34._Rendelő_államig'!K17</f>
        <v>0</v>
      </c>
      <c r="L17" s="370" t="e">
        <f>'29._Hivatal_államig'!L17+'30._TIK_államig'!L17+'31._Humán_államig'!L17+'32._Óvoda_államig'!L17+'33._TMKK_államig'!L17+'34._Rendelő_államig'!L17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'29._Hivatal_államig'!C18+'30._TIK_államig'!C18+'31._Humán_államig'!C18+'32._Óvoda_államig'!C18+'33._TMKK_államig'!C18+'34._Rendelő_államig'!C18</f>
        <v>0</v>
      </c>
      <c r="D18" s="277">
        <f>'29._Hivatal_államig'!D18+'30._TIK_államig'!D18+'31._Humán_államig'!D18+'32._Óvoda_államig'!D18+'33._TMKK_államig'!D18+'34._Rendelő_államig'!D18</f>
        <v>0</v>
      </c>
      <c r="E18" s="92">
        <f>'29._Hivatal_államig'!E18+'30._TIK_államig'!E18+'31._Humán_államig'!E18+'32._Óvoda_államig'!E18+'33._TMKK_államig'!E18+'34._Rendelő_államig'!E18</f>
        <v>0</v>
      </c>
      <c r="F18" s="92">
        <f>'29._Hivatal_államig'!F18+'30._TIK_államig'!F18+'31._Humán_államig'!F18+'32._Óvoda_államig'!F18+'33._TMKK_államig'!F18+'34._Rendelő_államig'!F18</f>
        <v>0</v>
      </c>
      <c r="G18" s="92">
        <f>'29._Hivatal_államig'!G18+'30._TIK_államig'!G18+'31._Humán_államig'!G18+'32._Óvoda_államig'!G18+'33._TMKK_államig'!G18+'34._Rendelő_államig'!G18</f>
        <v>0</v>
      </c>
      <c r="H18" s="690">
        <f t="shared" si="1"/>
        <v>0</v>
      </c>
      <c r="I18" s="1584">
        <f>'29._Hivatal_államig'!I18+'30._TIK_államig'!I18+'31._Humán_államig'!I18+'32._Óvoda_államig'!I18+'33._TMKK_államig'!I18+'34._Rendelő_államig'!I18</f>
        <v>0</v>
      </c>
      <c r="J18" s="371">
        <f>'29._Hivatal_államig'!J18+'30._TIK_államig'!J18+'31._Humán_államig'!J18+'32._Óvoda_államig'!J18+'33._TMKK_államig'!J18+'34._Rendelő_államig'!J18</f>
        <v>0</v>
      </c>
      <c r="K18" s="371">
        <f>'29._Hivatal_államig'!K18+'30._TIK_államig'!K18+'31._Humán_államig'!K18+'32._Óvoda_államig'!K18+'33._TMKK_államig'!K18+'34._Rendelő_államig'!K18</f>
        <v>0</v>
      </c>
      <c r="L18" s="371" t="e">
        <f>'29._Hivatal_államig'!L18+'30._TIK_államig'!L18+'31._Humán_államig'!L18+'32._Óvoda_államig'!L18+'33._TMKK_államig'!L18+'34._Rendelő_államig'!L18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'29._Hivatal_államig'!C19+'30._TIK_államig'!C19+'31._Humán_államig'!C19+'32._Óvoda_államig'!C19+'33._TMKK_államig'!C19+'34._Rendelő_államig'!C19</f>
        <v>0</v>
      </c>
      <c r="D19" s="434">
        <f>'29._Hivatal_államig'!D19+'30._TIK_államig'!D19+'31._Humán_államig'!D19+'32._Óvoda_államig'!D19+'33._TMKK_államig'!D19+'34._Rendelő_államig'!D19</f>
        <v>0</v>
      </c>
      <c r="E19" s="90">
        <f>'29._Hivatal_államig'!E19+'30._TIK_államig'!E19+'31._Humán_államig'!E19+'32._Óvoda_államig'!E19+'33._TMKK_államig'!E19+'34._Rendelő_államig'!E19</f>
        <v>0</v>
      </c>
      <c r="F19" s="90">
        <f>'29._Hivatal_államig'!F19+'30._TIK_államig'!F19+'31._Humán_államig'!F19+'32._Óvoda_államig'!F19+'33._TMKK_államig'!F19+'34._Rendelő_államig'!F19</f>
        <v>0</v>
      </c>
      <c r="G19" s="90">
        <f>'29._Hivatal_államig'!G19+'30._TIK_államig'!G19+'31._Humán_államig'!G19+'32._Óvoda_államig'!G19+'33._TMKK_államig'!G19+'34._Rendelő_államig'!G19</f>
        <v>0</v>
      </c>
      <c r="H19" s="689">
        <f t="shared" si="1"/>
        <v>0</v>
      </c>
      <c r="I19" s="1583">
        <f>'29._Hivatal_államig'!I19+'30._TIK_államig'!I19+'31._Humán_államig'!I19+'32._Óvoda_államig'!I19+'33._TMKK_államig'!I19+'34._Rendelő_államig'!I19</f>
        <v>0</v>
      </c>
      <c r="J19" s="370">
        <f>'29._Hivatal_államig'!J19+'30._TIK_államig'!J19+'31._Humán_államig'!J19+'32._Óvoda_államig'!J19+'33._TMKK_államig'!J19+'34._Rendelő_államig'!J19</f>
        <v>0</v>
      </c>
      <c r="K19" s="370">
        <f>'29._Hivatal_államig'!K19+'30._TIK_államig'!K19+'31._Humán_államig'!K19+'32._Óvoda_államig'!K19+'33._TMKK_államig'!K19+'34._Rendelő_államig'!K19</f>
        <v>0</v>
      </c>
      <c r="L19" s="370" t="e">
        <f>'29._Hivatal_államig'!L19+'30._TIK_államig'!L19+'31._Humán_államig'!L19+'32._Óvoda_államig'!L19+'33._TMKK_államig'!L19+'34._Rendelő_államig'!L19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'29._Hivatal_államig'!C20+'30._TIK_államig'!C20+'31._Humán_államig'!C20+'32._Óvoda_államig'!C20+'33._TMKK_államig'!C20+'34._Rendelő_államig'!C20</f>
        <v>0</v>
      </c>
      <c r="D20" s="435">
        <f>'29._Hivatal_államig'!D20+'30._TIK_államig'!D20+'31._Humán_államig'!D20+'32._Óvoda_államig'!D20+'33._TMKK_államig'!D20+'34._Rendelő_államig'!D20</f>
        <v>0</v>
      </c>
      <c r="E20" s="90">
        <f>'29._Hivatal_államig'!E20+'30._TIK_államig'!E20+'31._Humán_államig'!E20+'32._Óvoda_államig'!E20+'33._TMKK_államig'!E20+'34._Rendelő_államig'!E20</f>
        <v>0</v>
      </c>
      <c r="F20" s="90">
        <f>'29._Hivatal_államig'!F20+'30._TIK_államig'!F20+'31._Humán_államig'!F20+'32._Óvoda_államig'!F20+'33._TMKK_államig'!F20+'34._Rendelő_államig'!F20</f>
        <v>0</v>
      </c>
      <c r="G20" s="424">
        <f>'29._Hivatal_államig'!G20+'30._TIK_államig'!G20+'31._Humán_államig'!G20+'32._Óvoda_államig'!G20+'33._TMKK_államig'!G20+'34._Rendelő_államig'!G20</f>
        <v>0</v>
      </c>
      <c r="H20" s="691">
        <f t="shared" si="1"/>
        <v>0</v>
      </c>
      <c r="I20" s="1585">
        <f>'29._Hivatal_államig'!I20+'30._TIK_államig'!I20+'31._Humán_államig'!I20+'32._Óvoda_államig'!I20+'33._TMKK_államig'!I20+'34._Rendelő_államig'!I20</f>
        <v>0</v>
      </c>
      <c r="J20" s="372">
        <f>'29._Hivatal_államig'!J20+'30._TIK_államig'!J20+'31._Humán_államig'!J20+'32._Óvoda_államig'!J20+'33._TMKK_államig'!J20+'34._Rendelő_államig'!J20</f>
        <v>0</v>
      </c>
      <c r="K20" s="372">
        <f>'29._Hivatal_államig'!K20+'30._TIK_államig'!K20+'31._Humán_államig'!K20+'32._Óvoda_államig'!K20+'33._TMKK_államig'!K20+'34._Rendelő_államig'!K20</f>
        <v>0</v>
      </c>
      <c r="L20" s="372" t="e">
        <f>'29._Hivatal_államig'!L20+'30._TIK_államig'!L20+'31._Humán_államig'!L20+'32._Óvoda_államig'!L20+'33._TMKK_államig'!L20+'34._Rendelő_államig'!L20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'29._Hivatal_államig'!C21+'30._TIK_államig'!C21+'31._Humán_államig'!C21+'32._Óvoda_államig'!C21+'33._TMKK_államig'!C21+'34._Rendelő_államig'!C21</f>
        <v>540000</v>
      </c>
      <c r="D21" s="435">
        <f>'29._Hivatal_államig'!D21+'30._TIK_államig'!D21+'31._Humán_államig'!D21+'32._Óvoda_államig'!D21+'33._TMKK_államig'!D21+'34._Rendelő_államig'!D21</f>
        <v>540000</v>
      </c>
      <c r="E21" s="92">
        <f>'29._Hivatal_államig'!E21+'30._TIK_államig'!E21+'31._Humán_államig'!E21+'32._Óvoda_államig'!E21+'33._TMKK_államig'!E21+'34._Rendelő_államig'!E21</f>
        <v>540000</v>
      </c>
      <c r="F21" s="92">
        <f>'29._Hivatal_államig'!F21+'30._TIK_államig'!F21+'31._Humán_államig'!F21+'32._Óvoda_államig'!F21+'33._TMKK_államig'!F21+'34._Rendelő_államig'!F21</f>
        <v>0</v>
      </c>
      <c r="G21" s="92">
        <f>'29._Hivatal_államig'!G21+'30._TIK_államig'!G21+'31._Humán_államig'!G21+'32._Óvoda_államig'!G21+'33._TMKK_államig'!G21+'34._Rendelő_államig'!G21</f>
        <v>0</v>
      </c>
      <c r="H21" s="692">
        <f t="shared" si="1"/>
        <v>0</v>
      </c>
      <c r="I21" s="1586">
        <f>'29._Hivatal_államig'!I21+'30._TIK_államig'!I21+'31._Humán_államig'!I21+'32._Óvoda_államig'!I21+'33._TMKK_államig'!I21+'34._Rendelő_államig'!I21</f>
        <v>0</v>
      </c>
      <c r="J21" s="373">
        <f>'29._Hivatal_államig'!J21+'30._TIK_államig'!J21+'31._Humán_államig'!J21+'32._Óvoda_államig'!J21+'33._TMKK_államig'!J21+'34._Rendelő_államig'!J21</f>
        <v>0</v>
      </c>
      <c r="K21" s="373">
        <f>'29._Hivatal_államig'!K21+'30._TIK_államig'!K21+'31._Humán_államig'!K21+'32._Óvoda_államig'!K21+'33._TMKK_államig'!K21+'34._Rendelő_államig'!K21</f>
        <v>0</v>
      </c>
      <c r="L21" s="373">
        <f>'29._Hivatal_államig'!L21+'30._TIK_államig'!L21+'31._Humán_államig'!L21+'32._Óvoda_államig'!L21+'33._TMKK_államig'!L21+'34._Rendelő_államig'!L21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+C23+C24+C25</f>
        <v>0</v>
      </c>
      <c r="D22" s="132">
        <f t="shared" ref="D22:K22" si="2">+D23+D24+D25</f>
        <v>0</v>
      </c>
      <c r="E22" s="730">
        <f t="shared" si="2"/>
        <v>331428</v>
      </c>
      <c r="F22" s="730">
        <f t="shared" si="2"/>
        <v>0</v>
      </c>
      <c r="G22" s="730">
        <f t="shared" si="2"/>
        <v>0</v>
      </c>
      <c r="H22" s="50">
        <f t="shared" si="1"/>
        <v>331428</v>
      </c>
      <c r="I22" s="1581">
        <f t="shared" si="2"/>
        <v>0</v>
      </c>
      <c r="J22" s="368">
        <f t="shared" si="2"/>
        <v>0</v>
      </c>
      <c r="K22" s="368">
        <f t="shared" si="2"/>
        <v>0</v>
      </c>
      <c r="L22" s="368" t="e">
        <f>'29._Hivatal_államig'!L22+'30._TIK_államig'!L22+'31._Humán_államig'!L22+'32._Óvoda_államig'!L22+'33._TMKK_államig'!L22+'34._Rendelő_államig'!L22</f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'29._Hivatal_államig'!C23+'30._TIK_államig'!C23+'31._Humán_államig'!C23+'32._Óvoda_államig'!C23+'33._TMKK_államig'!C23+'34._Rendelő_államig'!C23</f>
        <v>0</v>
      </c>
      <c r="D23" s="434">
        <f>'29._Hivatal_államig'!D23+'30._TIK_államig'!D23+'31._Humán_államig'!D23+'32._Óvoda_államig'!D23+'33._TMKK_államig'!D23+'34._Rendelő_államig'!D23</f>
        <v>0</v>
      </c>
      <c r="E23" s="732">
        <f>'29._Hivatal_államig'!E23+'30._TIK_államig'!E23+'31._Humán_államig'!E23+'32._Óvoda_államig'!E23+'33._TMKK_államig'!E23+'34._Rendelő_államig'!E23</f>
        <v>0</v>
      </c>
      <c r="F23" s="732">
        <f>'29._Hivatal_államig'!F23+'30._TIK_államig'!F23+'31._Humán_államig'!F23+'32._Óvoda_államig'!F23+'33._TMKK_államig'!F23+'34._Rendelő_államig'!F23</f>
        <v>0</v>
      </c>
      <c r="G23" s="732">
        <f>'29._Hivatal_államig'!G23+'30._TIK_államig'!G23+'31._Humán_államig'!G23+'32._Óvoda_államig'!G23+'33._TMKK_államig'!G23+'34._Rendelő_államig'!G23</f>
        <v>0</v>
      </c>
      <c r="H23" s="77">
        <f t="shared" si="1"/>
        <v>0</v>
      </c>
      <c r="I23" s="1587">
        <f>'29._Hivatal_államig'!I23+'30._TIK_államig'!I23+'31._Humán_államig'!I23+'32._Óvoda_államig'!I23+'33._TMKK_államig'!I23+'34._Rendelő_államig'!I23</f>
        <v>0</v>
      </c>
      <c r="J23" s="374">
        <f>'29._Hivatal_államig'!J23+'30._TIK_államig'!J23+'31._Humán_államig'!J23+'32._Óvoda_államig'!J23+'33._TMKK_államig'!J23+'34._Rendelő_államig'!J23</f>
        <v>0</v>
      </c>
      <c r="K23" s="374">
        <f>'29._Hivatal_államig'!K23+'30._TIK_államig'!K23+'31._Humán_államig'!K23+'32._Óvoda_államig'!K23+'33._TMKK_államig'!K23+'34._Rendelő_államig'!K23</f>
        <v>0</v>
      </c>
      <c r="L23" s="374" t="e">
        <f>'29._Hivatal_államig'!L23+'30._TIK_államig'!L23+'31._Humán_államig'!L23+'32._Óvoda_államig'!L23+'33._TMKK_államig'!L23+'34._Rendelő_államig'!L23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'29._Hivatal_államig'!C24+'30._TIK_államig'!C24+'31._Humán_államig'!C24+'32._Óvoda_államig'!C24+'33._TMKK_államig'!C24+'34._Rendelő_államig'!C24</f>
        <v>0</v>
      </c>
      <c r="D24" s="434">
        <f>'29._Hivatal_államig'!D24+'30._TIK_államig'!D24+'31._Humán_államig'!D24+'32._Óvoda_államig'!D24+'33._TMKK_államig'!D24+'34._Rendelő_államig'!D24</f>
        <v>0</v>
      </c>
      <c r="E24" s="90">
        <f>'29._Hivatal_államig'!E24+'30._TIK_államig'!E24+'31._Humán_államig'!E24+'32._Óvoda_államig'!E24+'33._TMKK_államig'!E24+'34._Rendelő_államig'!E24</f>
        <v>0</v>
      </c>
      <c r="F24" s="90">
        <f>'29._Hivatal_államig'!F24+'30._TIK_államig'!F24+'31._Humán_államig'!F24+'32._Óvoda_államig'!F24+'33._TMKK_államig'!F24+'34._Rendelő_államig'!F24</f>
        <v>0</v>
      </c>
      <c r="G24" s="90">
        <f>'29._Hivatal_államig'!G24+'30._TIK_államig'!G24+'31._Humán_államig'!G24+'32._Óvoda_államig'!G24+'33._TMKK_államig'!G24+'34._Rendelő_államig'!G24</f>
        <v>0</v>
      </c>
      <c r="H24" s="689">
        <f t="shared" si="1"/>
        <v>0</v>
      </c>
      <c r="I24" s="1583">
        <f>'29._Hivatal_államig'!I24+'30._TIK_államig'!I24+'31._Humán_államig'!I24+'32._Óvoda_államig'!I24+'33._TMKK_államig'!I24+'34._Rendelő_államig'!I24</f>
        <v>0</v>
      </c>
      <c r="J24" s="370">
        <f>'29._Hivatal_államig'!J24+'30._TIK_államig'!J24+'31._Humán_államig'!J24+'32._Óvoda_államig'!J24+'33._TMKK_államig'!J24+'34._Rendelő_államig'!J24</f>
        <v>0</v>
      </c>
      <c r="K24" s="370">
        <f>'29._Hivatal_államig'!K24+'30._TIK_államig'!K24+'31._Humán_államig'!K24+'32._Óvoda_államig'!K24+'33._TMKK_államig'!K24+'34._Rendelő_államig'!K24</f>
        <v>0</v>
      </c>
      <c r="L24" s="370" t="e">
        <f>'29._Hivatal_államig'!L24+'30._TIK_államig'!L24+'31._Humán_államig'!L24+'32._Óvoda_államig'!L24+'33._TMKK_államig'!L24+'34._Rendelő_államig'!L24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C26</f>
        <v>0</v>
      </c>
      <c r="D25" s="434">
        <f t="shared" ref="D25:K25" si="3">D26</f>
        <v>0</v>
      </c>
      <c r="E25" s="90">
        <f>'29._Hivatal_államig'!E25+'30._TIK_államig'!E25+'31._Humán_államig'!E25+'32._Óvoda_államig'!E25+'33._TMKK_államig'!E25+'34._Rendelő_államig'!E25</f>
        <v>331428</v>
      </c>
      <c r="F25" s="90">
        <f t="shared" si="3"/>
        <v>0</v>
      </c>
      <c r="G25" s="90">
        <f t="shared" si="3"/>
        <v>0</v>
      </c>
      <c r="H25" s="689">
        <f t="shared" si="1"/>
        <v>331428</v>
      </c>
      <c r="I25" s="1583">
        <f t="shared" si="3"/>
        <v>0</v>
      </c>
      <c r="J25" s="370">
        <f t="shared" si="3"/>
        <v>0</v>
      </c>
      <c r="K25" s="370">
        <f t="shared" si="3"/>
        <v>0</v>
      </c>
      <c r="L25" s="370" t="e">
        <f>'29._Hivatal_államig'!L25+'30._TIK_államig'!L25+'31._Humán_államig'!L25+'32._Óvoda_államig'!L25+'33._TMKK_államig'!L25+'34._Rendelő_államig'!L25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'29._Hivatal_államig'!C26+'30._TIK_államig'!C26+'31._Humán_államig'!C26+'32._Óvoda_államig'!C26+'33._TMKK_államig'!C26+'34._Rendelő_államig'!C26</f>
        <v>0</v>
      </c>
      <c r="D26" s="434">
        <f>'29._Hivatal_államig'!D26+'30._TIK_államig'!D26+'31._Humán_államig'!D26+'32._Óvoda_államig'!D26+'33._TMKK_államig'!D26+'34._Rendelő_államig'!D26</f>
        <v>0</v>
      </c>
      <c r="E26" s="90">
        <f>'29._Hivatal_államig'!E26+'30._TIK_államig'!E26+'31._Humán_államig'!E26+'32._Óvoda_államig'!E26+'33._TMKK_államig'!E26+'34._Rendelő_államig'!E26</f>
        <v>0</v>
      </c>
      <c r="F26" s="90">
        <f>'29._Hivatal_államig'!F26+'30._TIK_államig'!F26+'31._Humán_államig'!F26+'32._Óvoda_államig'!F26+'33._TMKK_államig'!F26+'34._Rendelő_államig'!F26</f>
        <v>0</v>
      </c>
      <c r="G26" s="90">
        <f>'29._Hivatal_államig'!G26+'30._TIK_államig'!G26+'31._Humán_államig'!G26+'32._Óvoda_államig'!G26+'33._TMKK_államig'!G26+'34._Rendelő_államig'!G26</f>
        <v>0</v>
      </c>
      <c r="H26" s="693">
        <f t="shared" si="1"/>
        <v>0</v>
      </c>
      <c r="I26" s="1588">
        <f>'29._Hivatal_államig'!I26+'30._TIK_államig'!I26+'31._Humán_államig'!I26+'32._Óvoda_államig'!I26+'33._TMKK_államig'!I26+'34._Rendelő_államig'!I26</f>
        <v>0</v>
      </c>
      <c r="J26" s="375">
        <f>'29._Hivatal_államig'!J26+'30._TIK_államig'!J26+'31._Humán_államig'!J26+'32._Óvoda_államig'!J26+'33._TMKK_államig'!J26+'34._Rendelő_államig'!J26</f>
        <v>0</v>
      </c>
      <c r="K26" s="375">
        <f>'29._Hivatal_államig'!K26+'30._TIK_államig'!K26+'31._Humán_államig'!K26+'32._Óvoda_államig'!K26+'33._TMKK_államig'!K26+'34._Rendelő_államig'!K26</f>
        <v>0</v>
      </c>
      <c r="L26" s="375" t="e">
        <f>'29._Hivatal_államig'!L26+'30._TIK_államig'!L26+'31._Humán_államig'!L26+'32._Óvoda_államig'!L26+'33._TMKK_államig'!L26+'34._Rendelő_államig'!L26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'29._Hivatal_államig'!C27+'30._TIK_államig'!C27+'31._Humán_államig'!C27+'32._Óvoda_államig'!C27+'33._TMKK_államig'!C27+'34._Rendelő_államig'!C27</f>
        <v>0</v>
      </c>
      <c r="D27" s="134">
        <f>'29._Hivatal_államig'!D27+'30._TIK_államig'!D27+'31._Humán_államig'!D27+'32._Óvoda_államig'!D27+'33._TMKK_államig'!D27+'34._Rendelő_államig'!D27</f>
        <v>0</v>
      </c>
      <c r="E27" s="733">
        <f>'29._Hivatal_államig'!E27+'30._TIK_államig'!E27+'31._Humán_államig'!E27+'32._Óvoda_államig'!E27+'33._TMKK_államig'!E27+'34._Rendelő_államig'!E27</f>
        <v>0</v>
      </c>
      <c r="F27" s="733">
        <f>'29._Hivatal_államig'!F27+'30._TIK_államig'!F27+'31._Humán_államig'!F27+'32._Óvoda_államig'!F27+'33._TMKK_államig'!F27+'34._Rendelő_államig'!F27</f>
        <v>0</v>
      </c>
      <c r="G27" s="733">
        <f>'29._Hivatal_államig'!G27+'30._TIK_államig'!G27+'31._Humán_államig'!G27+'32._Óvoda_államig'!G27+'33._TMKK_államig'!G27+'34._Rendelő_államig'!G27</f>
        <v>0</v>
      </c>
      <c r="H27" s="76">
        <f t="shared" si="1"/>
        <v>0</v>
      </c>
      <c r="I27" s="382">
        <f>'29._Hivatal_államig'!I27+'30._TIK_államig'!I27+'31._Humán_államig'!I27+'32._Óvoda_államig'!I27+'33._TMKK_államig'!I27+'34._Rendelő_államig'!I27</f>
        <v>0</v>
      </c>
      <c r="J27" s="376">
        <f>'29._Hivatal_államig'!J27+'30._TIK_államig'!J27+'31._Humán_államig'!J27+'32._Óvoda_államig'!J27+'33._TMKK_államig'!J27+'34._Rendelő_államig'!J27</f>
        <v>0</v>
      </c>
      <c r="K27" s="376">
        <f>'29._Hivatal_államig'!K27+'30._TIK_államig'!K27+'31._Humán_államig'!K27+'32._Óvoda_államig'!K27+'33._TMKK_államig'!K27+'34._Rendelő_államig'!K27</f>
        <v>0</v>
      </c>
      <c r="L27" s="376">
        <f>'29._Hivatal_államig'!L27+'30._TIK_államig'!L27+'31._Humán_államig'!L27+'32._Óvoda_államig'!L27+'33._TMKK_államig'!L27+'34._Rendelő_államig'!L27</f>
        <v>0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730">
        <f t="shared" si="4"/>
        <v>0</v>
      </c>
      <c r="F28" s="730">
        <f t="shared" si="4"/>
        <v>0</v>
      </c>
      <c r="G28" s="730">
        <f t="shared" si="4"/>
        <v>0</v>
      </c>
      <c r="H28" s="76">
        <f t="shared" si="1"/>
        <v>0</v>
      </c>
      <c r="I28" s="382">
        <f t="shared" si="4"/>
        <v>0</v>
      </c>
      <c r="J28" s="376">
        <f t="shared" si="4"/>
        <v>0</v>
      </c>
      <c r="K28" s="376">
        <f t="shared" si="4"/>
        <v>0</v>
      </c>
      <c r="L28" s="376" t="e">
        <f>'29._Hivatal_államig'!L28+'30._TIK_államig'!L28+'31._Humán_államig'!L28+'32._Óvoda_államig'!L28+'33._TMKK_államig'!L28+'34._Rendelő_államig'!L28</f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'29._Hivatal_államig'!C29+'30._TIK_államig'!C29+'31._Humán_államig'!C29+'32._Óvoda_államig'!C29+'33._TMKK_államig'!C29+'34._Rendelő_államig'!C29</f>
        <v>0</v>
      </c>
      <c r="D29" s="278">
        <f>'29._Hivatal_államig'!D29+'30._TIK_államig'!D29+'31._Humán_államig'!D29+'32._Óvoda_államig'!D29+'33._TMKK_államig'!D29+'34._Rendelő_államig'!D29</f>
        <v>0</v>
      </c>
      <c r="E29" s="734">
        <f>'29._Hivatal_államig'!E29+'30._TIK_államig'!E29+'31._Humán_államig'!E29+'32._Óvoda_államig'!E29+'33._TMKK_államig'!E29+'34._Rendelő_államig'!E29</f>
        <v>0</v>
      </c>
      <c r="F29" s="734">
        <f>'29._Hivatal_államig'!F29+'30._TIK_államig'!F29+'31._Humán_államig'!F29+'32._Óvoda_államig'!F29+'33._TMKK_államig'!F29+'34._Rendelő_államig'!F29</f>
        <v>0</v>
      </c>
      <c r="G29" s="734">
        <f>'29._Hivatal_államig'!G29+'30._TIK_államig'!G29+'31._Humán_államig'!G29+'32._Óvoda_államig'!G29+'33._TMKK_államig'!G29+'34._Rendelő_államig'!G29</f>
        <v>0</v>
      </c>
      <c r="H29" s="694">
        <f t="shared" si="1"/>
        <v>0</v>
      </c>
      <c r="I29" s="1589">
        <f>'29._Hivatal_államig'!I29+'30._TIK_államig'!I29+'31._Humán_államig'!I29+'32._Óvoda_államig'!I29+'33._TMKK_államig'!I29+'34._Rendelő_államig'!I29</f>
        <v>0</v>
      </c>
      <c r="J29" s="377">
        <f>'29._Hivatal_államig'!J29+'30._TIK_államig'!J29+'31._Humán_államig'!J29+'32._Óvoda_államig'!J29+'33._TMKK_államig'!J29+'34._Rendelő_államig'!J29</f>
        <v>0</v>
      </c>
      <c r="K29" s="377">
        <f>'29._Hivatal_államig'!K29+'30._TIK_államig'!K29+'31._Humán_államig'!K29+'32._Óvoda_államig'!K29+'33._TMKK_államig'!K29+'34._Rendelő_államig'!K29</f>
        <v>0</v>
      </c>
      <c r="L29" s="377" t="e">
        <f>'29._Hivatal_államig'!L29+'30._TIK_államig'!L29+'31._Humán_államig'!L29+'32._Óvoda_államig'!L29+'33._TMKK_államig'!L29+'34._Rendelő_államig'!L29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C31</f>
        <v>0</v>
      </c>
      <c r="D30" s="285">
        <f t="shared" ref="D30:K30" si="5">D31</f>
        <v>0</v>
      </c>
      <c r="E30" s="110">
        <f t="shared" si="5"/>
        <v>0</v>
      </c>
      <c r="F30" s="110">
        <f t="shared" si="5"/>
        <v>0</v>
      </c>
      <c r="G30" s="433">
        <f t="shared" si="5"/>
        <v>0</v>
      </c>
      <c r="H30" s="682">
        <f t="shared" si="1"/>
        <v>0</v>
      </c>
      <c r="I30" s="1590">
        <f t="shared" si="5"/>
        <v>0</v>
      </c>
      <c r="J30" s="378">
        <f t="shared" si="5"/>
        <v>0</v>
      </c>
      <c r="K30" s="378">
        <f t="shared" si="5"/>
        <v>0</v>
      </c>
      <c r="L30" s="378" t="e">
        <f>'29._Hivatal_államig'!L30+'30._TIK_államig'!L30+'31._Humán_államig'!L30+'32._Óvoda_államig'!L30+'33._TMKK_államig'!L30+'34._Rendelő_államig'!L30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'29._Hivatal_államig'!C31+'30._TIK_államig'!C31+'31._Humán_államig'!C31+'32._Óvoda_államig'!C31+'33._TMKK_államig'!C31+'34._Rendelő_államig'!C31</f>
        <v>0</v>
      </c>
      <c r="D31" s="279">
        <f>'29._Hivatal_államig'!D31+'30._TIK_államig'!D31+'31._Humán_államig'!D31+'32._Óvoda_államig'!D31+'33._TMKK_államig'!D31+'34._Rendelő_államig'!D31</f>
        <v>0</v>
      </c>
      <c r="E31" s="735">
        <f>'29._Hivatal_államig'!E31+'30._TIK_államig'!E31+'31._Humán_államig'!E31+'32._Óvoda_államig'!E31+'33._TMKK_államig'!E31+'34._Rendelő_államig'!E31</f>
        <v>0</v>
      </c>
      <c r="F31" s="735">
        <f>'29._Hivatal_államig'!F31+'30._TIK_államig'!F31+'31._Humán_államig'!F31+'32._Óvoda_államig'!F31+'33._TMKK_államig'!F31+'34._Rendelő_államig'!F31</f>
        <v>0</v>
      </c>
      <c r="G31" s="735">
        <f>'29._Hivatal_államig'!G31+'30._TIK_államig'!G31+'31._Humán_államig'!G31+'32._Óvoda_államig'!G31+'33._TMKK_államig'!G31+'34._Rendelő_államig'!G31</f>
        <v>0</v>
      </c>
      <c r="H31" s="695">
        <f t="shared" si="1"/>
        <v>0</v>
      </c>
      <c r="I31" s="1591">
        <f>'29._Hivatal_államig'!I31+'30._TIK_államig'!I31+'31._Humán_államig'!I31+'32._Óvoda_államig'!I31+'33._TMKK_államig'!I31+'34._Rendelő_államig'!I31</f>
        <v>0</v>
      </c>
      <c r="J31" s="379">
        <f>'29._Hivatal_államig'!J31+'30._TIK_államig'!J31+'31._Humán_államig'!J31+'32._Óvoda_államig'!J31+'33._TMKK_államig'!J31+'34._Rendelő_államig'!J31</f>
        <v>0</v>
      </c>
      <c r="K31" s="379">
        <f>'29._Hivatal_államig'!K31+'30._TIK_államig'!K31+'31._Humán_államig'!K31+'32._Óvoda_államig'!K31+'33._TMKK_államig'!K31+'34._Rendelő_államig'!K31</f>
        <v>0</v>
      </c>
      <c r="L31" s="379" t="e">
        <f>'29._Hivatal_államig'!L31+'30._TIK_államig'!L31+'31._Humán_államig'!L31+'32._Óvoda_államig'!L31+'33._TMKK_államig'!L31+'34._Rendelő_államig'!L31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6">+D33+D34+D35</f>
        <v>0</v>
      </c>
      <c r="E32" s="730">
        <f t="shared" si="6"/>
        <v>0</v>
      </c>
      <c r="F32" s="730">
        <f t="shared" si="6"/>
        <v>0</v>
      </c>
      <c r="G32" s="730">
        <f t="shared" si="6"/>
        <v>0</v>
      </c>
      <c r="H32" s="76">
        <f t="shared" si="1"/>
        <v>0</v>
      </c>
      <c r="I32" s="382">
        <f t="shared" si="6"/>
        <v>0</v>
      </c>
      <c r="J32" s="376">
        <f t="shared" si="6"/>
        <v>0</v>
      </c>
      <c r="K32" s="376">
        <f t="shared" si="6"/>
        <v>0</v>
      </c>
      <c r="L32" s="376" t="e">
        <f>'29._Hivatal_államig'!L32+'30._TIK_államig'!L32+'31._Humán_államig'!L32+'32._Óvoda_államig'!L32+'33._TMKK_államig'!L32+'34._Rendelő_államig'!L32</f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'29._Hivatal_államig'!C33+'30._TIK_államig'!C33+'31._Humán_államig'!C33+'32._Óvoda_államig'!C33+'33._TMKK_államig'!C33+'34._Rendelő_államig'!C33</f>
        <v>0</v>
      </c>
      <c r="D33" s="278">
        <f>'29._Hivatal_államig'!D33+'30._TIK_államig'!D33+'31._Humán_államig'!D33+'32._Óvoda_államig'!D33+'33._TMKK_államig'!D33+'34._Rendelő_államig'!D33</f>
        <v>0</v>
      </c>
      <c r="E33" s="734">
        <f>'29._Hivatal_államig'!E33+'30._TIK_államig'!E33+'31._Humán_államig'!E33+'32._Óvoda_államig'!E33+'33._TMKK_államig'!E33+'34._Rendelő_államig'!E33</f>
        <v>0</v>
      </c>
      <c r="F33" s="734">
        <f>'29._Hivatal_államig'!F33+'30._TIK_államig'!F33+'31._Humán_államig'!F33+'32._Óvoda_államig'!F33+'33._TMKK_államig'!F33+'34._Rendelő_államig'!F33</f>
        <v>0</v>
      </c>
      <c r="G33" s="734">
        <f>'29._Hivatal_államig'!G33+'30._TIK_államig'!G33+'31._Humán_államig'!G33+'32._Óvoda_államig'!G33+'33._TMKK_államig'!G33+'34._Rendelő_államig'!G33</f>
        <v>0</v>
      </c>
      <c r="H33" s="694">
        <f t="shared" si="1"/>
        <v>0</v>
      </c>
      <c r="I33" s="1589">
        <f>'29._Hivatal_államig'!I33+'30._TIK_államig'!I33+'31._Humán_államig'!I33+'32._Óvoda_államig'!I33+'33._TMKK_államig'!I33+'34._Rendelő_államig'!I33</f>
        <v>0</v>
      </c>
      <c r="J33" s="377">
        <f>'29._Hivatal_államig'!J33+'30._TIK_államig'!J33+'31._Humán_államig'!J33+'32._Óvoda_államig'!J33+'33._TMKK_államig'!J33+'34._Rendelő_államig'!J33</f>
        <v>0</v>
      </c>
      <c r="K33" s="377">
        <f>'29._Hivatal_államig'!K33+'30._TIK_államig'!K33+'31._Humán_államig'!K33+'32._Óvoda_államig'!K33+'33._TMKK_államig'!K33+'34._Rendelő_államig'!K33</f>
        <v>0</v>
      </c>
      <c r="L33" s="377" t="e">
        <f>'29._Hivatal_államig'!L33+'30._TIK_államig'!L33+'31._Humán_államig'!L33+'32._Óvoda_államig'!L33+'33._TMKK_államig'!L33+'34._Rendelő_államig'!L33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'29._Hivatal_államig'!C34+'30._TIK_államig'!C34+'31._Humán_államig'!C34+'32._Óvoda_államig'!C34+'33._TMKK_államig'!C34+'34._Rendelő_államig'!C34</f>
        <v>0</v>
      </c>
      <c r="D34" s="285">
        <f>'29._Hivatal_államig'!D34+'30._TIK_államig'!D34+'31._Humán_államig'!D34+'32._Óvoda_államig'!D34+'33._TMKK_államig'!D34+'34._Rendelő_államig'!D34</f>
        <v>0</v>
      </c>
      <c r="E34" s="110">
        <f>'29._Hivatal_államig'!E34+'30._TIK_államig'!E34+'31._Humán_államig'!E34+'32._Óvoda_államig'!E34+'33._TMKK_államig'!E34+'34._Rendelő_államig'!E34</f>
        <v>0</v>
      </c>
      <c r="F34" s="110">
        <f>'29._Hivatal_államig'!F34+'30._TIK_államig'!F34+'31._Humán_államig'!F34+'32._Óvoda_államig'!F34+'33._TMKK_államig'!F34+'34._Rendelő_államig'!F34</f>
        <v>0</v>
      </c>
      <c r="G34" s="433">
        <f>'29._Hivatal_államig'!G34+'30._TIK_államig'!G34+'31._Humán_államig'!G34+'32._Óvoda_államig'!G34+'33._TMKK_államig'!G34+'34._Rendelő_államig'!G34</f>
        <v>0</v>
      </c>
      <c r="H34" s="682">
        <f t="shared" si="1"/>
        <v>0</v>
      </c>
      <c r="I34" s="1590">
        <f>'29._Hivatal_államig'!I34+'30._TIK_államig'!I34+'31._Humán_államig'!I34+'32._Óvoda_államig'!I34+'33._TMKK_államig'!I34+'34._Rendelő_államig'!I34</f>
        <v>0</v>
      </c>
      <c r="J34" s="378">
        <f>'29._Hivatal_államig'!J34+'30._TIK_államig'!J34+'31._Humán_államig'!J34+'32._Óvoda_államig'!J34+'33._TMKK_államig'!J34+'34._Rendelő_államig'!J34</f>
        <v>0</v>
      </c>
      <c r="K34" s="378">
        <f>'29._Hivatal_államig'!K34+'30._TIK_államig'!K34+'31._Humán_államig'!K34+'32._Óvoda_államig'!K34+'33._TMKK_államig'!K34+'34._Rendelő_államig'!K34</f>
        <v>0</v>
      </c>
      <c r="L34" s="378" t="e">
        <f>'29._Hivatal_államig'!L34+'30._TIK_államig'!L34+'31._Humán_államig'!L34+'32._Óvoda_államig'!L34+'33._TMKK_államig'!L34+'34._Rendelő_államig'!L34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'29._Hivatal_államig'!C35+'30._TIK_államig'!C35+'31._Humán_államig'!C35+'32._Óvoda_államig'!C35+'33._TMKK_államig'!C35+'34._Rendelő_államig'!C35</f>
        <v>0</v>
      </c>
      <c r="D35" s="279">
        <f>'29._Hivatal_államig'!D35+'30._TIK_államig'!D35+'31._Humán_államig'!D35+'32._Óvoda_államig'!D35+'33._TMKK_államig'!D35+'34._Rendelő_államig'!D35</f>
        <v>0</v>
      </c>
      <c r="E35" s="735">
        <f>'29._Hivatal_államig'!E35+'30._TIK_államig'!E35+'31._Humán_államig'!E35+'32._Óvoda_államig'!E35+'33._TMKK_államig'!E35+'34._Rendelő_államig'!E35</f>
        <v>0</v>
      </c>
      <c r="F35" s="735">
        <f>'29._Hivatal_államig'!F35+'30._TIK_államig'!F35+'31._Humán_államig'!F35+'32._Óvoda_államig'!F35+'33._TMKK_államig'!F35+'34._Rendelő_államig'!F35</f>
        <v>0</v>
      </c>
      <c r="G35" s="735">
        <f>'29._Hivatal_államig'!G35+'30._TIK_államig'!G35+'31._Humán_államig'!G35+'32._Óvoda_államig'!G35+'33._TMKK_államig'!G35+'34._Rendelő_államig'!G35</f>
        <v>0</v>
      </c>
      <c r="H35" s="696">
        <f t="shared" si="1"/>
        <v>0</v>
      </c>
      <c r="I35" s="1592">
        <f>'29._Hivatal_államig'!I35+'30._TIK_államig'!I35+'31._Humán_államig'!I35+'32._Óvoda_államig'!I35+'33._TMKK_államig'!I35+'34._Rendelő_államig'!I35</f>
        <v>0</v>
      </c>
      <c r="J35" s="380">
        <f>'29._Hivatal_államig'!J35+'30._TIK_államig'!J35+'31._Humán_államig'!J35+'32._Óvoda_államig'!J35+'33._TMKK_államig'!J35+'34._Rendelő_államig'!J35</f>
        <v>0</v>
      </c>
      <c r="K35" s="380">
        <f>'29._Hivatal_államig'!K35+'30._TIK_államig'!K35+'31._Humán_államig'!K35+'32._Óvoda_államig'!K35+'33._TMKK_államig'!K35+'34._Rendelő_államig'!K35</f>
        <v>0</v>
      </c>
      <c r="L35" s="380" t="e">
        <f>'29._Hivatal_államig'!L35+'30._TIK_államig'!L35+'31._Humán_államig'!L35+'32._Óvoda_államig'!L35+'33._TMKK_államig'!L35+'34._Rendelő_államig'!L35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'29._Hivatal_államig'!C36+'30._TIK_államig'!C36+'31._Humán_államig'!C36+'32._Óvoda_államig'!C36+'33._TMKK_államig'!C36+'34._Rendelő_államig'!C36</f>
        <v>0</v>
      </c>
      <c r="D36" s="134">
        <f>'29._Hivatal_államig'!D36+'30._TIK_államig'!D36+'31._Humán_államig'!D36+'32._Óvoda_államig'!D36+'33._TMKK_államig'!D36+'34._Rendelő_államig'!D36</f>
        <v>0</v>
      </c>
      <c r="E36" s="733">
        <f>'29._Hivatal_államig'!E36+'30._TIK_államig'!E36+'31._Humán_államig'!E36+'32._Óvoda_államig'!E36+'33._TMKK_államig'!E36+'34._Rendelő_államig'!E36</f>
        <v>0</v>
      </c>
      <c r="F36" s="733">
        <f>'29._Hivatal_államig'!F36+'30._TIK_államig'!F36+'31._Humán_államig'!F36+'32._Óvoda_államig'!F36+'33._TMKK_államig'!F36+'34._Rendelő_államig'!F36</f>
        <v>0</v>
      </c>
      <c r="G36" s="733">
        <f>'29._Hivatal_államig'!G36+'30._TIK_államig'!G36+'31._Humán_államig'!G36+'32._Óvoda_államig'!G36+'33._TMKK_államig'!G36+'34._Rendelő_államig'!G36</f>
        <v>0</v>
      </c>
      <c r="H36" s="76">
        <f t="shared" si="1"/>
        <v>0</v>
      </c>
      <c r="I36" s="382">
        <f>'29._Hivatal_államig'!I36+'30._TIK_államig'!I36+'31._Humán_államig'!I36+'32._Óvoda_államig'!I36+'33._TMKK_államig'!I36+'34._Rendelő_államig'!I36</f>
        <v>0</v>
      </c>
      <c r="J36" s="376">
        <f>'29._Hivatal_államig'!J36+'30._TIK_államig'!J36+'31._Humán_államig'!J36+'32._Óvoda_államig'!J36+'33._TMKK_államig'!J36+'34._Rendelő_államig'!J36</f>
        <v>0</v>
      </c>
      <c r="K36" s="376">
        <f>'29._Hivatal_államig'!K36+'30._TIK_államig'!K36+'31._Humán_államig'!K36+'32._Óvoda_államig'!K36+'33._TMKK_államig'!K36+'34._Rendelő_államig'!K36</f>
        <v>0</v>
      </c>
      <c r="L36" s="376" t="e">
        <f>'29._Hivatal_államig'!L36+'30._TIK_államig'!L36+'31._Humán_államig'!L36+'32._Óvoda_államig'!L36+'33._TMKK_államig'!L36+'34._Rendelő_államig'!L36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'29._Hivatal_államig'!C37+'30._TIK_államig'!C37+'31._Humán_államig'!C37+'32._Óvoda_államig'!C37+'33._TMKK_államig'!C37+'34._Rendelő_államig'!C37</f>
        <v>0</v>
      </c>
      <c r="D37" s="134">
        <f>'29._Hivatal_államig'!D37+'30._TIK_államig'!D37+'31._Humán_államig'!D37+'32._Óvoda_államig'!D37+'33._TMKK_államig'!D37+'34._Rendelő_államig'!D37</f>
        <v>0</v>
      </c>
      <c r="E37" s="736">
        <f>'29._Hivatal_államig'!E37+'30._TIK_államig'!E37+'31._Humán_államig'!E37+'32._Óvoda_államig'!E37+'33._TMKK_államig'!E37+'34._Rendelő_államig'!E37</f>
        <v>0</v>
      </c>
      <c r="F37" s="736">
        <f>'29._Hivatal_államig'!F37+'30._TIK_államig'!F37+'31._Humán_államig'!F37+'32._Óvoda_államig'!F37+'33._TMKK_államig'!F37+'34._Rendelő_államig'!F37</f>
        <v>0</v>
      </c>
      <c r="G37" s="736">
        <f>'29._Hivatal_államig'!G37+'30._TIK_államig'!G37+'31._Humán_államig'!G37+'32._Óvoda_államig'!G37+'33._TMKK_államig'!G37+'34._Rendelő_államig'!G37</f>
        <v>0</v>
      </c>
      <c r="H37" s="697">
        <f t="shared" si="1"/>
        <v>0</v>
      </c>
      <c r="I37" s="381">
        <f>'29._Hivatal_államig'!I37+'30._TIK_államig'!I37+'31._Humán_államig'!I37+'32._Óvoda_államig'!I37+'33._TMKK_államig'!I37+'34._Rendelő_államig'!I37</f>
        <v>0</v>
      </c>
      <c r="J37" s="381">
        <f>'29._Hivatal_államig'!J37+'30._TIK_államig'!J37+'31._Humán_államig'!J37+'32._Óvoda_államig'!J37+'33._TMKK_államig'!J37+'34._Rendelő_államig'!J37</f>
        <v>0</v>
      </c>
      <c r="K37" s="381">
        <f>'29._Hivatal_államig'!K37+'30._TIK_államig'!K37+'31._Humán_államig'!K37+'32._Óvoda_államig'!K37+'33._TMKK_államig'!K37+'34._Rendelő_államig'!K37</f>
        <v>0</v>
      </c>
      <c r="L37" s="381" t="e">
        <f>'29._Hivatal_államig'!L37+'30._TIK_államig'!L37+'31._Humán_államig'!L37+'32._Óvoda_államig'!L37+'33._TMKK_államig'!L37+'34._Rendelő_államig'!L37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+C39+C40</f>
        <v>0</v>
      </c>
      <c r="D38" s="134">
        <f t="shared" ref="D38:K38" si="7">+D39+D40</f>
        <v>0</v>
      </c>
      <c r="E38" s="733">
        <f t="shared" si="7"/>
        <v>0</v>
      </c>
      <c r="F38" s="733">
        <f t="shared" si="7"/>
        <v>0</v>
      </c>
      <c r="G38" s="733">
        <f t="shared" si="7"/>
        <v>0</v>
      </c>
      <c r="H38" s="76">
        <f t="shared" si="1"/>
        <v>0</v>
      </c>
      <c r="I38" s="382">
        <f t="shared" si="7"/>
        <v>0</v>
      </c>
      <c r="J38" s="382">
        <f t="shared" si="7"/>
        <v>0</v>
      </c>
      <c r="K38" s="382">
        <f t="shared" si="7"/>
        <v>0</v>
      </c>
      <c r="L38" s="382" t="e">
        <f>'29._Hivatal_államig'!L38+'30._TIK_államig'!L38+'31._Humán_államig'!L38+'32._Óvoda_államig'!L38+'33._TMKK_államig'!L38+'34._Rendelő_államig'!L38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'29._Hivatal_államig'!C39+'30._TIK_államig'!C39+'31._Humán_államig'!C39+'32._Óvoda_államig'!C39+'33._TMKK_államig'!C39+'34._Rendelő_államig'!C39</f>
        <v>0</v>
      </c>
      <c r="D39" s="286">
        <f>'29._Hivatal_államig'!D39+'30._TIK_államig'!D39+'31._Humán_államig'!D39+'32._Óvoda_államig'!D39+'33._TMKK_államig'!D39+'34._Rendelő_államig'!D39</f>
        <v>0</v>
      </c>
      <c r="E39" s="737">
        <f>'29._Hivatal_államig'!E39+'30._TIK_államig'!E39+'31._Humán_államig'!E39+'32._Óvoda_államig'!E39+'33._TMKK_államig'!E39+'34._Rendelő_államig'!E39</f>
        <v>0</v>
      </c>
      <c r="F39" s="737">
        <f>'29._Hivatal_államig'!F39+'30._TIK_államig'!F39+'31._Humán_államig'!F39+'32._Óvoda_államig'!F39+'33._TMKK_államig'!F39+'34._Rendelő_államig'!F39</f>
        <v>0</v>
      </c>
      <c r="G39" s="737">
        <f>'29._Hivatal_államig'!G39+'30._TIK_államig'!G39+'31._Humán_államig'!G39+'32._Óvoda_államig'!G39+'33._TMKK_államig'!G39+'34._Rendelő_államig'!G39</f>
        <v>0</v>
      </c>
      <c r="H39" s="698">
        <f t="shared" si="1"/>
        <v>0</v>
      </c>
      <c r="I39" s="1593">
        <f>'29._Hivatal_államig'!I39+'30._TIK_államig'!I39+'31._Humán_államig'!I39+'32._Óvoda_államig'!I39+'33._TMKK_államig'!I39+'34._Rendelő_államig'!I39</f>
        <v>0</v>
      </c>
      <c r="J39" s="383">
        <f>'29._Hivatal_államig'!J39+'30._TIK_államig'!J39+'31._Humán_államig'!J39+'32._Óvoda_államig'!J39+'33._TMKK_államig'!J39+'34._Rendelő_államig'!J39</f>
        <v>0</v>
      </c>
      <c r="K39" s="383">
        <f>'29._Hivatal_államig'!K39+'30._TIK_államig'!K39+'31._Humán_államig'!K39+'32._Óvoda_államig'!K39+'33._TMKK_államig'!K39+'34._Rendelő_államig'!K39</f>
        <v>0</v>
      </c>
      <c r="L39" s="383" t="e">
        <f>'29._Hivatal_államig'!L39+'30._TIK_államig'!L39+'31._Humán_államig'!L39+'32._Óvoda_államig'!L39+'33._TMKK_államig'!L39+'34._Rendelő_államig'!L39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C41</f>
        <v>0</v>
      </c>
      <c r="D40" s="436">
        <f t="shared" ref="D40:K40" si="8">D41</f>
        <v>0</v>
      </c>
      <c r="E40" s="753">
        <f t="shared" si="8"/>
        <v>0</v>
      </c>
      <c r="F40" s="738">
        <f t="shared" si="8"/>
        <v>0</v>
      </c>
      <c r="G40" s="738">
        <f t="shared" si="8"/>
        <v>0</v>
      </c>
      <c r="H40" s="699">
        <f t="shared" si="1"/>
        <v>0</v>
      </c>
      <c r="I40" s="1594">
        <f t="shared" si="8"/>
        <v>0</v>
      </c>
      <c r="J40" s="384">
        <f t="shared" si="8"/>
        <v>0</v>
      </c>
      <c r="K40" s="384">
        <f t="shared" si="8"/>
        <v>0</v>
      </c>
      <c r="L40" s="384" t="e">
        <f>'29._Hivatal_államig'!L40+'30._TIK_államig'!L40+'31._Humán_államig'!L40+'32._Óvoda_államig'!L40+'33._TMKK_államig'!L40+'34._Rendelő_államig'!L40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'29._Hivatal_államig'!C41+'30._TIK_államig'!C41+'31._Humán_államig'!C41+'32._Óvoda_államig'!C41+'33._TMKK_államig'!C41+'34._Rendelő_államig'!C41</f>
        <v>0</v>
      </c>
      <c r="D41" s="137">
        <f>'29._Hivatal_államig'!D41+'30._TIK_államig'!D41+'31._Humán_államig'!D41+'32._Óvoda_államig'!D41+'33._TMKK_államig'!D41+'34._Rendelő_államig'!D41</f>
        <v>0</v>
      </c>
      <c r="E41" s="739">
        <f>'29._Hivatal_államig'!E41+'30._TIK_államig'!E41+'31._Humán_államig'!E41+'32._Óvoda_államig'!E41+'33._TMKK_államig'!E41+'34._Rendelő_államig'!E41</f>
        <v>0</v>
      </c>
      <c r="F41" s="739">
        <f>'29._Hivatal_államig'!F41+'30._TIK_államig'!F41+'31._Humán_államig'!F41+'32._Óvoda_államig'!F41+'33._TMKK_államig'!F41+'34._Rendelő_államig'!F41</f>
        <v>0</v>
      </c>
      <c r="G41" s="739">
        <f>'29._Hivatal_államig'!G41+'30._TIK_államig'!G41+'31._Humán_államig'!G41+'32._Óvoda_államig'!G41+'33._TMKK_államig'!G41+'34._Rendelő_államig'!G41</f>
        <v>0</v>
      </c>
      <c r="H41" s="700">
        <f t="shared" si="1"/>
        <v>0</v>
      </c>
      <c r="I41" s="385">
        <f>'29._Hivatal_államig'!I41+'30._TIK_államig'!I41+'31._Humán_államig'!I41+'32._Óvoda_államig'!I41+'33._TMKK_államig'!I41+'34._Rendelő_államig'!I41</f>
        <v>0</v>
      </c>
      <c r="J41" s="385">
        <f>'29._Hivatal_államig'!J41+'30._TIK_államig'!J41+'31._Humán_államig'!J41+'32._Óvoda_államig'!J41+'33._TMKK_államig'!J41+'34._Rendelő_államig'!J41</f>
        <v>0</v>
      </c>
      <c r="K41" s="385">
        <f>'29._Hivatal_államig'!K41+'30._TIK_államig'!K41+'31._Humán_államig'!K41+'32._Óvoda_államig'!K41+'33._TMKK_államig'!K41+'34._Rendelő_államig'!K41</f>
        <v>0</v>
      </c>
      <c r="L41" s="385" t="e">
        <f>'29._Hivatal_államig'!L41+'30._TIK_államig'!L41+'31._Humán_államig'!L41+'32._Óvoda_államig'!L41+'33._TMKK_államig'!L41+'34._Rendelő_államig'!L41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2780200</v>
      </c>
      <c r="D42" s="132">
        <f t="shared" ref="D42:K42" si="9">+D10+D22+D27+D28+D32+D36+D38</f>
        <v>2780200</v>
      </c>
      <c r="E42" s="730">
        <f t="shared" si="9"/>
        <v>5576628</v>
      </c>
      <c r="F42" s="730">
        <f t="shared" si="9"/>
        <v>0</v>
      </c>
      <c r="G42" s="730">
        <f t="shared" si="9"/>
        <v>0</v>
      </c>
      <c r="H42" s="76">
        <f t="shared" si="1"/>
        <v>2796428</v>
      </c>
      <c r="I42" s="382">
        <f t="shared" si="9"/>
        <v>0</v>
      </c>
      <c r="J42" s="382">
        <f t="shared" si="9"/>
        <v>0</v>
      </c>
      <c r="K42" s="382">
        <f t="shared" si="9"/>
        <v>0</v>
      </c>
      <c r="L42" s="382" t="e">
        <f>'29._Hivatal_államig'!L42+'30._TIK_államig'!L42+'31._Humán_államig'!L42+'32._Óvoda_államig'!L42+'33._TMKK_államig'!L42+'34._Rendelő_államig'!L42</f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+C44+C45+C46+C47</f>
        <v>605121117</v>
      </c>
      <c r="D43" s="132">
        <f t="shared" ref="D43:K43" si="10">+D44+D45+D46+D47</f>
        <v>620989483</v>
      </c>
      <c r="E43" s="730">
        <f t="shared" si="10"/>
        <v>695056983</v>
      </c>
      <c r="F43" s="730">
        <f t="shared" si="10"/>
        <v>0</v>
      </c>
      <c r="G43" s="730">
        <f t="shared" si="10"/>
        <v>0</v>
      </c>
      <c r="H43" s="76">
        <f t="shared" si="1"/>
        <v>74067500</v>
      </c>
      <c r="I43" s="382">
        <f t="shared" si="10"/>
        <v>0</v>
      </c>
      <c r="J43" s="382">
        <f t="shared" si="10"/>
        <v>0</v>
      </c>
      <c r="K43" s="382">
        <f t="shared" si="10"/>
        <v>0</v>
      </c>
      <c r="L43" s="382" t="e">
        <f>'29._Hivatal_államig'!L43+'30._TIK_államig'!L43+'31._Humán_államig'!L43+'32._Óvoda_államig'!L43+'33._TMKK_államig'!L43+'34._Rendelő_államig'!L43</f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'29._Hivatal_államig'!C44+'30._TIK_államig'!C44+'31._Humán_államig'!C44+'32._Óvoda_államig'!C44+'33._TMKK_államig'!C44+'34._Rendelő_államig'!C44</f>
        <v>2285980</v>
      </c>
      <c r="D44" s="278">
        <f>'29._Hivatal_államig'!D44+'30._TIK_államig'!D44+'31._Humán_államig'!D44+'32._Óvoda_államig'!D44+'33._TMKK_államig'!D44+'34._Rendelő_államig'!D44</f>
        <v>4539346</v>
      </c>
      <c r="E44" s="734">
        <f>'29._Hivatal_államig'!E44+'30._TIK_államig'!E44+'31._Humán_államig'!E44+'32._Óvoda_államig'!E44+'33._TMKK_államig'!E44+'34._Rendelő_államig'!E44</f>
        <v>4539346</v>
      </c>
      <c r="F44" s="734">
        <f>'29._Hivatal_államig'!F44+'30._TIK_államig'!F44+'31._Humán_államig'!F44+'32._Óvoda_államig'!F44+'33._TMKK_államig'!F44+'34._Rendelő_államig'!F44</f>
        <v>0</v>
      </c>
      <c r="G44" s="734">
        <f>'29._Hivatal_államig'!G44+'30._TIK_államig'!G44+'31._Humán_államig'!G44+'32._Óvoda_államig'!G44+'33._TMKK_államig'!G44+'34._Rendelő_államig'!G44</f>
        <v>0</v>
      </c>
      <c r="H44" s="694">
        <f t="shared" si="1"/>
        <v>0</v>
      </c>
      <c r="I44" s="1589">
        <f>'29._Hivatal_államig'!I44+'30._TIK_államig'!I44+'31._Humán_államig'!I44+'32._Óvoda_államig'!I44+'33._TMKK_államig'!I44+'34._Rendelő_államig'!I44</f>
        <v>0</v>
      </c>
      <c r="J44" s="377">
        <f>'29._Hivatal_államig'!J44+'30._TIK_államig'!J44+'31._Humán_államig'!J44+'32._Óvoda_államig'!J44+'33._TMKK_államig'!J44+'34._Rendelő_államig'!J44</f>
        <v>0</v>
      </c>
      <c r="K44" s="377">
        <f>'29._Hivatal_államig'!K44+'30._TIK_államig'!K44+'31._Humán_államig'!K44+'32._Óvoda_államig'!K44+'33._TMKK_államig'!K44+'34._Rendelő_államig'!K44</f>
        <v>0</v>
      </c>
      <c r="L44" s="377">
        <f>'29._Hivatal_államig'!L44+'30._TIK_államig'!L44+'31._Humán_államig'!L44+'32._Óvoda_államig'!L44+'33._TMKK_államig'!L44+'34._Rendelő_államig'!L44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'29._Hivatal_államig'!C45+'30._TIK_államig'!C45+'31._Humán_államig'!C45+'32._Óvoda_államig'!C45+'33._TMKK_államig'!C45+'34._Rendelő_államig'!C45</f>
        <v>0</v>
      </c>
      <c r="D45" s="285">
        <f>'29._Hivatal_államig'!D45+'30._TIK_államig'!D45+'31._Humán_államig'!D45+'32._Óvoda_államig'!D45+'33._TMKK_államig'!D45+'34._Rendelő_államig'!D45</f>
        <v>0</v>
      </c>
      <c r="E45" s="93">
        <f>'29._Hivatal_államig'!E45+'30._TIK_államig'!E45+'31._Humán_államig'!E45+'32._Óvoda_államig'!E45+'33._TMKK_államig'!E45+'34._Rendelő_államig'!E45</f>
        <v>0</v>
      </c>
      <c r="F45" s="93">
        <f>'29._Hivatal_államig'!F45+'30._TIK_államig'!F45+'31._Humán_államig'!F45+'32._Óvoda_államig'!F45+'33._TMKK_államig'!F45+'34._Rendelő_államig'!F45</f>
        <v>0</v>
      </c>
      <c r="G45" s="93">
        <f>'29._Hivatal_államig'!G45+'30._TIK_államig'!G45+'31._Humán_államig'!G45+'32._Óvoda_államig'!G45+'33._TMKK_államig'!G45+'34._Rendelő_államig'!G45</f>
        <v>0</v>
      </c>
      <c r="H45" s="701">
        <f t="shared" si="1"/>
        <v>0</v>
      </c>
      <c r="I45" s="1595">
        <f>'29._Hivatal_államig'!I45+'30._TIK_államig'!I45+'31._Humán_államig'!I45+'32._Óvoda_államig'!I45+'33._TMKK_államig'!I45+'34._Rendelő_államig'!I45</f>
        <v>0</v>
      </c>
      <c r="J45" s="386">
        <f>'29._Hivatal_államig'!J45+'30._TIK_államig'!J45+'31._Humán_államig'!J45+'32._Óvoda_államig'!J45+'33._TMKK_államig'!J45+'34._Rendelő_államig'!J45</f>
        <v>0</v>
      </c>
      <c r="K45" s="386">
        <f>'29._Hivatal_államig'!K45+'30._TIK_államig'!K45+'31._Humán_államig'!K45+'32._Óvoda_államig'!K45+'33._TMKK_államig'!K45+'34._Rendelő_államig'!K45</f>
        <v>0</v>
      </c>
      <c r="L45" s="386" t="e">
        <f>'29._Hivatal_államig'!L45+'30._TIK_államig'!L45+'31._Humán_államig'!L45+'32._Óvoda_államig'!L45+'33._TMKK_államig'!L45+'34._Rendelő_államig'!L45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'29._Hivatal_államig'!C46+'30._TIK_államig'!C46+'31._Humán_államig'!C46+'32._Óvoda_államig'!C46+'33._TMKK_államig'!C46+'34._Rendelő_államig'!C46</f>
        <v>596783973</v>
      </c>
      <c r="D46" s="416">
        <f>'29._Hivatal_államig'!D46+'30._TIK_államig'!D46+'31._Humán_államig'!D46+'32._Óvoda_államig'!D46+'33._TMKK_államig'!D46+'34._Rendelő_államig'!D46</f>
        <v>607398973</v>
      </c>
      <c r="E46" s="110">
        <f>'29._Hivatal_államig'!E46+'30._TIK_államig'!E46+'31._Humán_államig'!E46+'32._Óvoda_államig'!E46+'33._TMKK_államig'!E46+'34._Rendelő_államig'!E46</f>
        <v>681466473</v>
      </c>
      <c r="F46" s="110">
        <f>'29._Hivatal_államig'!F46+'30._TIK_államig'!F46+'31._Humán_államig'!F46+'32._Óvoda_államig'!F46+'33._TMKK_államig'!F46+'34._Rendelő_államig'!F46</f>
        <v>0</v>
      </c>
      <c r="G46" s="110">
        <f>'29._Hivatal_államig'!G46+'30._TIK_államig'!G46+'31._Humán_államig'!G46+'32._Óvoda_államig'!G46+'33._TMKK_államig'!G46+'34._Rendelő_államig'!G46</f>
        <v>0</v>
      </c>
      <c r="H46" s="682">
        <f t="shared" si="1"/>
        <v>74067500</v>
      </c>
      <c r="I46" s="1590">
        <f>'29._Hivatal_államig'!I46+'30._TIK_államig'!I46+'31._Humán_államig'!I46+'32._Óvoda_államig'!I46+'33._TMKK_államig'!I46+'34._Rendelő_államig'!I46</f>
        <v>0</v>
      </c>
      <c r="J46" s="378">
        <f>'29._Hivatal_államig'!J46+'30._TIK_államig'!J46+'31._Humán_államig'!J46+'32._Óvoda_államig'!J46+'33._TMKK_államig'!J46+'34._Rendelő_államig'!J46</f>
        <v>0</v>
      </c>
      <c r="K46" s="378">
        <f>'29._Hivatal_államig'!K46+'30._TIK_államig'!K46+'31._Humán_államig'!K46+'32._Óvoda_államig'!K46+'33._TMKK_államig'!K46+'34._Rendelő_államig'!K46</f>
        <v>0</v>
      </c>
      <c r="L46" s="378">
        <f>'29._Hivatal_államig'!L46+'30._TIK_államig'!L46+'31._Humán_államig'!L46+'32._Óvoda_államig'!L46+'33._TMKK_államig'!L46+'34._Rendelő_államig'!L46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'29._Hivatal_államig'!C47+'30._TIK_államig'!C47+'31._Humán_államig'!C47+'32._Óvoda_államig'!C47+'33._TMKK_államig'!C47+'34._Rendelő_államig'!C47</f>
        <v>6051164</v>
      </c>
      <c r="D47" s="287">
        <f>'29._Hivatal_államig'!D47+'30._TIK_államig'!D47+'31._Humán_államig'!D47+'32._Óvoda_államig'!D47+'33._TMKK_államig'!D47+'34._Rendelő_államig'!D47</f>
        <v>9051164</v>
      </c>
      <c r="E47" s="735">
        <f>'29._Hivatal_államig'!E47+'30._TIK_államig'!E47+'31._Humán_államig'!E47+'32._Óvoda_államig'!E47+'33._TMKK_államig'!E47+'34._Rendelő_államig'!E47</f>
        <v>9051164</v>
      </c>
      <c r="F47" s="735">
        <f>'29._Hivatal_államig'!F47+'30._TIK_államig'!F47+'31._Humán_államig'!F47+'32._Óvoda_államig'!F47+'33._TMKK_államig'!F47+'34._Rendelő_államig'!F47</f>
        <v>0</v>
      </c>
      <c r="G47" s="735">
        <f>'29._Hivatal_államig'!G47+'30._TIK_államig'!G47+'31._Humán_államig'!G47+'32._Óvoda_államig'!G47+'33._TMKK_államig'!G47+'34._Rendelő_államig'!G47</f>
        <v>0</v>
      </c>
      <c r="H47" s="696">
        <f t="shared" si="1"/>
        <v>0</v>
      </c>
      <c r="I47" s="1592">
        <f>'29._Hivatal_államig'!I47+'30._TIK_államig'!I47+'31._Humán_államig'!I47+'32._Óvoda_államig'!I47+'33._TMKK_államig'!I47+'34._Rendelő_államig'!I47</f>
        <v>0</v>
      </c>
      <c r="J47" s="380">
        <f>'29._Hivatal_államig'!J47+'30._TIK_államig'!J47+'31._Humán_államig'!J47+'32._Óvoda_államig'!J47+'33._TMKK_államig'!J47+'34._Rendelő_államig'!J47</f>
        <v>0</v>
      </c>
      <c r="K47" s="380">
        <f>'29._Hivatal_államig'!K47+'30._TIK_államig'!K47+'31._Humán_államig'!K47+'32._Óvoda_államig'!K47+'33._TMKK_államig'!K47+'34._Rendelő_államig'!K47</f>
        <v>0</v>
      </c>
      <c r="L47" s="380">
        <f>'29._Hivatal_államig'!L47+'30._TIK_államig'!L47+'31._Humán_államig'!L47+'32._Óvoda_államig'!L47+'33._TMKK_államig'!L47+'34._Rendelő_államig'!L47</f>
        <v>0</v>
      </c>
    </row>
    <row r="48" spans="1:12" s="707" customFormat="1" ht="15" customHeight="1" thickBot="1" x14ac:dyDescent="0.2">
      <c r="A48" s="65" t="s">
        <v>21</v>
      </c>
      <c r="B48" s="704" t="s">
        <v>174</v>
      </c>
      <c r="C48" s="140">
        <f>+C42+C43</f>
        <v>607901317</v>
      </c>
      <c r="D48" s="139">
        <f t="shared" ref="D48:K48" si="11">+D42+D43</f>
        <v>623769683</v>
      </c>
      <c r="E48" s="740">
        <f t="shared" si="11"/>
        <v>700633611</v>
      </c>
      <c r="F48" s="740">
        <f t="shared" si="11"/>
        <v>0</v>
      </c>
      <c r="G48" s="740">
        <f t="shared" si="11"/>
        <v>0</v>
      </c>
      <c r="H48" s="705">
        <f>+E48-D48</f>
        <v>76863928</v>
      </c>
      <c r="I48" s="706">
        <f t="shared" si="11"/>
        <v>0</v>
      </c>
      <c r="J48" s="706">
        <f t="shared" si="11"/>
        <v>0</v>
      </c>
      <c r="K48" s="706">
        <f t="shared" si="11"/>
        <v>0</v>
      </c>
      <c r="L48" s="706" t="e">
        <f>'29._Hivatal_államig'!L48+'30._TIK_államig'!L48+'31._Humán_államig'!L48+'32._Óvoda_államig'!L48+'33._TMKK_államig'!L48+'34._Rendelő_államig'!L48</f>
        <v>#DIV/0!</v>
      </c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</row>
    <row r="50" spans="1:12" ht="13.5" thickBot="1" x14ac:dyDescent="0.25">
      <c r="A50" s="1849" t="s">
        <v>362</v>
      </c>
      <c r="B50" s="1849"/>
      <c r="C50" s="1849"/>
      <c r="D50" s="1849"/>
      <c r="E50" s="1849"/>
      <c r="F50" s="1849"/>
      <c r="G50" s="1849"/>
      <c r="H50" s="1849"/>
    </row>
    <row r="51" spans="1:12" s="702" customFormat="1" ht="54" customHeight="1" thickBot="1" x14ac:dyDescent="0.25">
      <c r="A51" s="796"/>
      <c r="B51" s="797" t="s">
        <v>38</v>
      </c>
      <c r="C51" s="21" t="str">
        <f>C7</f>
        <v>2023. évi eredeti előirányzat
2/2023. (II.14.)</v>
      </c>
      <c r="D51" s="245" t="str">
        <f t="shared" ref="D51:L51" si="12">D7</f>
        <v>Módosított előirányzat a 14/2023.  (VI.29.)  rendelet szerint</v>
      </c>
      <c r="E51" s="21" t="str">
        <f t="shared" si="12"/>
        <v>Módosított előirányzat a …./2023. (IX…..)  rendelet szerint</v>
      </c>
      <c r="F51" s="21" t="str">
        <f t="shared" si="12"/>
        <v>Módosított előirányzat a .../2023. (XII…...)  rendelet szerint</v>
      </c>
      <c r="G51" s="21" t="str">
        <f t="shared" si="12"/>
        <v>Módosított előirányzat a …../2023. (II…..)  rendelet szerint</v>
      </c>
      <c r="H51" s="34" t="str">
        <f t="shared" si="12"/>
        <v>Változás a 14/2023. (VI.29.) rendelethez képest</v>
      </c>
      <c r="I51" s="245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2" s="33" customFormat="1" ht="12.2" customHeight="1" thickBot="1" x14ac:dyDescent="0.25">
      <c r="A52" s="57" t="s">
        <v>12</v>
      </c>
      <c r="B52" s="58" t="s">
        <v>547</v>
      </c>
      <c r="C52" s="91">
        <f>+C53+C55+C56+C57+C58</f>
        <v>601850153</v>
      </c>
      <c r="D52" s="132">
        <f t="shared" ref="D52:K52" si="13">+D53+D55+D56+D57+D58</f>
        <v>614718519</v>
      </c>
      <c r="E52" s="730">
        <f t="shared" si="13"/>
        <v>691582447</v>
      </c>
      <c r="F52" s="730">
        <f t="shared" si="13"/>
        <v>0</v>
      </c>
      <c r="G52" s="730">
        <f t="shared" si="13"/>
        <v>0</v>
      </c>
      <c r="H52" s="50">
        <f t="shared" ref="H52:H69" si="14">+E52-D52</f>
        <v>76863928</v>
      </c>
      <c r="I52" s="256" t="e">
        <f>+I53+I55+I56+I57+I58</f>
        <v>#REF!</v>
      </c>
      <c r="J52" s="50" t="e">
        <f t="shared" si="13"/>
        <v>#REF!</v>
      </c>
      <c r="K52" s="50" t="e">
        <f t="shared" si="13"/>
        <v>#REF!</v>
      </c>
      <c r="L52" s="50" t="e">
        <f>'29._Hivatal_államig'!L53+'30._TIK_államig'!L53+'31._Humán_államig'!L53+'32._Óvoda_államig'!L53+'33._TMKK_államig'!L53+'34._Rendelő_államig'!L53</f>
        <v>#DIV/0!</v>
      </c>
    </row>
    <row r="53" spans="1:12" ht="12.2" customHeight="1" x14ac:dyDescent="0.2">
      <c r="A53" s="1252" t="s">
        <v>91</v>
      </c>
      <c r="B53" s="17" t="s">
        <v>68</v>
      </c>
      <c r="C53" s="126">
        <f>'29._Hivatal_államig'!C54+'30._TIK_államig'!C54+'31._Humán_államig'!C54+'32._Óvoda_államig'!C54+'33._TMKK_államig'!C54+'34._Rendelő_államig'!C54</f>
        <v>391438179</v>
      </c>
      <c r="D53" s="278">
        <f>'29._Hivatal_államig'!D54+'30._TIK_államig'!D54+'31._Humán_államig'!D54+'32._Óvoda_államig'!D54+'33._TMKK_államig'!D54+'34._Rendelő_államig'!D54</f>
        <v>395165979</v>
      </c>
      <c r="E53" s="734">
        <f>'29._Hivatal_államig'!E54+'30._TIK_államig'!E54+'31._Humán_államig'!E54+'32._Óvoda_államig'!E54+'33._TMKK_államig'!E54+'34._Rendelő_államig'!E54</f>
        <v>460247407</v>
      </c>
      <c r="F53" s="734">
        <f>'29._Hivatal_államig'!F54+'30._TIK_államig'!F54+'31._Humán_államig'!F54+'32._Óvoda_államig'!F54+'33._TMKK_államig'!F54+'34._Rendelő_államig'!F54</f>
        <v>0</v>
      </c>
      <c r="G53" s="734">
        <f>'29._Hivatal_államig'!G54+'30._TIK_államig'!G54+'31._Humán_államig'!G54+'32._Óvoda_államig'!G54+'33._TMKK_államig'!G54+'34._Rendelő_államig'!G54</f>
        <v>0</v>
      </c>
      <c r="H53" s="35">
        <f t="shared" si="14"/>
        <v>65081428</v>
      </c>
      <c r="I53" s="260">
        <f>'29._Hivatal_államig'!I54+'30._TIK_államig'!I54+'31._Humán_államig'!I54+'32._Óvoda_államig'!I54+'33._TMKK_államig'!I54+'34._Rendelő_államig'!I54</f>
        <v>0</v>
      </c>
      <c r="J53" s="35">
        <f>'29._Hivatal_államig'!J54+'30._TIK_államig'!J54+'31._Humán_államig'!J54+'32._Óvoda_államig'!J54+'33._TMKK_államig'!J54+'34._Rendelő_államig'!J54</f>
        <v>0</v>
      </c>
      <c r="K53" s="35">
        <f>'29._Hivatal_államig'!K54+'30._TIK_államig'!K54+'31._Humán_államig'!K54+'32._Óvoda_államig'!K54+'33._TMKK_államig'!K54+'34._Rendelő_államig'!K54</f>
        <v>0</v>
      </c>
      <c r="L53" s="35">
        <f>'29._Hivatal_államig'!L54+'30._TIK_államig'!L54+'31._Humán_államig'!L54+'32._Óvoda_államig'!L54+'33._TMKK_államig'!L54+'34._Rendelő_államig'!L54</f>
        <v>0</v>
      </c>
    </row>
    <row r="54" spans="1:12" ht="12.2" customHeight="1" x14ac:dyDescent="0.2">
      <c r="A54" s="1252" t="s">
        <v>305</v>
      </c>
      <c r="B54" s="428" t="s">
        <v>270</v>
      </c>
      <c r="C54" s="126">
        <f>'29._Hivatal_államig'!C55+'30._TIK_államig'!C55+'31._Humán_államig'!C55+'32._Óvoda_államig'!C55+'33._TMKK_államig'!C55+'34._Rendelő_államig'!C55</f>
        <v>3000000</v>
      </c>
      <c r="D54" s="278">
        <f>'29._Hivatal_államig'!D55+'30._TIK_államig'!D55+'31._Humán_államig'!D55+'32._Óvoda_államig'!D55+'33._TMKK_államig'!D55+'34._Rendelő_államig'!D55</f>
        <v>3227800</v>
      </c>
      <c r="E54" s="734">
        <f>'29._Hivatal_államig'!E55+'30._TIK_államig'!E55+'31._Humán_államig'!E55+'32._Óvoda_államig'!E55+'33._TMKK_államig'!E55+'34._Rendelő_államig'!E55</f>
        <v>19977800</v>
      </c>
      <c r="F54" s="734">
        <f>'29._Hivatal_államig'!F55+'30._TIK_államig'!F55+'31._Humán_államig'!F55+'32._Óvoda_államig'!F55+'33._TMKK_államig'!F55+'34._Rendelő_államig'!F55</f>
        <v>0</v>
      </c>
      <c r="G54" s="734">
        <f>'29._Hivatal_államig'!G55+'30._TIK_államig'!G55+'31._Humán_államig'!G55+'32._Óvoda_államig'!G55+'33._TMKK_államig'!G55+'34._Rendelő_államig'!G55</f>
        <v>0</v>
      </c>
      <c r="H54" s="35">
        <f t="shared" si="14"/>
        <v>16750000</v>
      </c>
      <c r="I54" s="260">
        <f>'29._Hivatal_államig'!I55+'30._TIK_államig'!I55+'31._Humán_államig'!I55+'32._Óvoda_államig'!I55+'33._TMKK_államig'!I55+'34._Rendelő_államig'!I55</f>
        <v>0</v>
      </c>
      <c r="J54" s="35">
        <f>'29._Hivatal_államig'!J55+'30._TIK_államig'!J55+'31._Humán_államig'!J55+'32._Óvoda_államig'!J55+'33._TMKK_államig'!J55+'34._Rendelő_államig'!J55</f>
        <v>0</v>
      </c>
      <c r="K54" s="35">
        <f>'29._Hivatal_államig'!K55+'30._TIK_államig'!K55+'31._Humán_államig'!K55+'32._Óvoda_államig'!K55+'33._TMKK_államig'!K55+'34._Rendelő_államig'!K55</f>
        <v>0</v>
      </c>
      <c r="L54" s="35">
        <f>'29._Hivatal_államig'!L55+'30._TIK_államig'!L55+'31._Humán_államig'!L55+'32._Óvoda_államig'!L55+'33._TMKK_államig'!L55+'34._Rendelő_államig'!L55</f>
        <v>0</v>
      </c>
    </row>
    <row r="55" spans="1:12" ht="12.2" customHeight="1" x14ac:dyDescent="0.2">
      <c r="A55" s="1252" t="s">
        <v>92</v>
      </c>
      <c r="B55" s="423" t="s">
        <v>87</v>
      </c>
      <c r="C55" s="433">
        <f>'29._Hivatal_államig'!C56+'30._TIK_államig'!C56+'31._Humán_államig'!C56+'32._Óvoda_államig'!C56+'33._TMKK_államig'!C56+'34._Rendelő_államig'!C56</f>
        <v>61678365</v>
      </c>
      <c r="D55" s="416">
        <f>'29._Hivatal_államig'!D56+'30._TIK_államig'!D56+'31._Humán_államig'!D56+'32._Óvoda_államig'!D56+'33._TMKK_államig'!D56+'34._Rendelő_államig'!D56</f>
        <v>62658365</v>
      </c>
      <c r="E55" s="110">
        <f>'29._Hivatal_államig'!E56+'30._TIK_államig'!E56+'31._Humán_államig'!E56+'32._Óvoda_államig'!E56+'33._TMKK_államig'!E56+'34._Rendelő_államig'!E56</f>
        <v>71975865</v>
      </c>
      <c r="F55" s="110">
        <f>'29._Hivatal_államig'!F56+'30._TIK_államig'!F56+'31._Humán_államig'!F56+'32._Óvoda_államig'!F56+'33._TMKK_államig'!F56+'34._Rendelő_államig'!F56</f>
        <v>0</v>
      </c>
      <c r="G55" s="110">
        <f>'29._Hivatal_államig'!G56+'30._TIK_államig'!G56+'31._Humán_államig'!G56+'32._Óvoda_államig'!G56+'33._TMKK_államig'!G56+'34._Rendelő_államig'!G56</f>
        <v>0</v>
      </c>
      <c r="H55" s="417">
        <f t="shared" si="14"/>
        <v>9317500</v>
      </c>
      <c r="I55" s="651">
        <f>'29._Hivatal_államig'!I56+'30._TIK_államig'!I56+'31._Humán_államig'!I56+'32._Óvoda_államig'!I56+'33._TMKK_államig'!I56+'34._Rendelő_államig'!I56</f>
        <v>0</v>
      </c>
      <c r="J55" s="36">
        <f>'29._Hivatal_államig'!J56+'30._TIK_államig'!J56+'31._Humán_államig'!J56+'32._Óvoda_államig'!J56+'33._TMKK_államig'!J56+'34._Rendelő_államig'!J56</f>
        <v>0</v>
      </c>
      <c r="K55" s="36">
        <f>'29._Hivatal_államig'!K56+'30._TIK_államig'!K56+'31._Humán_államig'!K56+'32._Óvoda_államig'!K56+'33._TMKK_államig'!K56+'34._Rendelő_államig'!K56</f>
        <v>0</v>
      </c>
      <c r="L55" s="36">
        <f>'29._Hivatal_államig'!L56+'30._TIK_államig'!L56+'31._Humán_államig'!L56+'32._Óvoda_államig'!L56+'33._TMKK_államig'!L56+'34._Rendelő_államig'!L56</f>
        <v>0</v>
      </c>
    </row>
    <row r="56" spans="1:12" ht="12.2" customHeight="1" x14ac:dyDescent="0.2">
      <c r="A56" s="1252" t="s">
        <v>93</v>
      </c>
      <c r="B56" s="423" t="s">
        <v>69</v>
      </c>
      <c r="C56" s="433">
        <f>'29._Hivatal_államig'!C57+'30._TIK_államig'!C57+'31._Humán_államig'!C57+'32._Óvoda_államig'!C57+'33._TMKK_államig'!C57+'34._Rendelő_államig'!C57</f>
        <v>146447629</v>
      </c>
      <c r="D56" s="416">
        <f>'29._Hivatal_államig'!D57+'30._TIK_államig'!D57+'31._Humán_államig'!D57+'32._Óvoda_államig'!D57+'33._TMKK_államig'!D57+'34._Rendelő_államig'!D57</f>
        <v>154608195</v>
      </c>
      <c r="E56" s="110">
        <f>'29._Hivatal_államig'!E57+'30._TIK_államig'!E57+'31._Humán_államig'!E57+'32._Óvoda_államig'!E57+'33._TMKK_államig'!E57+'34._Rendelő_államig'!E57</f>
        <v>157073195</v>
      </c>
      <c r="F56" s="110">
        <f>'29._Hivatal_államig'!F57+'30._TIK_államig'!F57+'31._Humán_államig'!F57+'32._Óvoda_államig'!F57+'33._TMKK_államig'!F57+'34._Rendelő_államig'!F57</f>
        <v>0</v>
      </c>
      <c r="G56" s="110">
        <f>'29._Hivatal_államig'!G57+'30._TIK_államig'!G57+'31._Humán_államig'!G57+'32._Óvoda_államig'!G57+'33._TMKK_államig'!G57+'34._Rendelő_államig'!G57</f>
        <v>0</v>
      </c>
      <c r="H56" s="417">
        <f t="shared" si="14"/>
        <v>2465000</v>
      </c>
      <c r="I56" s="651">
        <f>'29._Hivatal_államig'!I57+'30._TIK_államig'!I57+'31._Humán_államig'!I57+'32._Óvoda_államig'!I57+'33._TMKK_államig'!I57+'34._Rendelő_államig'!I57</f>
        <v>0</v>
      </c>
      <c r="J56" s="36">
        <f>'29._Hivatal_államig'!J57+'30._TIK_államig'!J57+'31._Humán_államig'!J57+'32._Óvoda_államig'!J57+'33._TMKK_államig'!J57+'34._Rendelő_államig'!J57</f>
        <v>0</v>
      </c>
      <c r="K56" s="36">
        <f>'29._Hivatal_államig'!K57+'30._TIK_államig'!K57+'31._Humán_államig'!K57+'32._Óvoda_államig'!K57+'33._TMKK_államig'!K57+'34._Rendelő_államig'!K57</f>
        <v>0</v>
      </c>
      <c r="L56" s="36">
        <f>'29._Hivatal_államig'!L57+'30._TIK_államig'!L57+'31._Humán_államig'!L57+'32._Óvoda_államig'!L57+'33._TMKK_államig'!L57+'34._Rendelő_államig'!L57</f>
        <v>0</v>
      </c>
    </row>
    <row r="57" spans="1:12" ht="12.2" customHeight="1" x14ac:dyDescent="0.2">
      <c r="A57" s="1252" t="s">
        <v>90</v>
      </c>
      <c r="B57" s="423" t="s">
        <v>80</v>
      </c>
      <c r="C57" s="433">
        <f>'29._Hivatal_államig'!C58+'30._TIK_államig'!C58+'31._Humán_államig'!C58+'32._Óvoda_államig'!C58+'33._TMKK_államig'!C58+'34._Rendelő_államig'!C58</f>
        <v>0</v>
      </c>
      <c r="D57" s="416">
        <f>'29._Hivatal_államig'!D58+'30._TIK_államig'!D58+'31._Humán_államig'!D58+'32._Óvoda_államig'!D58+'33._TMKK_államig'!D58+'34._Rendelő_államig'!D58</f>
        <v>0</v>
      </c>
      <c r="E57" s="110">
        <f>'29._Hivatal_államig'!E58+'30._TIK_államig'!E58+'31._Humán_államig'!E58+'32._Óvoda_államig'!E58+'33._TMKK_államig'!E58+'34._Rendelő_államig'!E58</f>
        <v>0</v>
      </c>
      <c r="F57" s="110">
        <f>'29._Hivatal_államig'!F58+'30._TIK_államig'!F58+'31._Humán_államig'!F58+'32._Óvoda_államig'!F58+'33._TMKK_államig'!F58+'34._Rendelő_államig'!F58</f>
        <v>0</v>
      </c>
      <c r="G57" s="110">
        <f>'29._Hivatal_államig'!G58+'30._TIK_államig'!G58+'31._Humán_államig'!G58+'32._Óvoda_államig'!G58+'33._TMKK_államig'!G58+'34._Rendelő_államig'!G58</f>
        <v>0</v>
      </c>
      <c r="H57" s="417">
        <f t="shared" si="14"/>
        <v>0</v>
      </c>
      <c r="I57" s="651">
        <f>'29._Hivatal_államig'!I58+'30._TIK_államig'!I58+'31._Humán_államig'!I58+'32._Óvoda_államig'!I58+'33._TMKK_államig'!I58+'34._Rendelő_államig'!I58</f>
        <v>0</v>
      </c>
      <c r="J57" s="36">
        <f>'29._Hivatal_államig'!J58+'30._TIK_államig'!J58+'31._Humán_államig'!J58+'32._Óvoda_államig'!J58+'33._TMKK_államig'!J58+'34._Rendelő_államig'!J58</f>
        <v>0</v>
      </c>
      <c r="K57" s="36">
        <f>'29._Hivatal_államig'!K58+'30._TIK_államig'!K58+'31._Humán_államig'!K58+'32._Óvoda_államig'!K58+'33._TMKK_államig'!K58+'34._Rendelő_államig'!K58</f>
        <v>0</v>
      </c>
      <c r="L57" s="36" t="e">
        <f>'29._Hivatal_államig'!L58+'30._TIK_államig'!L58+'31._Humán_államig'!L58+'32._Óvoda_államig'!L58+'33._TMKK_államig'!L58+'34._Rendelő_államig'!L58</f>
        <v>#DIV/0!</v>
      </c>
    </row>
    <row r="58" spans="1:12" ht="12.2" customHeight="1" x14ac:dyDescent="0.2">
      <c r="A58" s="1252" t="s">
        <v>147</v>
      </c>
      <c r="B58" s="423" t="s">
        <v>88</v>
      </c>
      <c r="C58" s="433">
        <f>+C59+C60</f>
        <v>2285980</v>
      </c>
      <c r="D58" s="416">
        <f t="shared" ref="D58:K58" si="15">+D59+D60</f>
        <v>2285980</v>
      </c>
      <c r="E58" s="110">
        <f t="shared" si="15"/>
        <v>2285980</v>
      </c>
      <c r="F58" s="110">
        <f t="shared" si="15"/>
        <v>0</v>
      </c>
      <c r="G58" s="110">
        <f t="shared" si="15"/>
        <v>0</v>
      </c>
      <c r="H58" s="417">
        <f t="shared" si="14"/>
        <v>0</v>
      </c>
      <c r="I58" s="651" t="e">
        <f t="shared" si="15"/>
        <v>#REF!</v>
      </c>
      <c r="J58" s="36" t="e">
        <f t="shared" si="15"/>
        <v>#REF!</v>
      </c>
      <c r="K58" s="36" t="e">
        <f t="shared" si="15"/>
        <v>#REF!</v>
      </c>
      <c r="L58" s="36">
        <f>'29._Hivatal_államig'!L59+'30._TIK_államig'!L59+'31._Humán_államig'!L59+'32._Óvoda_államig'!L59+'33._TMKK_államig'!L59+'34._Rendelő_államig'!L59</f>
        <v>0</v>
      </c>
    </row>
    <row r="59" spans="1:12" ht="12.2" customHeight="1" x14ac:dyDescent="0.2">
      <c r="A59" s="1252" t="s">
        <v>306</v>
      </c>
      <c r="B59" s="669" t="s">
        <v>235</v>
      </c>
      <c r="C59" s="433">
        <f>'29._Hivatal_államig'!C60+'30._TIK_államig'!C60+'31._Humán_államig'!C60+'32._Óvoda_államig'!C60+'33._TMKK_államig'!C60+'34._Rendelő_államig'!C60</f>
        <v>2285980</v>
      </c>
      <c r="D59" s="416">
        <f>'29._Hivatal_államig'!D60+'30._TIK_államig'!D60+'31._Humán_államig'!D60+'32._Óvoda_államig'!D60+'33._TMKK_államig'!D60+'34._Rendelő_államig'!D60</f>
        <v>2285980</v>
      </c>
      <c r="E59" s="110">
        <f>'29._Hivatal_államig'!E60+'30._TIK_államig'!E60+'31._Humán_államig'!E60+'32._Óvoda_államig'!E60+'33._TMKK_államig'!E60+'34._Rendelő_államig'!E60</f>
        <v>2285980</v>
      </c>
      <c r="F59" s="110">
        <f>'29._Hivatal_államig'!F60+'30._TIK_államig'!F60+'31._Humán_államig'!F60+'32._Óvoda_államig'!F60+'33._TMKK_államig'!F60+'34._Rendelő_államig'!F60</f>
        <v>0</v>
      </c>
      <c r="G59" s="110">
        <f>'29._Hivatal_államig'!G60+'30._TIK_államig'!G60+'31._Humán_államig'!G60+'32._Óvoda_államig'!G60+'33._TMKK_államig'!G60+'34._Rendelő_államig'!G60</f>
        <v>0</v>
      </c>
      <c r="H59" s="417">
        <f t="shared" si="14"/>
        <v>0</v>
      </c>
      <c r="I59" s="651">
        <f>'29._Hivatal_államig'!I60+'30._TIK_államig'!I60+'31._Humán_államig'!I60+'32._Óvoda_államig'!I60+'33._TMKK_államig'!I60+'34._Rendelő_államig'!I60</f>
        <v>0</v>
      </c>
      <c r="J59" s="36">
        <f>'29._Hivatal_államig'!J60+'30._TIK_államig'!J60+'31._Humán_államig'!J60+'32._Óvoda_államig'!J60+'33._TMKK_államig'!J60+'34._Rendelő_államig'!J60</f>
        <v>0</v>
      </c>
      <c r="K59" s="36">
        <f>'29._Hivatal_államig'!K60+'30._TIK_államig'!K60+'31._Humán_államig'!K60+'32._Óvoda_államig'!K60+'33._TMKK_államig'!K60+'34._Rendelő_államig'!K60</f>
        <v>0</v>
      </c>
      <c r="L59" s="36">
        <f>'29._Hivatal_államig'!L60+'30._TIK_államig'!L60+'31._Humán_államig'!L60+'32._Óvoda_államig'!L60+'33._TMKK_államig'!L60+'34._Rendelő_államig'!L60</f>
        <v>0</v>
      </c>
    </row>
    <row r="60" spans="1:12" ht="12.2" customHeight="1" thickBot="1" x14ac:dyDescent="0.25">
      <c r="A60" s="86" t="s">
        <v>307</v>
      </c>
      <c r="B60" s="87" t="s">
        <v>234</v>
      </c>
      <c r="C60" s="94">
        <f>'29._Hivatal_államig'!C61+'30._TIK_államig'!C61+'31._Humán_államig'!C61+'32._Óvoda_államig'!C61+'33._TMKK_államig'!C61+'34._Rendelő_államig'!C61</f>
        <v>0</v>
      </c>
      <c r="D60" s="279">
        <f>'29._Hivatal_államig'!D61+'30._TIK_államig'!D61+'31._Humán_államig'!D61+'32._Óvoda_államig'!D61+'33._TMKK_államig'!D61+'34._Rendelő_államig'!D61</f>
        <v>0</v>
      </c>
      <c r="E60" s="741">
        <f>'29._Hivatal_államig'!E61+'30._TIK_államig'!E61+'31._Humán_államig'!E61+'32._Óvoda_államig'!E61+'33._TMKK_államig'!E61+'34._Rendelő_államig'!E61</f>
        <v>0</v>
      </c>
      <c r="F60" s="741">
        <f>'29._Hivatal_államig'!F61+'30._TIK_államig'!F61+'31._Humán_államig'!F61+'32._Óvoda_államig'!F61+'33._TMKK_államig'!F61+'34._Rendelő_államig'!F61</f>
        <v>0</v>
      </c>
      <c r="G60" s="741">
        <f>'29._Hivatal_államig'!G61+'30._TIK_államig'!G61+'31._Humán_államig'!G61+'32._Óvoda_államig'!G61+'33._TMKK_államig'!G61+'34._Rendelő_államig'!G61</f>
        <v>0</v>
      </c>
      <c r="H60" s="63">
        <f t="shared" si="14"/>
        <v>0</v>
      </c>
      <c r="I60" s="262" t="e">
        <f>'29._Hivatal_államig'!I61+'30._TIK_államig'!I61+'31._Humán_államig'!I61+'32._Óvoda_államig'!I61+'33._TMKK_államig'!I61+'34._Rendelő_államig'!I61</f>
        <v>#REF!</v>
      </c>
      <c r="J60" s="63" t="e">
        <f>'29._Hivatal_államig'!J61+'30._TIK_államig'!J61+'31._Humán_államig'!J61+'32._Óvoda_államig'!J61+'33._TMKK_államig'!J61+'34._Rendelő_államig'!J61</f>
        <v>#REF!</v>
      </c>
      <c r="K60" s="63" t="e">
        <f>'29._Hivatal_államig'!K61+'30._TIK_államig'!K61+'31._Humán_államig'!K61+'32._Óvoda_államig'!K61+'33._TMKK_államig'!K61+'34._Rendelő_államig'!K61</f>
        <v>#REF!</v>
      </c>
      <c r="L60" s="63" t="e">
        <f>'29._Hivatal_államig'!L61+'30._TIK_államig'!L61+'31._Humán_államig'!L61+'32._Óvoda_államig'!L61+'33._TMKK_államig'!L61+'34._Rendelő_államig'!L61</f>
        <v>#REF!</v>
      </c>
    </row>
    <row r="61" spans="1:12" ht="12.2" customHeight="1" thickBot="1" x14ac:dyDescent="0.25">
      <c r="A61" s="57" t="s">
        <v>13</v>
      </c>
      <c r="B61" s="58" t="s">
        <v>548</v>
      </c>
      <c r="C61" s="91">
        <f>+C62+C64+C66</f>
        <v>6051164</v>
      </c>
      <c r="D61" s="132">
        <f t="shared" ref="D61:K61" si="16">+D62+D64+D66</f>
        <v>9051164</v>
      </c>
      <c r="E61" s="730">
        <f t="shared" si="16"/>
        <v>9051164</v>
      </c>
      <c r="F61" s="730">
        <f t="shared" si="16"/>
        <v>0</v>
      </c>
      <c r="G61" s="730">
        <f t="shared" si="16"/>
        <v>0</v>
      </c>
      <c r="H61" s="50">
        <f t="shared" si="14"/>
        <v>0</v>
      </c>
      <c r="I61" s="256">
        <f>+I62+I64+I66</f>
        <v>0</v>
      </c>
      <c r="J61" s="50">
        <f t="shared" si="16"/>
        <v>0</v>
      </c>
      <c r="K61" s="50">
        <f t="shared" si="16"/>
        <v>0</v>
      </c>
      <c r="L61" s="50" t="e">
        <f>'29._Hivatal_államig'!L62+'30._TIK_államig'!L62+'31._Humán_államig'!L62+'32._Óvoda_államig'!L62+'33._TMKK_államig'!L62+'34._Rendelő_államig'!L62</f>
        <v>#DIV/0!</v>
      </c>
    </row>
    <row r="62" spans="1:12" s="33" customFormat="1" ht="12.2" customHeight="1" x14ac:dyDescent="0.2">
      <c r="A62" s="1252" t="s">
        <v>94</v>
      </c>
      <c r="B62" s="17" t="s">
        <v>119</v>
      </c>
      <c r="C62" s="126">
        <f>'29._Hivatal_államig'!C63+'30._TIK_államig'!C63+'31._Humán_államig'!C63+'32._Óvoda_államig'!C63+'33._TMKK_államig'!C63+'34._Rendelő_államig'!C63</f>
        <v>6051164</v>
      </c>
      <c r="D62" s="278">
        <f>'29._Hivatal_államig'!D63+'30._TIK_államig'!D63+'31._Humán_államig'!D63+'32._Óvoda_államig'!D63+'33._TMKK_államig'!D63+'34._Rendelő_államig'!D63</f>
        <v>9051164</v>
      </c>
      <c r="E62" s="278">
        <f>'29._Hivatal_államig'!E63+'30._TIK_államig'!E63+'31._Humán_államig'!E63+'32._Óvoda_államig'!E63+'33._TMKK_államig'!E63+'34._Rendelő_államig'!E63</f>
        <v>9051164</v>
      </c>
      <c r="F62" s="734">
        <f t="shared" ref="F62:K62" si="17">F63</f>
        <v>0</v>
      </c>
      <c r="G62" s="734">
        <f t="shared" si="17"/>
        <v>0</v>
      </c>
      <c r="H62" s="35">
        <f t="shared" si="14"/>
        <v>0</v>
      </c>
      <c r="I62" s="260">
        <f t="shared" si="17"/>
        <v>0</v>
      </c>
      <c r="J62" s="35">
        <f t="shared" si="17"/>
        <v>0</v>
      </c>
      <c r="K62" s="35">
        <f t="shared" si="17"/>
        <v>0</v>
      </c>
      <c r="L62" s="35">
        <f>'29._Hivatal_államig'!L63+'30._TIK_államig'!L63+'31._Humán_államig'!L63+'32._Óvoda_államig'!L63+'33._TMKK_államig'!L63+'34._Rendelő_államig'!L63</f>
        <v>0</v>
      </c>
    </row>
    <row r="63" spans="1:12" s="33" customFormat="1" ht="12.2" customHeight="1" x14ac:dyDescent="0.2">
      <c r="A63" s="1252" t="s">
        <v>316</v>
      </c>
      <c r="B63" s="670" t="s">
        <v>236</v>
      </c>
      <c r="C63" s="126">
        <f>'29._Hivatal_államig'!C64+'30._TIK_államig'!C64+'31._Humán_államig'!C64+'32._Óvoda_államig'!C64+'33._TMKK_államig'!C64+'34._Rendelő_államig'!C64</f>
        <v>0</v>
      </c>
      <c r="D63" s="278">
        <f>'29._Hivatal_államig'!D64+'30._TIK_államig'!D64+'31._Humán_államig'!D64+'32._Óvoda_államig'!D64+'33._TMKK_államig'!D64+'34._Rendelő_államig'!D64</f>
        <v>0</v>
      </c>
      <c r="E63" s="734">
        <f>'29._Hivatal_államig'!E64+'30._TIK_államig'!E64+'31._Humán_államig'!E64+'32._Óvoda_államig'!E64+'33._TMKK_államig'!E64+'34._Rendelő_államig'!E64</f>
        <v>0</v>
      </c>
      <c r="F63" s="734">
        <f>'29._Hivatal_államig'!F64+'30._TIK_államig'!F64+'31._Humán_államig'!F64+'32._Óvoda_államig'!F64+'33._TMKK_államig'!F64+'34._Rendelő_államig'!F64</f>
        <v>0</v>
      </c>
      <c r="G63" s="734">
        <f>'29._Hivatal_államig'!G64+'30._TIK_államig'!G64+'31._Humán_államig'!G64+'32._Óvoda_államig'!G64+'33._TMKK_államig'!G64+'34._Rendelő_államig'!G64</f>
        <v>0</v>
      </c>
      <c r="H63" s="35">
        <f t="shared" si="14"/>
        <v>0</v>
      </c>
      <c r="I63" s="260">
        <f>'29._Hivatal_államig'!I64+'30._TIK_államig'!I64+'31._Humán_államig'!I64+'32._Óvoda_államig'!I64+'33._TMKK_államig'!I64+'34._Rendelő_államig'!I64</f>
        <v>0</v>
      </c>
      <c r="J63" s="35">
        <f>'29._Hivatal_államig'!J64+'30._TIK_államig'!J64+'31._Humán_államig'!J64+'32._Óvoda_államig'!J64+'33._TMKK_államig'!J64+'34._Rendelő_államig'!J64</f>
        <v>0</v>
      </c>
      <c r="K63" s="35">
        <f>'29._Hivatal_államig'!K64+'30._TIK_államig'!K64+'31._Humán_államig'!K64+'32._Óvoda_államig'!K64+'33._TMKK_államig'!K64+'34._Rendelő_államig'!K64</f>
        <v>0</v>
      </c>
      <c r="L63" s="35" t="e">
        <f>'29._Hivatal_államig'!L64+'30._TIK_államig'!L64+'31._Humán_államig'!L64+'32._Óvoda_államig'!L64+'33._TMKK_államig'!L64+'34._Rendelő_államig'!L64</f>
        <v>#DIV/0!</v>
      </c>
    </row>
    <row r="64" spans="1:12" ht="12.2" customHeight="1" x14ac:dyDescent="0.2">
      <c r="A64" s="1252" t="s">
        <v>95</v>
      </c>
      <c r="B64" s="423" t="s">
        <v>2</v>
      </c>
      <c r="C64" s="433">
        <f>C65</f>
        <v>0</v>
      </c>
      <c r="D64" s="416">
        <f t="shared" ref="D64:K64" si="18">D65</f>
        <v>0</v>
      </c>
      <c r="E64" s="110">
        <f t="shared" si="18"/>
        <v>0</v>
      </c>
      <c r="F64" s="110">
        <f t="shared" si="18"/>
        <v>0</v>
      </c>
      <c r="G64" s="110">
        <f t="shared" si="18"/>
        <v>0</v>
      </c>
      <c r="H64" s="417">
        <f t="shared" si="14"/>
        <v>0</v>
      </c>
      <c r="I64" s="651">
        <f t="shared" si="18"/>
        <v>0</v>
      </c>
      <c r="J64" s="36">
        <f t="shared" si="18"/>
        <v>0</v>
      </c>
      <c r="K64" s="36">
        <f t="shared" si="18"/>
        <v>0</v>
      </c>
      <c r="L64" s="36" t="e">
        <f>'29._Hivatal_államig'!L65+'30._TIK_államig'!L65+'31._Humán_államig'!L65+'32._Óvoda_államig'!L65+'33._TMKK_államig'!L65+'34._Rendelő_államig'!L65</f>
        <v>#DIV/0!</v>
      </c>
    </row>
    <row r="65" spans="1:12" ht="12.2" customHeight="1" x14ac:dyDescent="0.2">
      <c r="A65" s="1252" t="s">
        <v>342</v>
      </c>
      <c r="B65" s="671" t="s">
        <v>237</v>
      </c>
      <c r="C65" s="433">
        <f>'29._Hivatal_államig'!C66+'30._TIK_államig'!C66+'31._Humán_államig'!C66+'32._Óvoda_államig'!C66+'33._TMKK_államig'!C66+'34._Rendelő_államig'!C66</f>
        <v>0</v>
      </c>
      <c r="D65" s="416">
        <f>'29._Hivatal_államig'!D66+'30._TIK_államig'!D66+'31._Humán_államig'!D66+'32._Óvoda_államig'!D66+'33._TMKK_államig'!D66+'34._Rendelő_államig'!D66</f>
        <v>0</v>
      </c>
      <c r="E65" s="110">
        <f>'29._Hivatal_államig'!E66+'30._TIK_államig'!E66+'31._Humán_államig'!E66+'32._Óvoda_államig'!E66+'33._TMKK_államig'!E66+'34._Rendelő_államig'!E66</f>
        <v>0</v>
      </c>
      <c r="F65" s="110">
        <f>'29._Hivatal_államig'!F66+'30._TIK_államig'!F66+'31._Humán_államig'!F66+'32._Óvoda_államig'!F66+'33._TMKK_államig'!F66+'34._Rendelő_államig'!F66</f>
        <v>0</v>
      </c>
      <c r="G65" s="110">
        <f>'29._Hivatal_államig'!G66+'30._TIK_államig'!G66+'31._Humán_államig'!G66+'32._Óvoda_államig'!G66+'33._TMKK_államig'!G66+'34._Rendelő_államig'!G66</f>
        <v>0</v>
      </c>
      <c r="H65" s="417">
        <f t="shared" si="14"/>
        <v>0</v>
      </c>
      <c r="I65" s="651">
        <f>'29._Hivatal_államig'!I66+'30._TIK_államig'!I66+'31._Humán_államig'!I66+'32._Óvoda_államig'!I66+'33._TMKK_államig'!I66+'34._Rendelő_államig'!I66</f>
        <v>0</v>
      </c>
      <c r="J65" s="36">
        <f>'29._Hivatal_államig'!J66+'30._TIK_államig'!J66+'31._Humán_államig'!J66+'32._Óvoda_államig'!J66+'33._TMKK_államig'!J66+'34._Rendelő_államig'!J66</f>
        <v>0</v>
      </c>
      <c r="K65" s="36">
        <f>'29._Hivatal_államig'!K66+'30._TIK_államig'!K66+'31._Humán_államig'!K66+'32._Óvoda_államig'!K66+'33._TMKK_államig'!K66+'34._Rendelő_államig'!K66</f>
        <v>0</v>
      </c>
      <c r="L65" s="36" t="e">
        <f>'29._Hivatal_államig'!L66+'30._TIK_államig'!L66+'31._Humán_államig'!L66+'32._Óvoda_államig'!L66+'33._TMKK_államig'!L66+'34._Rendelő_államig'!L66</f>
        <v>#DIV/0!</v>
      </c>
    </row>
    <row r="66" spans="1:12" ht="12.2" customHeight="1" x14ac:dyDescent="0.2">
      <c r="A66" s="1252" t="s">
        <v>96</v>
      </c>
      <c r="B66" s="17" t="s">
        <v>175</v>
      </c>
      <c r="C66" s="433">
        <f>+C67+C68</f>
        <v>0</v>
      </c>
      <c r="D66" s="416">
        <f t="shared" ref="D66:K66" si="19">+D67+D68</f>
        <v>0</v>
      </c>
      <c r="E66" s="110">
        <f t="shared" si="19"/>
        <v>0</v>
      </c>
      <c r="F66" s="110">
        <f t="shared" si="19"/>
        <v>0</v>
      </c>
      <c r="G66" s="110">
        <f t="shared" si="19"/>
        <v>0</v>
      </c>
      <c r="H66" s="417">
        <f t="shared" si="14"/>
        <v>0</v>
      </c>
      <c r="I66" s="651">
        <f t="shared" si="19"/>
        <v>0</v>
      </c>
      <c r="J66" s="36">
        <f t="shared" si="19"/>
        <v>0</v>
      </c>
      <c r="K66" s="36">
        <f t="shared" si="19"/>
        <v>0</v>
      </c>
      <c r="L66" s="36" t="e">
        <f>'29._Hivatal_államig'!L67+'30._TIK_államig'!L67+'31._Humán_államig'!L67+'32._Óvoda_államig'!L67+'33._TMKK_államig'!L67+'34._Rendelő_államig'!L67</f>
        <v>#DIV/0!</v>
      </c>
    </row>
    <row r="67" spans="1:12" ht="12.2" customHeight="1" x14ac:dyDescent="0.2">
      <c r="A67" s="1252" t="s">
        <v>317</v>
      </c>
      <c r="B67" s="669" t="s">
        <v>239</v>
      </c>
      <c r="C67" s="433">
        <f>'29._Hivatal_államig'!C68+'30._TIK_államig'!C68+'31._Humán_államig'!C68+'32._Óvoda_államig'!C68+'33._TMKK_államig'!C68+'34._Rendelő_államig'!C68</f>
        <v>0</v>
      </c>
      <c r="D67" s="416">
        <f>'29._Hivatal_államig'!D68+'30._TIK_államig'!D68+'31._Humán_államig'!D68+'32._Óvoda_államig'!D68+'33._TMKK_államig'!D68+'34._Rendelő_államig'!D68</f>
        <v>0</v>
      </c>
      <c r="E67" s="110">
        <f>'29._Hivatal_államig'!E68+'30._TIK_államig'!E68+'31._Humán_államig'!E68+'32._Óvoda_államig'!E68+'33._TMKK_államig'!E68+'34._Rendelő_államig'!E68</f>
        <v>0</v>
      </c>
      <c r="F67" s="110">
        <f>'29._Hivatal_államig'!F68+'30._TIK_államig'!F68+'31._Humán_államig'!F68+'32._Óvoda_államig'!F68+'33._TMKK_államig'!F68+'34._Rendelő_államig'!F68</f>
        <v>0</v>
      </c>
      <c r="G67" s="110">
        <f>'29._Hivatal_államig'!G68+'30._TIK_államig'!G68+'31._Humán_államig'!G68+'32._Óvoda_államig'!G68+'33._TMKK_államig'!G68+'34._Rendelő_államig'!G68</f>
        <v>0</v>
      </c>
      <c r="H67" s="417">
        <f t="shared" si="14"/>
        <v>0</v>
      </c>
      <c r="I67" s="651">
        <f>'29._Hivatal_államig'!I68+'30._TIK_államig'!I68+'31._Humán_államig'!I68+'32._Óvoda_államig'!I68+'33._TMKK_államig'!I68+'34._Rendelő_államig'!I68</f>
        <v>0</v>
      </c>
      <c r="J67" s="36">
        <f>'29._Hivatal_államig'!J68+'30._TIK_államig'!J68+'31._Humán_államig'!J68+'32._Óvoda_államig'!J68+'33._TMKK_államig'!J68+'34._Rendelő_államig'!J68</f>
        <v>0</v>
      </c>
      <c r="K67" s="36">
        <f>'29._Hivatal_államig'!K68+'30._TIK_államig'!K68+'31._Humán_államig'!K68+'32._Óvoda_államig'!K68+'33._TMKK_államig'!K68+'34._Rendelő_államig'!K68</f>
        <v>0</v>
      </c>
      <c r="L67" s="36" t="e">
        <f>'29._Hivatal_államig'!L68+'30._TIK_államig'!L68+'31._Humán_államig'!L68+'32._Óvoda_államig'!L68+'33._TMKK_államig'!L68+'34._Rendelő_államig'!L68</f>
        <v>#DIV/0!</v>
      </c>
    </row>
    <row r="68" spans="1:12" ht="12.2" customHeight="1" thickBot="1" x14ac:dyDescent="0.25">
      <c r="A68" s="1252" t="s">
        <v>318</v>
      </c>
      <c r="B68" s="669" t="s">
        <v>238</v>
      </c>
      <c r="C68" s="433">
        <f>'29._Hivatal_államig'!C69+'30._TIK_államig'!C69+'31._Humán_államig'!C69+'32._Óvoda_államig'!C69+'33._TMKK_államig'!C69+'34._Rendelő_államig'!C69</f>
        <v>0</v>
      </c>
      <c r="D68" s="416">
        <f>'29._Hivatal_államig'!D69+'30._TIK_államig'!D69+'31._Humán_államig'!D69+'32._Óvoda_államig'!D69+'33._TMKK_államig'!D69+'34._Rendelő_államig'!D69</f>
        <v>0</v>
      </c>
      <c r="E68" s="110">
        <f>'29._Hivatal_államig'!E69+'30._TIK_államig'!E69+'31._Humán_államig'!E69+'32._Óvoda_államig'!E69+'33._TMKK_államig'!E69+'34._Rendelő_államig'!E69</f>
        <v>0</v>
      </c>
      <c r="F68" s="110">
        <f>'29._Hivatal_államig'!F69+'30._TIK_államig'!F69+'31._Humán_államig'!F69+'32._Óvoda_államig'!F69+'33._TMKK_államig'!F69+'34._Rendelő_államig'!F69</f>
        <v>0</v>
      </c>
      <c r="G68" s="110">
        <f>'29._Hivatal_államig'!G69+'30._TIK_államig'!G69+'31._Humán_államig'!G69+'32._Óvoda_államig'!G69+'33._TMKK_államig'!G69+'34._Rendelő_államig'!G69</f>
        <v>0</v>
      </c>
      <c r="H68" s="417">
        <f t="shared" si="14"/>
        <v>0</v>
      </c>
      <c r="I68" s="651">
        <f>'29._Hivatal_államig'!I69+'30._TIK_államig'!I69+'31._Humán_államig'!I69+'32._Óvoda_államig'!I69+'33._TMKK_államig'!I69+'34._Rendelő_államig'!I69</f>
        <v>0</v>
      </c>
      <c r="J68" s="36">
        <f>'29._Hivatal_államig'!J69+'30._TIK_államig'!J69+'31._Humán_államig'!J69+'32._Óvoda_államig'!J69+'33._TMKK_államig'!J69+'34._Rendelő_államig'!J69</f>
        <v>0</v>
      </c>
      <c r="K68" s="36">
        <f>'29._Hivatal_államig'!K69+'30._TIK_államig'!K69+'31._Humán_államig'!K69+'32._Óvoda_államig'!K69+'33._TMKK_államig'!K69+'34._Rendelő_államig'!K69</f>
        <v>0</v>
      </c>
      <c r="L68" s="36" t="e">
        <f>'29._Hivatal_államig'!L69+'30._TIK_államig'!L69+'31._Humán_államig'!L69+'32._Óvoda_államig'!L69+'33._TMKK_államig'!L69+'34._Rendelő_államig'!L69</f>
        <v>#DIV/0!</v>
      </c>
    </row>
    <row r="69" spans="1:12" ht="15" customHeight="1" thickBot="1" x14ac:dyDescent="0.25">
      <c r="A69" s="57" t="s">
        <v>14</v>
      </c>
      <c r="B69" s="69" t="s">
        <v>176</v>
      </c>
      <c r="C69" s="140">
        <f>+C52+C61</f>
        <v>607901317</v>
      </c>
      <c r="D69" s="139">
        <f t="shared" ref="D69:K69" si="20">+D52+D61</f>
        <v>623769683</v>
      </c>
      <c r="E69" s="740">
        <f t="shared" si="20"/>
        <v>700633611</v>
      </c>
      <c r="F69" s="740">
        <f t="shared" si="20"/>
        <v>0</v>
      </c>
      <c r="G69" s="740">
        <f t="shared" si="20"/>
        <v>0</v>
      </c>
      <c r="H69" s="70">
        <f t="shared" si="14"/>
        <v>76863928</v>
      </c>
      <c r="I69" s="257" t="e">
        <f t="shared" si="20"/>
        <v>#REF!</v>
      </c>
      <c r="J69" s="70" t="e">
        <f t="shared" si="20"/>
        <v>#REF!</v>
      </c>
      <c r="K69" s="70" t="e">
        <f t="shared" si="20"/>
        <v>#REF!</v>
      </c>
      <c r="L69" s="70" t="e">
        <f>'29._Hivatal_államig'!L70+'30._TIK_államig'!L70+'31._Humán_államig'!L70+'32._Óvoda_államig'!L70+'33._TMKK_államig'!L70+'34._Rendelő_államig'!L70</f>
        <v>#DIV/0!</v>
      </c>
    </row>
    <row r="70" spans="1:12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2" ht="15" customHeight="1" thickBot="1" x14ac:dyDescent="0.25">
      <c r="A71" s="71" t="s">
        <v>292</v>
      </c>
      <c r="B71" s="72"/>
      <c r="C71" s="142">
        <f>'29._Hivatal_államig'!C72+'30._TIK_államig'!C72+'31._Humán_államig'!C72+'32._Óvoda_államig'!C72+'33._TMKK_államig'!C72+'34._Rendelő_államig'!C72</f>
        <v>70</v>
      </c>
      <c r="D71" s="790">
        <f>'29._Hivatal_államig'!D72+'30._TIK_államig'!D72+'31._Humán_államig'!D72+'32._Óvoda_államig'!D72+'33._TMKK_államig'!D72+'34._Rendelő_államig'!D72</f>
        <v>70</v>
      </c>
      <c r="E71" s="668">
        <f>'29._Hivatal_államig'!E72+'30._TIK_államig'!E72+'31._Humán_államig'!E72+'32._Óvoda_államig'!E72+'33._TMKK_államig'!E72+'34._Rendelő_államig'!E72</f>
        <v>70</v>
      </c>
      <c r="F71" s="668">
        <f>'29._Hivatal_államig'!F72+'30._TIK_államig'!F72+'31._Humán_államig'!F72+'32._Óvoda_államig'!F72+'33._TMKK_államig'!F72+'34._Rendelő_államig'!F72</f>
        <v>0</v>
      </c>
      <c r="G71" s="668">
        <f>'29._Hivatal_államig'!G72+'30._TIK_államig'!G72+'31._Humán_államig'!G72+'32._Óvoda_államig'!G72+'33._TMKK_államig'!G72+'34._Rendelő_államig'!G72</f>
        <v>0</v>
      </c>
      <c r="H71" s="253">
        <f>+E71-D71</f>
        <v>0</v>
      </c>
      <c r="I71" s="253">
        <f>'29._Hivatal_államig'!I72+'30._TIK_államig'!I72+'31._Humán_államig'!I72+'32._Óvoda_államig'!I72+'33._TMKK_államig'!I72+'34._Rendelő_államig'!I72</f>
        <v>0</v>
      </c>
      <c r="J71" s="253">
        <f>'29._Hivatal_államig'!J72+'30._TIK_államig'!J72+'31._Humán_államig'!J72+'32._Óvoda_államig'!J72+'33._TMKK_államig'!J72+'34._Rendelő_államig'!J72</f>
        <v>0</v>
      </c>
      <c r="K71" s="253">
        <f>'29._Hivatal_államig'!K72+'30._TIK_államig'!K72+'31._Humán_államig'!K72+'32._Óvoda_államig'!K72+'33._TMKK_államig'!K72+'34._Rendelő_államig'!K72</f>
        <v>0</v>
      </c>
      <c r="L71" s="253">
        <f>'29._Hivatal_államig'!L72+'30._TIK_államig'!L72+'31._Humán_államig'!L72+'32._Óvoda_államig'!L72+'33._TMKK_államig'!L72+'34._Rendelő_államig'!L72</f>
        <v>0</v>
      </c>
    </row>
    <row r="72" spans="1:12" ht="14.25" hidden="1" customHeight="1" thickBot="1" x14ac:dyDescent="0.25">
      <c r="A72" s="71" t="s">
        <v>590</v>
      </c>
      <c r="B72" s="72"/>
      <c r="C72" s="757">
        <f>'29._Hivatal_államig'!C73+'30._TIK_államig'!C73+'31._Humán_államig'!C73+'32._Óvoda_államig'!C73+'33._TMKK_államig'!C73+'34._Rendelő_államig'!C73</f>
        <v>0</v>
      </c>
      <c r="D72" s="794">
        <f>'29._Hivatal_államig'!D73+'30._TIK_államig'!D73+'31._Humán_államig'!D73+'32._Óvoda_államig'!D73+'33._TMKK_államig'!D73+'34._Rendelő_államig'!D73</f>
        <v>0</v>
      </c>
      <c r="E72" s="755">
        <f>'29._Hivatal_államig'!E73+'30._TIK_államig'!E73+'31._Humán_államig'!E73+'32._Óvoda_államig'!E73+'33._TMKK_államig'!E73+'34._Rendelő_államig'!E73</f>
        <v>0</v>
      </c>
      <c r="F72" s="755">
        <f>'29._Hivatal_államig'!F73+'30._TIK_államig'!F73+'31._Humán_államig'!F73+'32._Óvoda_államig'!F73+'33._TMKK_államig'!F73+'34._Rendelő_államig'!F73</f>
        <v>0</v>
      </c>
      <c r="G72" s="755">
        <f>'29._Hivatal_államig'!G73+'30._TIK_államig'!G73+'31._Humán_államig'!G73+'32._Óvoda_államig'!G73+'33._TMKK_államig'!G73+'34._Rendelő_államig'!G73</f>
        <v>0</v>
      </c>
      <c r="H72" s="757">
        <f t="shared" ref="H72" si="21">+D72-C72</f>
        <v>0</v>
      </c>
      <c r="I72" s="253">
        <f>'29._Hivatal_államig'!I73+'30._TIK_államig'!I73+'31._Humán_államig'!I73+'32._Óvoda_államig'!I73+'33._TMKK_államig'!I73+'34._Rendelő_államig'!I73</f>
        <v>0</v>
      </c>
      <c r="J72" s="253">
        <f>'29._Hivatal_államig'!J73+'30._TIK_államig'!J73+'31._Humán_államig'!J73+'32._Óvoda_államig'!J73+'33._TMKK_államig'!J73+'34._Rendelő_államig'!J73</f>
        <v>0</v>
      </c>
      <c r="K72" s="253">
        <f>'29._Hivatal_államig'!K73+'30._TIK_államig'!K73+'31._Humán_államig'!K73+'32._Óvoda_államig'!K73+'33._TMKK_államig'!K73+'34._Rendelő_államig'!K73</f>
        <v>0</v>
      </c>
      <c r="L72" s="253">
        <f>'29._Hivatal_államig'!L73+'30._TIK_államig'!L73+'31._Humán_államig'!L73+'32._Óvoda_államig'!L73+'33._TMKK_államig'!L73+'34._Rendelő_államig'!L73</f>
        <v>0</v>
      </c>
    </row>
    <row r="73" spans="1:12" x14ac:dyDescent="0.2">
      <c r="H73" s="232" t="s">
        <v>742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" bottom="0.35433070866141736" header="0.31496062992125984" footer="0.31496062992125984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763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135</v>
      </c>
      <c r="C4" s="1743" t="s">
        <v>185</v>
      </c>
      <c r="D4" s="1744"/>
      <c r="E4" s="1744"/>
      <c r="F4" s="1744"/>
      <c r="G4" s="1744"/>
      <c r="H4" s="1745"/>
    </row>
    <row r="5" spans="1:12" s="40" customFormat="1" ht="36.75" thickBot="1" x14ac:dyDescent="0.25">
      <c r="A5" s="41" t="s">
        <v>139</v>
      </c>
      <c r="B5" s="42" t="s">
        <v>402</v>
      </c>
      <c r="C5" s="1746" t="s">
        <v>141</v>
      </c>
      <c r="D5" s="1747"/>
      <c r="E5" s="1747"/>
      <c r="F5" s="1747"/>
      <c r="G5" s="1747"/>
      <c r="H5" s="1748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/>
      <c r="D10" s="132"/>
      <c r="E10" s="730"/>
      <c r="F10" s="730"/>
      <c r="G10" s="730"/>
      <c r="H10" s="743">
        <f>+E10-D10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>
        <f t="shared" ref="H11:H48" si="0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>
        <f t="shared" si="0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>
        <f t="shared" si="0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>
        <f t="shared" si="0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>
        <f t="shared" si="0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>
        <f t="shared" si="0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>
        <f t="shared" si="0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>
        <f t="shared" si="0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>
        <f t="shared" si="0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>
        <f t="shared" si="0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>
        <f t="shared" si="0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/>
      <c r="D22" s="132"/>
      <c r="E22" s="730"/>
      <c r="F22" s="730"/>
      <c r="G22" s="730"/>
      <c r="H22" s="50">
        <f t="shared" si="0"/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>
        <f t="shared" si="0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>
        <f t="shared" si="0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>
        <f t="shared" si="0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>
        <f t="shared" si="0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0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/>
      <c r="D28" s="132"/>
      <c r="E28" s="730"/>
      <c r="F28" s="730"/>
      <c r="G28" s="730"/>
      <c r="H28" s="76">
        <f t="shared" si="0"/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>
        <f t="shared" si="0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>
        <f t="shared" si="0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>
        <f t="shared" si="0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/>
      <c r="D32" s="132"/>
      <c r="E32" s="730"/>
      <c r="F32" s="730"/>
      <c r="G32" s="730"/>
      <c r="H32" s="76">
        <f t="shared" si="0"/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>
        <f t="shared" si="0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>
        <f t="shared" si="0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>
        <f t="shared" si="0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>
        <f t="shared" si="0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>
        <f t="shared" si="0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>
        <f t="shared" si="0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>
        <f t="shared" si="0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>
        <f t="shared" si="0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>
        <f t="shared" si="0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/>
      <c r="D42" s="132"/>
      <c r="E42" s="730"/>
      <c r="F42" s="730"/>
      <c r="G42" s="730"/>
      <c r="H42" s="76">
        <f t="shared" si="0"/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/>
      <c r="D43" s="132"/>
      <c r="E43" s="730"/>
      <c r="F43" s="730"/>
      <c r="G43" s="730"/>
      <c r="H43" s="76">
        <f t="shared" si="0"/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>
        <f t="shared" si="0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>
        <f t="shared" si="0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>
        <f t="shared" si="0"/>
        <v>0</v>
      </c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>
        <f t="shared" si="0"/>
        <v>0</v>
      </c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/>
      <c r="D48" s="139"/>
      <c r="E48" s="740"/>
      <c r="F48" s="740"/>
      <c r="G48" s="740"/>
      <c r="H48" s="705">
        <f t="shared" si="0"/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>
        <f>'6.Polg_Hivatal'!E49-'29._Hivatal_önként'!E49</f>
        <v>0</v>
      </c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 t="shared" ref="C52:L52" si="1">C7</f>
        <v>2023. évi eredeti előirányzat
2/2023. (II.14.)</v>
      </c>
      <c r="D52" s="245" t="str">
        <f t="shared" si="1"/>
        <v>Módosított előirányzat a 14/2023.  (VI.29.)  rendelet szerint</v>
      </c>
      <c r="E52" s="21" t="str">
        <f t="shared" si="1"/>
        <v>Módosított előirányzat a …./2023. (IX…..)  rendelet szerint</v>
      </c>
      <c r="F52" s="21" t="str">
        <f t="shared" si="1"/>
        <v>Módosított előirányzat a .../2023. (XII…...)  rendelet szerint</v>
      </c>
      <c r="G52" s="21" t="str">
        <f t="shared" si="1"/>
        <v>Módosított előirányzat a …../2023. (II…..)  rendelet szerint</v>
      </c>
      <c r="H52" s="34" t="str">
        <f t="shared" si="1"/>
        <v>Változás a 14/2023. (VI.29.) rendelethez képest</v>
      </c>
      <c r="I52" s="245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/>
      <c r="D53" s="132">
        <f>SUM(D54:D59)-D55</f>
        <v>0</v>
      </c>
      <c r="E53" s="730">
        <f t="shared" ref="E53:L53" si="2">SUM(E54:E59)-E55</f>
        <v>0</v>
      </c>
      <c r="F53" s="730">
        <f t="shared" si="2"/>
        <v>0</v>
      </c>
      <c r="G53" s="730">
        <f t="shared" si="2"/>
        <v>0</v>
      </c>
      <c r="H53" s="50">
        <f t="shared" ref="H53:H72" si="3">+E53-D53</f>
        <v>0</v>
      </c>
      <c r="I53" s="256">
        <f t="shared" si="2"/>
        <v>0</v>
      </c>
      <c r="J53" s="50">
        <f t="shared" si="2"/>
        <v>0</v>
      </c>
      <c r="K53" s="50">
        <f t="shared" si="2"/>
        <v>0</v>
      </c>
      <c r="L53" s="50">
        <f t="shared" si="2"/>
        <v>0</v>
      </c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>
        <f t="shared" si="3"/>
        <v>0</v>
      </c>
      <c r="I54" s="260">
        <f>'6.Polg_Hivatal'!I54-'29._Hivatal_önként'!I54</f>
        <v>0</v>
      </c>
      <c r="J54" s="35">
        <f>'6.Polg_Hivatal'!J54-'29._Hivatal_önként'!J54</f>
        <v>0</v>
      </c>
      <c r="K54" s="35">
        <f>'6.Polg_Hivatal'!K54-'29._Hivatal_önként'!K54</f>
        <v>0</v>
      </c>
      <c r="L54" s="35">
        <f>'6.Polg_Hivatal'!L54-'29._Hivatal_önként'!L54</f>
        <v>0</v>
      </c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>
        <f t="shared" si="3"/>
        <v>0</v>
      </c>
      <c r="I55" s="260">
        <f>'6.Polg_Hivatal'!I55-'29._Hivatal_önként'!I55</f>
        <v>0</v>
      </c>
      <c r="J55" s="35">
        <f>'6.Polg_Hivatal'!J55-'29._Hivatal_önként'!J55</f>
        <v>0</v>
      </c>
      <c r="K55" s="35">
        <f>'6.Polg_Hivatal'!K55-'29._Hivatal_önként'!K55</f>
        <v>0</v>
      </c>
      <c r="L55" s="35">
        <f>'6.Polg_Hivatal'!L55-'29._Hivatal_önként'!L55</f>
        <v>0</v>
      </c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>
        <f t="shared" si="3"/>
        <v>0</v>
      </c>
      <c r="I56" s="651">
        <f>'6.Polg_Hivatal'!I56-'29._Hivatal_önként'!I56</f>
        <v>0</v>
      </c>
      <c r="J56" s="417">
        <f>'6.Polg_Hivatal'!J56-'29._Hivatal_önként'!J56</f>
        <v>0</v>
      </c>
      <c r="K56" s="417">
        <f>'6.Polg_Hivatal'!K56-'29._Hivatal_önként'!K56</f>
        <v>0</v>
      </c>
      <c r="L56" s="417">
        <f>'6.Polg_Hivatal'!L56-'29._Hivatal_önként'!L56</f>
        <v>0</v>
      </c>
    </row>
    <row r="57" spans="1:12" ht="12.2" customHeight="1" x14ac:dyDescent="0.2">
      <c r="A57" s="1252" t="s">
        <v>93</v>
      </c>
      <c r="B57" s="423" t="s">
        <v>69</v>
      </c>
      <c r="C57" s="433"/>
      <c r="D57" s="416"/>
      <c r="E57" s="110"/>
      <c r="F57" s="110"/>
      <c r="G57" s="110"/>
      <c r="H57" s="417">
        <f t="shared" si="3"/>
        <v>0</v>
      </c>
      <c r="I57" s="651">
        <f>'6.Polg_Hivatal'!I57-'29._Hivatal_önként'!I57</f>
        <v>0</v>
      </c>
      <c r="J57" s="417">
        <f>'6.Polg_Hivatal'!J57-'29._Hivatal_önként'!J57</f>
        <v>0</v>
      </c>
      <c r="K57" s="417">
        <f>'6.Polg_Hivatal'!K57-'29._Hivatal_önként'!K57</f>
        <v>0</v>
      </c>
      <c r="L57" s="417">
        <f>'6.Polg_Hivatal'!L57-'29._Hivatal_önként'!L57</f>
        <v>0</v>
      </c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>
        <f t="shared" si="3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416"/>
      <c r="E59" s="110"/>
      <c r="F59" s="110"/>
      <c r="G59" s="110"/>
      <c r="H59" s="417">
        <f t="shared" si="3"/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>
        <f t="shared" si="3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>
        <f>'6.Polg_Hivatal'!D61-'29._Hivatal_önként'!D61</f>
        <v>0</v>
      </c>
      <c r="E61" s="741"/>
      <c r="F61" s="741"/>
      <c r="G61" s="741"/>
      <c r="H61" s="63">
        <f t="shared" si="3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/>
      <c r="D62" s="132">
        <f>SUM(D63:D67)</f>
        <v>0</v>
      </c>
      <c r="E62" s="730">
        <f t="shared" ref="E62:L62" si="4">SUM(E63:E67)</f>
        <v>0</v>
      </c>
      <c r="F62" s="730">
        <f t="shared" si="4"/>
        <v>0</v>
      </c>
      <c r="G62" s="730">
        <f t="shared" si="4"/>
        <v>0</v>
      </c>
      <c r="H62" s="50">
        <f t="shared" si="3"/>
        <v>0</v>
      </c>
      <c r="I62" s="256">
        <f t="shared" si="4"/>
        <v>0</v>
      </c>
      <c r="J62" s="50">
        <f t="shared" si="4"/>
        <v>0</v>
      </c>
      <c r="K62" s="50">
        <f t="shared" si="4"/>
        <v>0</v>
      </c>
      <c r="L62" s="50">
        <f t="shared" si="4"/>
        <v>0</v>
      </c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>
        <f t="shared" si="3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>
        <f t="shared" si="3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>
        <f t="shared" si="3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>
        <f t="shared" si="3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/>
      <c r="D67" s="416"/>
      <c r="E67" s="110"/>
      <c r="F67" s="110"/>
      <c r="G67" s="110"/>
      <c r="H67" s="417">
        <f t="shared" si="3"/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>
        <f t="shared" si="3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>
        <f t="shared" si="3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/>
      <c r="D70" s="139">
        <f>+D53+D62</f>
        <v>0</v>
      </c>
      <c r="E70" s="740">
        <f t="shared" ref="E70:L70" si="5">+E53+E62</f>
        <v>0</v>
      </c>
      <c r="F70" s="740">
        <f t="shared" si="5"/>
        <v>0</v>
      </c>
      <c r="G70" s="740">
        <f t="shared" si="5"/>
        <v>0</v>
      </c>
      <c r="H70" s="70">
        <f t="shared" si="3"/>
        <v>0</v>
      </c>
      <c r="I70" s="257">
        <f t="shared" si="5"/>
        <v>0</v>
      </c>
      <c r="J70" s="70">
        <f t="shared" si="5"/>
        <v>0</v>
      </c>
      <c r="K70" s="70">
        <f t="shared" si="5"/>
        <v>0</v>
      </c>
      <c r="L70" s="70">
        <f t="shared" si="5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>
        <f t="shared" si="3"/>
        <v>0</v>
      </c>
      <c r="I72" s="253">
        <f>'6.Polg_Hivatal'!I72-'29._Hivatal_önként'!I72</f>
        <v>0</v>
      </c>
      <c r="J72" s="253">
        <f>'6.Polg_Hivatal'!J72-'29._Hivatal_önként'!J72</f>
        <v>0</v>
      </c>
      <c r="K72" s="253">
        <f>'6.Polg_Hivatal'!K72-'29._Hivatal_önként'!K72</f>
        <v>0</v>
      </c>
      <c r="L72" s="253">
        <f>'6.Polg_Hivatal'!L72-'29._Hivatal_önként'!L72</f>
        <v>0</v>
      </c>
    </row>
    <row r="73" spans="1:12" ht="14.25" hidden="1" customHeight="1" thickBot="1" x14ac:dyDescent="0.25">
      <c r="A73" s="71" t="s">
        <v>291</v>
      </c>
      <c r="B73" s="72"/>
      <c r="C73" s="757"/>
      <c r="D73" s="794">
        <f>'6.Polg_Hivatal'!D73-'29._Hivatal_önként'!D73</f>
        <v>0</v>
      </c>
      <c r="E73" s="755">
        <f>'6.Polg_Hivatal'!E73-'29._Hivatal_önként'!E73</f>
        <v>0</v>
      </c>
      <c r="F73" s="755">
        <f>'6.Polg_Hivatal'!F73-'29._Hivatal_önként'!F73</f>
        <v>0</v>
      </c>
      <c r="G73" s="755">
        <f>'6.Polg_Hivatal'!G73-'29._Hivatal_önként'!G73</f>
        <v>0</v>
      </c>
      <c r="H73" s="757">
        <f t="shared" ref="H73" si="6">+D73-C73</f>
        <v>0</v>
      </c>
      <c r="I73" s="757">
        <f>'6.Polg_Hivatal'!I73-'29._Hivatal_önként'!I73</f>
        <v>0</v>
      </c>
      <c r="J73" s="757">
        <f>'6.Polg_Hivatal'!J73-'29._Hivatal_önként'!J73</f>
        <v>0</v>
      </c>
      <c r="K73" s="757">
        <f>'6.Polg_Hivatal'!K73-'29._Hivatal_önként'!K73</f>
        <v>0</v>
      </c>
      <c r="L73" s="757">
        <f>'6.Polg_Hivatal'!L73-'29._Hivatal_önként'!L73</f>
        <v>0</v>
      </c>
    </row>
    <row r="74" spans="1:12" x14ac:dyDescent="0.2">
      <c r="D74" s="232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view="pageBreakPreview" topLeftCell="C16" zoomScale="136" zoomScaleNormal="142" zoomScaleSheetLayoutView="136" workbookViewId="0">
      <selection activeCell="O34" sqref="O34"/>
    </sheetView>
  </sheetViews>
  <sheetFormatPr defaultColWidth="9.33203125" defaultRowHeight="12.75" x14ac:dyDescent="0.2"/>
  <cols>
    <col min="1" max="1" width="6.83203125" style="249" customWidth="1"/>
    <col min="2" max="2" width="51.1640625" style="19" customWidth="1"/>
    <col min="3" max="3" width="14.33203125" style="18" customWidth="1"/>
    <col min="4" max="4" width="15.83203125" style="18" customWidth="1"/>
    <col min="5" max="5" width="15.6640625" style="18" customWidth="1"/>
    <col min="6" max="6" width="16.1640625" style="18" hidden="1" customWidth="1"/>
    <col min="7" max="7" width="16.83203125" style="18" hidden="1" customWidth="1"/>
    <col min="8" max="8" width="15" style="18" customWidth="1"/>
    <col min="9" max="12" width="16.83203125" style="18" hidden="1" customWidth="1"/>
    <col min="13" max="13" width="47.1640625" style="18" customWidth="1"/>
    <col min="14" max="14" width="15.5" style="18" customWidth="1"/>
    <col min="15" max="15" width="15.83203125" style="18" customWidth="1"/>
    <col min="16" max="16" width="15.6640625" style="18" customWidth="1"/>
    <col min="17" max="17" width="15.5" style="18" hidden="1" customWidth="1"/>
    <col min="18" max="18" width="16.83203125" style="18" hidden="1" customWidth="1"/>
    <col min="19" max="19" width="15.6640625" style="18" customWidth="1"/>
    <col min="20" max="22" width="16.83203125" style="18" hidden="1" customWidth="1"/>
    <col min="23" max="23" width="16.83203125" style="159" hidden="1" customWidth="1"/>
    <col min="24" max="24" width="2.33203125" style="18" customWidth="1"/>
    <col min="25" max="26" width="2.83203125" style="18" customWidth="1"/>
    <col min="27" max="27" width="3.83203125" style="18" customWidth="1"/>
    <col min="28" max="16384" width="9.33203125" style="18"/>
  </cols>
  <sheetData>
    <row r="1" spans="1:26" ht="35.1" customHeight="1" x14ac:dyDescent="0.2">
      <c r="A1" s="1729" t="s">
        <v>247</v>
      </c>
      <c r="B1" s="1729"/>
      <c r="C1" s="1729"/>
      <c r="D1" s="1729"/>
      <c r="E1" s="1729"/>
      <c r="F1" s="1729"/>
      <c r="G1" s="1729"/>
      <c r="H1" s="1729"/>
      <c r="I1" s="1729"/>
      <c r="J1" s="1729"/>
      <c r="K1" s="1729"/>
      <c r="L1" s="1729"/>
      <c r="M1" s="1729"/>
      <c r="N1" s="1729"/>
      <c r="O1" s="1729"/>
      <c r="P1" s="1729"/>
      <c r="Q1" s="1729"/>
      <c r="R1" s="1729"/>
      <c r="S1" s="771"/>
      <c r="T1" s="89"/>
      <c r="U1" s="89"/>
      <c r="V1" s="89"/>
      <c r="W1" s="157"/>
      <c r="X1" s="89"/>
      <c r="Y1" s="1726" t="s">
        <v>743</v>
      </c>
      <c r="Z1" s="1726" t="s">
        <v>821</v>
      </c>
    </row>
    <row r="2" spans="1:26" ht="15" customHeight="1" x14ac:dyDescent="0.2">
      <c r="B2" s="18"/>
      <c r="W2" s="18"/>
      <c r="X2" s="89"/>
      <c r="Y2" s="1726"/>
      <c r="Z2" s="1726"/>
    </row>
    <row r="3" spans="1:26" ht="15" customHeight="1" thickBot="1" x14ac:dyDescent="0.25">
      <c r="A3" s="1717" t="s">
        <v>362</v>
      </c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1717"/>
      <c r="P3" s="1717"/>
      <c r="Q3" s="1717"/>
      <c r="R3" s="1717"/>
      <c r="S3" s="1717"/>
      <c r="T3" s="1717"/>
      <c r="U3" s="1717"/>
      <c r="V3" s="1717"/>
      <c r="W3" s="1717"/>
      <c r="X3" s="89"/>
      <c r="Y3" s="1726"/>
      <c r="Z3" s="1726"/>
    </row>
    <row r="4" spans="1:26" s="1372" customFormat="1" ht="17.100000000000001" customHeight="1" thickBot="1" x14ac:dyDescent="0.25">
      <c r="A4" s="1727" t="s">
        <v>120</v>
      </c>
      <c r="B4" s="1718" t="s">
        <v>37</v>
      </c>
      <c r="C4" s="1719"/>
      <c r="D4" s="1719"/>
      <c r="E4" s="1719"/>
      <c r="F4" s="1719"/>
      <c r="G4" s="1719"/>
      <c r="H4" s="1719"/>
      <c r="I4" s="1719"/>
      <c r="J4" s="1719"/>
      <c r="K4" s="1719"/>
      <c r="L4" s="1720"/>
      <c r="M4" s="1718" t="s">
        <v>38</v>
      </c>
      <c r="N4" s="1719"/>
      <c r="O4" s="1719"/>
      <c r="P4" s="1719"/>
      <c r="Q4" s="1719"/>
      <c r="R4" s="1719"/>
      <c r="S4" s="1720"/>
      <c r="T4" s="808"/>
      <c r="U4" s="808"/>
      <c r="V4" s="808"/>
      <c r="W4" s="809"/>
      <c r="X4" s="103"/>
      <c r="Y4" s="1726"/>
      <c r="Z4" s="1726"/>
    </row>
    <row r="5" spans="1:26" s="95" customFormat="1" ht="51.75" customHeight="1" thickBot="1" x14ac:dyDescent="0.25">
      <c r="A5" s="1728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…./2023. (IX…..)  rendelet szerint</v>
      </c>
      <c r="F5" s="21" t="str">
        <f>'1. mell.bevétel_össz'!F8</f>
        <v>Módosított előirányzat a .../2023. (XII…...)  rendelet szerint</v>
      </c>
      <c r="G5" s="21" t="str">
        <f>'1. mell.bevétel_össz'!G8</f>
        <v>Módosított előirányzat a …../2023. (II…..)  rendelet szerint</v>
      </c>
      <c r="H5" s="21" t="str">
        <f>'1. mell.bevétel_össz'!H8</f>
        <v>Változás a 14/2023. (VI.29.) rendelethez képest</v>
      </c>
      <c r="I5" s="20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34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245" t="str">
        <f>'1. mell.bevétel_össz'!D8</f>
        <v>Módosított előirányzat a 14/2023.  (VI.29.)  rendelet szerint</v>
      </c>
      <c r="P5" s="21" t="str">
        <f>'1. mell.bevétel_össz'!E8</f>
        <v>Módosított előirányzat a …./2023. (IX…..)  rendelet szerint</v>
      </c>
      <c r="Q5" s="21" t="str">
        <f>'1. mell.bevétel_össz'!F8</f>
        <v>Módosított előirányzat a .../2023. (XII…...)  rendelet szerint</v>
      </c>
      <c r="R5" s="21" t="str">
        <f>'1. mell.bevétel_össz'!G8</f>
        <v>Módosított előirányzat a …../2023. (II…..)  rendelet szerint</v>
      </c>
      <c r="S5" s="34" t="str">
        <f>'1. mell.bevétel_össz'!H8</f>
        <v>Változás a 14/2023. (VI.29.) rendelethez képest</v>
      </c>
      <c r="T5" s="245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58" t="str">
        <f>'1. mell.bevétel_össz'!L8</f>
        <v>Teljesítés %-a</v>
      </c>
      <c r="Y5" s="1726"/>
      <c r="Z5" s="1726"/>
    </row>
    <row r="6" spans="1:26" s="95" customFormat="1" ht="17.100000000000001" customHeight="1" thickBot="1" x14ac:dyDescent="0.25">
      <c r="A6" s="1598" t="s">
        <v>297</v>
      </c>
      <c r="B6" s="796" t="s">
        <v>298</v>
      </c>
      <c r="C6" s="797" t="s">
        <v>299</v>
      </c>
      <c r="D6" s="797" t="s">
        <v>300</v>
      </c>
      <c r="E6" s="797" t="s">
        <v>301</v>
      </c>
      <c r="F6" s="797" t="s">
        <v>300</v>
      </c>
      <c r="G6" s="797" t="s">
        <v>301</v>
      </c>
      <c r="H6" s="1433" t="s">
        <v>388</v>
      </c>
      <c r="I6" s="1434" t="s">
        <v>299</v>
      </c>
      <c r="J6" s="1435" t="s">
        <v>299</v>
      </c>
      <c r="K6" s="1435" t="s">
        <v>299</v>
      </c>
      <c r="L6" s="1436" t="s">
        <v>299</v>
      </c>
      <c r="M6" s="1434" t="s">
        <v>424</v>
      </c>
      <c r="N6" s="1437" t="s">
        <v>745</v>
      </c>
      <c r="O6" s="1438" t="s">
        <v>383</v>
      </c>
      <c r="P6" s="1435" t="s">
        <v>389</v>
      </c>
      <c r="Q6" s="1435" t="s">
        <v>383</v>
      </c>
      <c r="R6" s="1435" t="s">
        <v>389</v>
      </c>
      <c r="S6" s="1439" t="s">
        <v>823</v>
      </c>
      <c r="T6" s="1438" t="s">
        <v>301</v>
      </c>
      <c r="U6" s="1435" t="s">
        <v>301</v>
      </c>
      <c r="V6" s="1435" t="s">
        <v>301</v>
      </c>
      <c r="W6" s="1436" t="s">
        <v>301</v>
      </c>
      <c r="X6" s="1374"/>
      <c r="Y6" s="1726"/>
      <c r="Z6" s="1726"/>
    </row>
    <row r="7" spans="1:26" s="1372" customFormat="1" ht="17.100000000000001" customHeight="1" x14ac:dyDescent="0.2">
      <c r="A7" s="653" t="s">
        <v>12</v>
      </c>
      <c r="B7" s="1446" t="s">
        <v>248</v>
      </c>
      <c r="C7" s="1442">
        <f>'1. mell.bevétel_össz'!C24</f>
        <v>0</v>
      </c>
      <c r="D7" s="1442">
        <f>'1. mell.bevétel_össz'!D24</f>
        <v>229697587</v>
      </c>
      <c r="E7" s="1442">
        <f>'1. mell.bevétel_össz'!E24</f>
        <v>229697587</v>
      </c>
      <c r="F7" s="1442">
        <f>'1. mell.bevétel_össz'!F24</f>
        <v>0</v>
      </c>
      <c r="G7" s="1442">
        <f>'1. mell.bevétel_össz'!G24</f>
        <v>0</v>
      </c>
      <c r="H7" s="1444">
        <f>+E7-D7</f>
        <v>0</v>
      </c>
      <c r="I7" s="1509">
        <f>'1. mell.bevétel_össz'!I24</f>
        <v>0</v>
      </c>
      <c r="J7" s="1442">
        <f>'1. mell.bevétel_össz'!J24</f>
        <v>0</v>
      </c>
      <c r="K7" s="1442">
        <f>'1. mell.bevétel_össz'!K24</f>
        <v>0</v>
      </c>
      <c r="L7" s="1443"/>
      <c r="M7" s="1446" t="s">
        <v>119</v>
      </c>
      <c r="N7" s="1442">
        <f>'1.mell.kiadás_össz'!C29</f>
        <v>311524214</v>
      </c>
      <c r="O7" s="1444">
        <f>'1.mell.kiadás_össz'!D29</f>
        <v>430667878</v>
      </c>
      <c r="P7" s="1442">
        <f>'1.mell.kiadás_össz'!E29</f>
        <v>447908996</v>
      </c>
      <c r="Q7" s="1442">
        <f>'1.mell.kiadás_össz'!F29</f>
        <v>0</v>
      </c>
      <c r="R7" s="1442">
        <f>'1.mell.kiadás_össz'!G29</f>
        <v>0</v>
      </c>
      <c r="S7" s="1448">
        <f>+P7-O7</f>
        <v>17241118</v>
      </c>
      <c r="T7" s="1444">
        <f>'1.mell.kiadás_össz'!I29</f>
        <v>0</v>
      </c>
      <c r="U7" s="1442">
        <f>'1.mell.kiadás_össz'!J29</f>
        <v>0</v>
      </c>
      <c r="V7" s="1442">
        <f>'1.mell.kiadás_össz'!K29</f>
        <v>0</v>
      </c>
      <c r="W7" s="1445">
        <f t="shared" ref="W7:W27" si="0">T7/O7*100</f>
        <v>0</v>
      </c>
      <c r="X7" s="1510"/>
      <c r="Y7" s="1726"/>
      <c r="Z7" s="1726"/>
    </row>
    <row r="8" spans="1:26" s="1372" customFormat="1" ht="17.100000000000001" customHeight="1" x14ac:dyDescent="0.2">
      <c r="A8" s="510" t="s">
        <v>91</v>
      </c>
      <c r="B8" s="1511" t="s">
        <v>338</v>
      </c>
      <c r="C8" s="1451">
        <f>'1. mell.bevétel_össz'!C29</f>
        <v>0</v>
      </c>
      <c r="D8" s="1451">
        <f>'1. mell.bevétel_össz'!D29</f>
        <v>229697587</v>
      </c>
      <c r="E8" s="1451">
        <f>'1. mell.bevétel_össz'!E29</f>
        <v>229697587</v>
      </c>
      <c r="F8" s="1451">
        <f>'1. mell.bevétel_össz'!F29</f>
        <v>0</v>
      </c>
      <c r="G8" s="1451">
        <f>'1. mell.bevétel_össz'!G29</f>
        <v>0</v>
      </c>
      <c r="H8" s="1453">
        <f t="shared" ref="H8:H31" si="1">+E8-D8</f>
        <v>0</v>
      </c>
      <c r="I8" s="1512">
        <f>'1. mell.bevétel_össz'!I29</f>
        <v>0</v>
      </c>
      <c r="J8" s="1451">
        <f>'1. mell.bevétel_össz'!J29</f>
        <v>0</v>
      </c>
      <c r="K8" s="1451">
        <f>'1. mell.bevétel_össz'!K29</f>
        <v>0</v>
      </c>
      <c r="L8" s="1452"/>
      <c r="M8" s="1511" t="s">
        <v>341</v>
      </c>
      <c r="N8" s="1451">
        <f>'1.mell.kiadás_össz'!C30</f>
        <v>131957503</v>
      </c>
      <c r="O8" s="1453">
        <f>'1.mell.kiadás_össz'!D30</f>
        <v>188851803</v>
      </c>
      <c r="P8" s="1451">
        <f>'1.mell.kiadás_össz'!E30</f>
        <v>188851803</v>
      </c>
      <c r="Q8" s="1451">
        <f>'1.mell.kiadás_össz'!F30</f>
        <v>0</v>
      </c>
      <c r="R8" s="1451">
        <f>'1.mell.kiadás_össz'!G30</f>
        <v>0</v>
      </c>
      <c r="S8" s="1513">
        <f t="shared" ref="S8:S29" si="2">+P8-O8</f>
        <v>0</v>
      </c>
      <c r="T8" s="1453">
        <f>'1.mell.kiadás_össz'!I30</f>
        <v>0</v>
      </c>
      <c r="U8" s="1451">
        <f>'1.mell.kiadás_össz'!J30</f>
        <v>0</v>
      </c>
      <c r="V8" s="1451">
        <f>'1.mell.kiadás_össz'!K30</f>
        <v>0</v>
      </c>
      <c r="W8" s="1454">
        <f t="shared" si="0"/>
        <v>0</v>
      </c>
      <c r="X8" s="1510"/>
      <c r="Y8" s="1726"/>
      <c r="Z8" s="1726"/>
    </row>
    <row r="9" spans="1:26" s="1372" customFormat="1" ht="17.100000000000001" customHeight="1" x14ac:dyDescent="0.2">
      <c r="A9" s="510" t="s">
        <v>13</v>
      </c>
      <c r="B9" s="1441" t="s">
        <v>249</v>
      </c>
      <c r="C9" s="1451">
        <f>'1. mell.bevétel_össz'!C52</f>
        <v>57720000</v>
      </c>
      <c r="D9" s="1451">
        <f>'1. mell.bevétel_össz'!D52</f>
        <v>57720000</v>
      </c>
      <c r="E9" s="1451">
        <f>'1. mell.bevétel_össz'!E52</f>
        <v>57720000</v>
      </c>
      <c r="F9" s="1451">
        <f>'1. mell.bevétel_össz'!F52</f>
        <v>0</v>
      </c>
      <c r="G9" s="1451">
        <f>'1. mell.bevétel_össz'!G52</f>
        <v>0</v>
      </c>
      <c r="H9" s="1453">
        <f t="shared" si="1"/>
        <v>0</v>
      </c>
      <c r="I9" s="1512">
        <f>'1. mell.bevétel_össz'!I52</f>
        <v>0</v>
      </c>
      <c r="J9" s="1451">
        <f>'1. mell.bevétel_össz'!J52</f>
        <v>0</v>
      </c>
      <c r="K9" s="1451">
        <f>'1. mell.bevétel_össz'!K52</f>
        <v>0</v>
      </c>
      <c r="L9" s="1452"/>
      <c r="M9" s="1441" t="s">
        <v>2</v>
      </c>
      <c r="N9" s="1451">
        <f>'1.mell.kiadás_össz'!C31</f>
        <v>428020591</v>
      </c>
      <c r="O9" s="1453">
        <f>'1.mell.kiadás_össz'!D31</f>
        <v>642682133</v>
      </c>
      <c r="P9" s="1451">
        <f>'1.mell.kiadás_össz'!E31</f>
        <v>653163721</v>
      </c>
      <c r="Q9" s="1451">
        <f>'1.mell.kiadás_össz'!F31</f>
        <v>0</v>
      </c>
      <c r="R9" s="1451">
        <f>'1.mell.kiadás_össz'!G31</f>
        <v>0</v>
      </c>
      <c r="S9" s="1513">
        <f t="shared" si="2"/>
        <v>10481588</v>
      </c>
      <c r="T9" s="1453">
        <f>'1.mell.kiadás_össz'!I31</f>
        <v>0</v>
      </c>
      <c r="U9" s="1451">
        <f>'1.mell.kiadás_össz'!J31</f>
        <v>0</v>
      </c>
      <c r="V9" s="1451">
        <f>'1.mell.kiadás_össz'!K31</f>
        <v>0</v>
      </c>
      <c r="W9" s="1454">
        <f t="shared" si="0"/>
        <v>0</v>
      </c>
      <c r="X9" s="1510"/>
      <c r="Y9" s="1726"/>
      <c r="Z9" s="1726"/>
    </row>
    <row r="10" spans="1:26" s="1372" customFormat="1" ht="17.100000000000001" customHeight="1" x14ac:dyDescent="0.2">
      <c r="A10" s="654" t="s">
        <v>14</v>
      </c>
      <c r="B10" s="1441" t="s">
        <v>250</v>
      </c>
      <c r="C10" s="1451">
        <f>'1. mell.bevétel_össz'!C62</f>
        <v>154098503</v>
      </c>
      <c r="D10" s="1451">
        <f>'1. mell.bevétel_össz'!D62</f>
        <v>154098503</v>
      </c>
      <c r="E10" s="1451">
        <f>'1. mell.bevétel_össz'!E62</f>
        <v>158540490</v>
      </c>
      <c r="F10" s="1451">
        <f>'1. mell.bevétel_össz'!F62</f>
        <v>0</v>
      </c>
      <c r="G10" s="1451">
        <f>'1. mell.bevétel_össz'!G62</f>
        <v>0</v>
      </c>
      <c r="H10" s="1453">
        <f t="shared" si="1"/>
        <v>4441987</v>
      </c>
      <c r="I10" s="1512">
        <f>'1. mell.bevétel_össz'!I62</f>
        <v>0</v>
      </c>
      <c r="J10" s="1451">
        <f>'1. mell.bevétel_össz'!J62</f>
        <v>0</v>
      </c>
      <c r="K10" s="1451">
        <f>'1. mell.bevétel_össz'!K62</f>
        <v>0</v>
      </c>
      <c r="L10" s="1452"/>
      <c r="M10" s="1511" t="s">
        <v>340</v>
      </c>
      <c r="N10" s="1451">
        <f>'1.mell.kiadás_össz'!C32</f>
        <v>0</v>
      </c>
      <c r="O10" s="1453">
        <f>'1.mell.kiadás_össz'!D32</f>
        <v>172803287</v>
      </c>
      <c r="P10" s="1451">
        <f>'1.mell.kiadás_össz'!E32</f>
        <v>172803287</v>
      </c>
      <c r="Q10" s="1451">
        <f>'1.mell.kiadás_össz'!F32</f>
        <v>0</v>
      </c>
      <c r="R10" s="1451">
        <f>'1.mell.kiadás_össz'!G32</f>
        <v>0</v>
      </c>
      <c r="S10" s="1513">
        <f t="shared" si="2"/>
        <v>0</v>
      </c>
      <c r="T10" s="1453">
        <f>'1.mell.kiadás_össz'!I32</f>
        <v>0</v>
      </c>
      <c r="U10" s="1451">
        <f>'1.mell.kiadás_össz'!J32</f>
        <v>0</v>
      </c>
      <c r="V10" s="1451">
        <f>'1.mell.kiadás_össz'!K32</f>
        <v>0</v>
      </c>
      <c r="W10" s="1454">
        <f t="shared" si="0"/>
        <v>0</v>
      </c>
      <c r="X10" s="1510"/>
      <c r="Y10" s="1726"/>
      <c r="Z10" s="1726"/>
    </row>
    <row r="11" spans="1:26" s="1372" customFormat="1" ht="17.100000000000001" customHeight="1" x14ac:dyDescent="0.2">
      <c r="A11" s="510" t="s">
        <v>98</v>
      </c>
      <c r="B11" s="1511" t="s">
        <v>339</v>
      </c>
      <c r="C11" s="1451">
        <f>'1. mell.bevétel_össz'!C65</f>
        <v>131957503</v>
      </c>
      <c r="D11" s="1451">
        <f>'1. mell.bevétel_össz'!D65</f>
        <v>131957503</v>
      </c>
      <c r="E11" s="1451">
        <f>'1. mell.bevétel_össz'!E65</f>
        <v>136399490</v>
      </c>
      <c r="F11" s="1451">
        <f>'1. mell.bevétel_össz'!F65</f>
        <v>0</v>
      </c>
      <c r="G11" s="1451">
        <f>'1. mell.bevétel_össz'!G65</f>
        <v>0</v>
      </c>
      <c r="H11" s="1453">
        <f t="shared" si="1"/>
        <v>4441987</v>
      </c>
      <c r="I11" s="1512">
        <f>'1. mell.bevétel_össz'!I65</f>
        <v>0</v>
      </c>
      <c r="J11" s="1451">
        <f>'1. mell.bevétel_össz'!J65</f>
        <v>0</v>
      </c>
      <c r="K11" s="1451">
        <f>'1. mell.bevétel_össz'!K65</f>
        <v>0</v>
      </c>
      <c r="L11" s="1452"/>
      <c r="M11" s="1441" t="s">
        <v>268</v>
      </c>
      <c r="N11" s="1451">
        <f>'1.mell.kiadás_össz'!C33</f>
        <v>383500000</v>
      </c>
      <c r="O11" s="1453">
        <f>'1.mell.kiadás_össz'!D33</f>
        <v>614985000</v>
      </c>
      <c r="P11" s="1451">
        <f>'1.mell.kiadás_össz'!E33</f>
        <v>687985000</v>
      </c>
      <c r="Q11" s="1451">
        <f>'1.mell.kiadás_össz'!F33</f>
        <v>0</v>
      </c>
      <c r="R11" s="1451">
        <f>'1.mell.kiadás_össz'!G33</f>
        <v>0</v>
      </c>
      <c r="S11" s="1513">
        <f>+P11-O11</f>
        <v>73000000</v>
      </c>
      <c r="T11" s="1453">
        <f>'1.mell.kiadás_össz'!I33</f>
        <v>0</v>
      </c>
      <c r="U11" s="1451">
        <f>'1.mell.kiadás_össz'!J33</f>
        <v>0</v>
      </c>
      <c r="V11" s="1451">
        <f>'1.mell.kiadás_össz'!K33</f>
        <v>0</v>
      </c>
      <c r="W11" s="1454">
        <f t="shared" si="0"/>
        <v>0</v>
      </c>
      <c r="X11" s="1510"/>
      <c r="Y11" s="1726"/>
      <c r="Z11" s="1726"/>
    </row>
    <row r="12" spans="1:26" s="1372" customFormat="1" ht="17.100000000000001" customHeight="1" x14ac:dyDescent="0.2">
      <c r="A12" s="510" t="s">
        <v>15</v>
      </c>
      <c r="B12" s="1441" t="s">
        <v>251</v>
      </c>
      <c r="C12" s="1514"/>
      <c r="D12" s="1451"/>
      <c r="E12" s="1451"/>
      <c r="F12" s="1451"/>
      <c r="G12" s="1451"/>
      <c r="H12" s="1453">
        <f t="shared" si="1"/>
        <v>0</v>
      </c>
      <c r="I12" s="1512"/>
      <c r="J12" s="1451"/>
      <c r="K12" s="1451"/>
      <c r="L12" s="1452"/>
      <c r="M12" s="1463"/>
      <c r="N12" s="1451"/>
      <c r="O12" s="1453"/>
      <c r="P12" s="1451"/>
      <c r="Q12" s="1451"/>
      <c r="R12" s="1451"/>
      <c r="S12" s="1513">
        <f t="shared" si="2"/>
        <v>0</v>
      </c>
      <c r="T12" s="1453"/>
      <c r="U12" s="1451"/>
      <c r="V12" s="1451"/>
      <c r="W12" s="1454" t="e">
        <f t="shared" si="0"/>
        <v>#DIV/0!</v>
      </c>
      <c r="X12" s="1510"/>
      <c r="Y12" s="1726"/>
      <c r="Z12" s="1726"/>
    </row>
    <row r="13" spans="1:26" s="1372" customFormat="1" ht="17.100000000000001" customHeight="1" x14ac:dyDescent="0.2">
      <c r="A13" s="654" t="s">
        <v>16</v>
      </c>
      <c r="B13" s="1463"/>
      <c r="C13" s="1451"/>
      <c r="D13" s="1451"/>
      <c r="E13" s="1451"/>
      <c r="F13" s="1451"/>
      <c r="G13" s="1451"/>
      <c r="H13" s="1453">
        <f t="shared" si="1"/>
        <v>0</v>
      </c>
      <c r="I13" s="1512"/>
      <c r="J13" s="1451"/>
      <c r="K13" s="1451"/>
      <c r="L13" s="1452"/>
      <c r="M13" s="1463"/>
      <c r="N13" s="1451"/>
      <c r="O13" s="1453"/>
      <c r="P13" s="1451"/>
      <c r="Q13" s="1451"/>
      <c r="R13" s="1451"/>
      <c r="S13" s="1513">
        <f t="shared" si="2"/>
        <v>0</v>
      </c>
      <c r="T13" s="1453"/>
      <c r="U13" s="1451"/>
      <c r="V13" s="1451"/>
      <c r="W13" s="1454" t="e">
        <f t="shared" si="0"/>
        <v>#DIV/0!</v>
      </c>
      <c r="X13" s="1510"/>
      <c r="Y13" s="1726"/>
      <c r="Z13" s="1726"/>
    </row>
    <row r="14" spans="1:26" s="1372" customFormat="1" ht="17.100000000000001" customHeight="1" x14ac:dyDescent="0.2">
      <c r="A14" s="654" t="s">
        <v>17</v>
      </c>
      <c r="B14" s="1463"/>
      <c r="C14" s="1451"/>
      <c r="D14" s="1451"/>
      <c r="E14" s="1451"/>
      <c r="F14" s="1451"/>
      <c r="G14" s="1451"/>
      <c r="H14" s="1453">
        <f t="shared" si="1"/>
        <v>0</v>
      </c>
      <c r="I14" s="1512"/>
      <c r="J14" s="1451"/>
      <c r="K14" s="1451"/>
      <c r="L14" s="1452"/>
      <c r="M14" s="1463"/>
      <c r="N14" s="1451"/>
      <c r="O14" s="1453"/>
      <c r="P14" s="1451"/>
      <c r="Q14" s="1451"/>
      <c r="R14" s="1451"/>
      <c r="S14" s="1513">
        <f t="shared" si="2"/>
        <v>0</v>
      </c>
      <c r="T14" s="1453"/>
      <c r="U14" s="1451"/>
      <c r="V14" s="1451"/>
      <c r="W14" s="1454" t="e">
        <f t="shared" si="0"/>
        <v>#DIV/0!</v>
      </c>
      <c r="X14" s="1510"/>
      <c r="Y14" s="1726"/>
      <c r="Z14" s="1726"/>
    </row>
    <row r="15" spans="1:26" s="1372" customFormat="1" ht="17.100000000000001" customHeight="1" x14ac:dyDescent="0.2">
      <c r="A15" s="654" t="s">
        <v>18</v>
      </c>
      <c r="B15" s="1463"/>
      <c r="C15" s="1514"/>
      <c r="D15" s="1451"/>
      <c r="E15" s="1451"/>
      <c r="F15" s="1451"/>
      <c r="G15" s="1451"/>
      <c r="H15" s="1453">
        <f t="shared" si="1"/>
        <v>0</v>
      </c>
      <c r="I15" s="1512"/>
      <c r="J15" s="1451"/>
      <c r="K15" s="1451"/>
      <c r="L15" s="1452"/>
      <c r="M15" s="1463"/>
      <c r="N15" s="1451"/>
      <c r="O15" s="1453"/>
      <c r="P15" s="1451"/>
      <c r="Q15" s="1451"/>
      <c r="R15" s="1451"/>
      <c r="S15" s="1513">
        <f t="shared" si="2"/>
        <v>0</v>
      </c>
      <c r="T15" s="1453"/>
      <c r="U15" s="1451"/>
      <c r="V15" s="1451"/>
      <c r="W15" s="1454" t="e">
        <f t="shared" si="0"/>
        <v>#DIV/0!</v>
      </c>
      <c r="X15" s="1510"/>
      <c r="Y15" s="1726"/>
      <c r="Z15" s="1726"/>
    </row>
    <row r="16" spans="1:26" s="1372" customFormat="1" ht="17.100000000000001" customHeight="1" x14ac:dyDescent="0.2">
      <c r="A16" s="654" t="s">
        <v>19</v>
      </c>
      <c r="B16" s="1463"/>
      <c r="C16" s="1514"/>
      <c r="D16" s="1451"/>
      <c r="E16" s="1451"/>
      <c r="F16" s="1451"/>
      <c r="G16" s="1451"/>
      <c r="H16" s="1453">
        <f t="shared" si="1"/>
        <v>0</v>
      </c>
      <c r="I16" s="1512"/>
      <c r="J16" s="1451"/>
      <c r="K16" s="1451"/>
      <c r="L16" s="1452"/>
      <c r="M16" s="1463"/>
      <c r="N16" s="1451"/>
      <c r="O16" s="1453"/>
      <c r="P16" s="1451"/>
      <c r="Q16" s="1451"/>
      <c r="R16" s="1451"/>
      <c r="S16" s="1513">
        <f t="shared" si="2"/>
        <v>0</v>
      </c>
      <c r="T16" s="1453"/>
      <c r="U16" s="1451"/>
      <c r="V16" s="1451"/>
      <c r="W16" s="1454" t="e">
        <f t="shared" si="0"/>
        <v>#DIV/0!</v>
      </c>
      <c r="X16" s="1510"/>
      <c r="Y16" s="1726"/>
      <c r="Z16" s="1726"/>
    </row>
    <row r="17" spans="1:31" s="1372" customFormat="1" ht="17.100000000000001" customHeight="1" thickBot="1" x14ac:dyDescent="0.25">
      <c r="A17" s="654" t="s">
        <v>20</v>
      </c>
      <c r="B17" s="1515"/>
      <c r="C17" s="1516"/>
      <c r="D17" s="1517"/>
      <c r="E17" s="1517"/>
      <c r="F17" s="1517"/>
      <c r="G17" s="1517"/>
      <c r="H17" s="1518">
        <f t="shared" si="1"/>
        <v>0</v>
      </c>
      <c r="I17" s="1519"/>
      <c r="J17" s="1517"/>
      <c r="K17" s="1517"/>
      <c r="L17" s="1520"/>
      <c r="M17" s="1521"/>
      <c r="N17" s="1517"/>
      <c r="O17" s="1518"/>
      <c r="P17" s="1517"/>
      <c r="Q17" s="1517"/>
      <c r="R17" s="1517"/>
      <c r="S17" s="1522">
        <f t="shared" si="2"/>
        <v>0</v>
      </c>
      <c r="T17" s="1518"/>
      <c r="U17" s="1517"/>
      <c r="V17" s="1517"/>
      <c r="W17" s="1523" t="e">
        <f t="shared" si="0"/>
        <v>#DIV/0!</v>
      </c>
      <c r="X17" s="1510"/>
      <c r="Y17" s="1726"/>
      <c r="Z17" s="1726"/>
    </row>
    <row r="18" spans="1:31" s="1372" customFormat="1" ht="17.100000000000001" customHeight="1" thickBot="1" x14ac:dyDescent="0.25">
      <c r="A18" s="655" t="s">
        <v>21</v>
      </c>
      <c r="B18" s="1364" t="s">
        <v>332</v>
      </c>
      <c r="C18" s="1365">
        <f>+C7+C9+C10+C12+C13+C14+C15+C16+C17</f>
        <v>211818503</v>
      </c>
      <c r="D18" s="1365">
        <f>+D7+D9+D10+D12+D13+D14+D15+D16+D17</f>
        <v>441516090</v>
      </c>
      <c r="E18" s="1365">
        <f>+E7+E9+E10+E12+E13+E14+E15+E16+E17</f>
        <v>445958077</v>
      </c>
      <c r="F18" s="1365">
        <f>+F7+F9+F10+F12+F13+F14+F15+F16+F17</f>
        <v>0</v>
      </c>
      <c r="G18" s="1365">
        <f>+G7+G9+G10+G12+G13+G14+G15+G16+G17</f>
        <v>0</v>
      </c>
      <c r="H18" s="1366">
        <f t="shared" si="1"/>
        <v>4441987</v>
      </c>
      <c r="I18" s="1367">
        <f>+I7+I9+I10+I12+I13+I14+I15+I16+I17</f>
        <v>0</v>
      </c>
      <c r="J18" s="1365">
        <f>+J7+J9+J10+J12+J13+J14+J15+J16+J17</f>
        <v>0</v>
      </c>
      <c r="K18" s="1365">
        <f>+K7+K9+K10+K12+K13+K14+K15+K16+K17</f>
        <v>0</v>
      </c>
      <c r="L18" s="1368"/>
      <c r="M18" s="1364" t="s">
        <v>333</v>
      </c>
      <c r="N18" s="1365">
        <f>+N7+N9+N11+N12+N13+N14+N15+N16+N17</f>
        <v>1123044805</v>
      </c>
      <c r="O18" s="1366">
        <f t="shared" ref="O18:V18" si="3">+O7+O9+O11+O12+O13+O14+O15+O16+O17</f>
        <v>1688335011</v>
      </c>
      <c r="P18" s="1365">
        <f t="shared" si="3"/>
        <v>1789057717</v>
      </c>
      <c r="Q18" s="1365">
        <f t="shared" si="3"/>
        <v>0</v>
      </c>
      <c r="R18" s="1365">
        <f t="shared" si="3"/>
        <v>0</v>
      </c>
      <c r="S18" s="1368">
        <f t="shared" si="2"/>
        <v>100722706</v>
      </c>
      <c r="T18" s="1366">
        <f t="shared" si="3"/>
        <v>0</v>
      </c>
      <c r="U18" s="1365">
        <f t="shared" si="3"/>
        <v>0</v>
      </c>
      <c r="V18" s="1365">
        <f t="shared" si="3"/>
        <v>0</v>
      </c>
      <c r="W18" s="1370">
        <f t="shared" si="0"/>
        <v>0</v>
      </c>
      <c r="X18" s="1371"/>
      <c r="Y18" s="1726"/>
      <c r="Z18" s="1726"/>
    </row>
    <row r="19" spans="1:31" s="1372" customFormat="1" ht="17.100000000000001" customHeight="1" x14ac:dyDescent="0.2">
      <c r="A19" s="656" t="s">
        <v>22</v>
      </c>
      <c r="B19" s="1467" t="s">
        <v>334</v>
      </c>
      <c r="C19" s="1524">
        <f>+C20+C21+C22</f>
        <v>0</v>
      </c>
      <c r="D19" s="1524">
        <f>+D20+D21+D22</f>
        <v>510215</v>
      </c>
      <c r="E19" s="1524">
        <f>+E20+E21+E22</f>
        <v>510215</v>
      </c>
      <c r="F19" s="1524">
        <f>+F20+F21+F22</f>
        <v>0</v>
      </c>
      <c r="G19" s="1524">
        <f>+G20+G21+G22</f>
        <v>0</v>
      </c>
      <c r="H19" s="1525">
        <f t="shared" si="1"/>
        <v>0</v>
      </c>
      <c r="I19" s="1526">
        <f>+I20+I21+I22</f>
        <v>0</v>
      </c>
      <c r="J19" s="1524">
        <f>+J20+J21+J22</f>
        <v>0</v>
      </c>
      <c r="K19" s="1524">
        <f>+K20+K21+K22</f>
        <v>0</v>
      </c>
      <c r="L19" s="1527"/>
      <c r="M19" s="1498" t="s">
        <v>3</v>
      </c>
      <c r="N19" s="1528"/>
      <c r="O19" s="1529"/>
      <c r="P19" s="1528"/>
      <c r="Q19" s="1528"/>
      <c r="R19" s="1528"/>
      <c r="S19" s="1530">
        <f t="shared" si="2"/>
        <v>0</v>
      </c>
      <c r="T19" s="1531"/>
      <c r="U19" s="1532"/>
      <c r="V19" s="1532"/>
      <c r="W19" s="1533" t="e">
        <f t="shared" si="0"/>
        <v>#DIV/0!</v>
      </c>
      <c r="X19" s="1534"/>
      <c r="Y19" s="1726"/>
      <c r="Z19" s="1726"/>
    </row>
    <row r="20" spans="1:31" s="1372" customFormat="1" ht="17.100000000000001" customHeight="1" x14ac:dyDescent="0.2">
      <c r="A20" s="657" t="s">
        <v>23</v>
      </c>
      <c r="B20" s="1535" t="s">
        <v>123</v>
      </c>
      <c r="C20" s="1484">
        <f>'1. mell.bevétel_össz'!C77</f>
        <v>0</v>
      </c>
      <c r="D20" s="1484">
        <f>'1. mell.bevétel_össz'!D77</f>
        <v>510215</v>
      </c>
      <c r="E20" s="1484">
        <f>'1. mell.bevétel_össz'!E77</f>
        <v>510215</v>
      </c>
      <c r="F20" s="1484">
        <f>'1. mell.bevétel_össz'!F77</f>
        <v>0</v>
      </c>
      <c r="G20" s="1484">
        <f>'1. mell.bevétel_össz'!G77</f>
        <v>0</v>
      </c>
      <c r="H20" s="1486">
        <f t="shared" si="1"/>
        <v>0</v>
      </c>
      <c r="I20" s="1536">
        <f>'1. mell.bevétel_össz'!I77</f>
        <v>0</v>
      </c>
      <c r="J20" s="1484">
        <f>'1. mell.bevétel_össz'!J77</f>
        <v>0</v>
      </c>
      <c r="K20" s="1484">
        <f>'1. mell.bevétel_össz'!K77</f>
        <v>0</v>
      </c>
      <c r="L20" s="1485"/>
      <c r="M20" s="1535" t="s">
        <v>116</v>
      </c>
      <c r="N20" s="1484">
        <f>'1.mell.kiadás_össz'!C42</f>
        <v>0</v>
      </c>
      <c r="O20" s="1486">
        <f>'1.mell.kiadás_össz'!D42</f>
        <v>0</v>
      </c>
      <c r="P20" s="1484">
        <f>'1.mell.kiadás_össz'!E42</f>
        <v>0</v>
      </c>
      <c r="Q20" s="1484">
        <f>'1.mell.kiadás_össz'!F42</f>
        <v>0</v>
      </c>
      <c r="R20" s="1484">
        <f>'1.mell.kiadás_össz'!G42</f>
        <v>0</v>
      </c>
      <c r="S20" s="1489">
        <f t="shared" si="2"/>
        <v>0</v>
      </c>
      <c r="T20" s="1486">
        <f>'1.mell.kiadás_össz'!I42</f>
        <v>0</v>
      </c>
      <c r="U20" s="1484">
        <f>'1.mell.kiadás_össz'!J42</f>
        <v>0</v>
      </c>
      <c r="V20" s="1484">
        <f>'1.mell.kiadás_össz'!K42</f>
        <v>0</v>
      </c>
      <c r="W20" s="1487" t="e">
        <f t="shared" si="0"/>
        <v>#DIV/0!</v>
      </c>
      <c r="X20" s="1534"/>
      <c r="Y20" s="1726"/>
      <c r="Z20" s="1726"/>
    </row>
    <row r="21" spans="1:31" s="1372" customFormat="1" ht="17.100000000000001" customHeight="1" x14ac:dyDescent="0.2">
      <c r="A21" s="656" t="s">
        <v>24</v>
      </c>
      <c r="B21" s="1535" t="s">
        <v>530</v>
      </c>
      <c r="C21" s="1484"/>
      <c r="D21" s="1484"/>
      <c r="E21" s="1484"/>
      <c r="F21" s="1484"/>
      <c r="G21" s="1484"/>
      <c r="H21" s="1486">
        <f t="shared" si="1"/>
        <v>0</v>
      </c>
      <c r="I21" s="1536">
        <f>'1. mell.bevétel_össz'!I74</f>
        <v>0</v>
      </c>
      <c r="J21" s="1484">
        <f>'1. mell.bevétel_össz'!J74</f>
        <v>0</v>
      </c>
      <c r="K21" s="1484">
        <f>'1. mell.bevétel_össz'!K74</f>
        <v>0</v>
      </c>
      <c r="L21" s="1485"/>
      <c r="M21" s="1535" t="s">
        <v>115</v>
      </c>
      <c r="N21" s="1484">
        <f>'1.mell.kiadás_össz'!C40</f>
        <v>0</v>
      </c>
      <c r="O21" s="1486">
        <f>'1.mell.kiadás_össz'!D40</f>
        <v>0</v>
      </c>
      <c r="P21" s="1484">
        <f>'1.mell.kiadás_össz'!E40</f>
        <v>0</v>
      </c>
      <c r="Q21" s="1484">
        <f>'1.mell.kiadás_össz'!F40</f>
        <v>0</v>
      </c>
      <c r="R21" s="1484">
        <f>'1.mell.kiadás_össz'!G40</f>
        <v>0</v>
      </c>
      <c r="S21" s="1489">
        <f t="shared" si="2"/>
        <v>0</v>
      </c>
      <c r="T21" s="1486">
        <f>'1.mell.kiadás_össz'!I40</f>
        <v>0</v>
      </c>
      <c r="U21" s="1484">
        <f>'1.mell.kiadás_össz'!J40</f>
        <v>0</v>
      </c>
      <c r="V21" s="1484">
        <f>'1.mell.kiadás_össz'!K40</f>
        <v>0</v>
      </c>
      <c r="W21" s="1487" t="e">
        <f t="shared" si="0"/>
        <v>#DIV/0!</v>
      </c>
      <c r="X21" s="1534"/>
      <c r="Y21" s="1726"/>
      <c r="Z21" s="1726"/>
    </row>
    <row r="22" spans="1:31" s="1372" customFormat="1" ht="17.100000000000001" customHeight="1" x14ac:dyDescent="0.2">
      <c r="A22" s="657" t="s">
        <v>25</v>
      </c>
      <c r="B22" s="1535" t="s">
        <v>124</v>
      </c>
      <c r="C22" s="1484"/>
      <c r="D22" s="1484"/>
      <c r="E22" s="1484"/>
      <c r="F22" s="1484"/>
      <c r="G22" s="1484"/>
      <c r="H22" s="1486">
        <f t="shared" si="1"/>
        <v>0</v>
      </c>
      <c r="I22" s="1536"/>
      <c r="J22" s="1484"/>
      <c r="K22" s="1484"/>
      <c r="L22" s="1485"/>
      <c r="M22" s="1537" t="s">
        <v>122</v>
      </c>
      <c r="N22" s="1484">
        <f>'1.mell.kiadás_össz'!C40</f>
        <v>0</v>
      </c>
      <c r="O22" s="1486">
        <f>'1.mell.kiadás_össz'!D40</f>
        <v>0</v>
      </c>
      <c r="P22" s="1484">
        <f>'1.mell.kiadás_össz'!E40</f>
        <v>0</v>
      </c>
      <c r="Q22" s="1484">
        <f>'1.mell.kiadás_össz'!F40</f>
        <v>0</v>
      </c>
      <c r="R22" s="1484">
        <f>'1.mell.kiadás_össz'!G40</f>
        <v>0</v>
      </c>
      <c r="S22" s="1489">
        <f t="shared" si="2"/>
        <v>0</v>
      </c>
      <c r="T22" s="1486">
        <f>'1.mell.kiadás_össz'!I40</f>
        <v>0</v>
      </c>
      <c r="U22" s="1484">
        <f>'1.mell.kiadás_össz'!J40</f>
        <v>0</v>
      </c>
      <c r="V22" s="1484">
        <f>'1.mell.kiadás_össz'!K40</f>
        <v>0</v>
      </c>
      <c r="W22" s="1487" t="e">
        <f t="shared" si="0"/>
        <v>#DIV/0!</v>
      </c>
      <c r="X22" s="1534"/>
      <c r="Y22" s="1726"/>
      <c r="Z22" s="1726"/>
    </row>
    <row r="23" spans="1:31" s="1372" customFormat="1" ht="17.100000000000001" customHeight="1" x14ac:dyDescent="0.2">
      <c r="A23" s="656" t="s">
        <v>26</v>
      </c>
      <c r="B23" s="1498" t="s">
        <v>331</v>
      </c>
      <c r="C23" s="1484">
        <f>SUM(C24:C26)</f>
        <v>0</v>
      </c>
      <c r="D23" s="1484">
        <f>SUM(D24:D26)</f>
        <v>0</v>
      </c>
      <c r="E23" s="1484">
        <f>SUM(E24:E26)</f>
        <v>0</v>
      </c>
      <c r="F23" s="1484">
        <f>SUM(F24:F26)</f>
        <v>0</v>
      </c>
      <c r="G23" s="1484">
        <f>SUM(G24:G26)</f>
        <v>0</v>
      </c>
      <c r="H23" s="1486">
        <f t="shared" si="1"/>
        <v>0</v>
      </c>
      <c r="I23" s="1536">
        <f>SUM(I24:I26)</f>
        <v>0</v>
      </c>
      <c r="J23" s="1484">
        <f>SUM(J24:J26)</f>
        <v>0</v>
      </c>
      <c r="K23" s="1484">
        <f>SUM(K24:K26)</f>
        <v>0</v>
      </c>
      <c r="L23" s="1485"/>
      <c r="M23" s="1498" t="s">
        <v>125</v>
      </c>
      <c r="N23" s="1484"/>
      <c r="O23" s="1486"/>
      <c r="P23" s="1484"/>
      <c r="Q23" s="1484"/>
      <c r="R23" s="1484"/>
      <c r="S23" s="1489">
        <f t="shared" si="2"/>
        <v>0</v>
      </c>
      <c r="T23" s="1486"/>
      <c r="U23" s="1484"/>
      <c r="V23" s="1484"/>
      <c r="W23" s="1487" t="e">
        <f t="shared" si="0"/>
        <v>#DIV/0!</v>
      </c>
      <c r="X23" s="1534"/>
      <c r="Y23" s="1726"/>
      <c r="Z23" s="1726"/>
    </row>
    <row r="24" spans="1:31" s="1372" customFormat="1" ht="17.100000000000001" customHeight="1" x14ac:dyDescent="0.2">
      <c r="A24" s="657" t="s">
        <v>27</v>
      </c>
      <c r="B24" s="1535" t="s">
        <v>126</v>
      </c>
      <c r="C24" s="1484">
        <f>'1. mell.bevétel_össz'!C68</f>
        <v>0</v>
      </c>
      <c r="D24" s="1484">
        <f>'1. mell.bevétel_össz'!D68</f>
        <v>0</v>
      </c>
      <c r="E24" s="1484">
        <f>'1. mell.bevétel_össz'!E68</f>
        <v>0</v>
      </c>
      <c r="F24" s="1484">
        <f>'1. mell.bevétel_össz'!F68</f>
        <v>0</v>
      </c>
      <c r="G24" s="1484">
        <f>'1. mell.bevétel_össz'!G68</f>
        <v>0</v>
      </c>
      <c r="H24" s="1486">
        <f t="shared" si="1"/>
        <v>0</v>
      </c>
      <c r="I24" s="1536">
        <f>'1. mell.bevétel_össz'!I68</f>
        <v>0</v>
      </c>
      <c r="J24" s="1484">
        <f>'1. mell.bevétel_össz'!J68</f>
        <v>0</v>
      </c>
      <c r="K24" s="1484">
        <f>'1. mell.bevétel_össz'!K68</f>
        <v>0</v>
      </c>
      <c r="L24" s="1485"/>
      <c r="M24" s="1538" t="s">
        <v>252</v>
      </c>
      <c r="N24" s="1484">
        <f>'1.mell.kiadás_össz'!C51</f>
        <v>0</v>
      </c>
      <c r="O24" s="1486">
        <f>'1.mell.kiadás_össz'!D51</f>
        <v>0</v>
      </c>
      <c r="P24" s="1484">
        <f>'1.mell.kiadás_össz'!E51</f>
        <v>0</v>
      </c>
      <c r="Q24" s="1484">
        <f>'1.mell.kiadás_össz'!F51</f>
        <v>0</v>
      </c>
      <c r="R24" s="1484">
        <f>'1.mell.kiadás_össz'!G51</f>
        <v>0</v>
      </c>
      <c r="S24" s="1489">
        <f t="shared" si="2"/>
        <v>0</v>
      </c>
      <c r="T24" s="1486">
        <f>'1.mell.kiadás_össz'!I51</f>
        <v>0</v>
      </c>
      <c r="U24" s="1484">
        <f>'1.mell.kiadás_össz'!J51</f>
        <v>0</v>
      </c>
      <c r="V24" s="1484">
        <f>'1.mell.kiadás_össz'!K51</f>
        <v>0</v>
      </c>
      <c r="W24" s="1487" t="e">
        <f t="shared" si="0"/>
        <v>#DIV/0!</v>
      </c>
      <c r="X24" s="1534"/>
      <c r="Y24" s="1726"/>
      <c r="Z24" s="1726"/>
    </row>
    <row r="25" spans="1:31" s="1372" customFormat="1" ht="17.100000000000001" customHeight="1" x14ac:dyDescent="0.2">
      <c r="A25" s="656" t="s">
        <v>28</v>
      </c>
      <c r="B25" s="1535" t="s">
        <v>127</v>
      </c>
      <c r="C25" s="1539">
        <f>'1. mell.bevétel_össz'!C70</f>
        <v>0</v>
      </c>
      <c r="D25" s="1539">
        <f>'1. mell.bevétel_össz'!D70</f>
        <v>0</v>
      </c>
      <c r="E25" s="1539"/>
      <c r="F25" s="1539"/>
      <c r="G25" s="1539"/>
      <c r="H25" s="1540">
        <f t="shared" si="1"/>
        <v>0</v>
      </c>
      <c r="I25" s="1541"/>
      <c r="J25" s="1539"/>
      <c r="K25" s="1539"/>
      <c r="L25" s="1542"/>
      <c r="M25" s="1538"/>
      <c r="N25" s="1484"/>
      <c r="O25" s="1486"/>
      <c r="P25" s="1484"/>
      <c r="Q25" s="1484"/>
      <c r="R25" s="1484"/>
      <c r="S25" s="1489">
        <f t="shared" si="2"/>
        <v>0</v>
      </c>
      <c r="T25" s="1486"/>
      <c r="U25" s="1484"/>
      <c r="V25" s="1484"/>
      <c r="W25" s="1487" t="e">
        <f t="shared" si="0"/>
        <v>#DIV/0!</v>
      </c>
      <c r="X25" s="1534"/>
      <c r="Y25" s="1726"/>
      <c r="Z25" s="1726"/>
      <c r="AE25" s="1372" t="s">
        <v>385</v>
      </c>
    </row>
    <row r="26" spans="1:31" s="1372" customFormat="1" ht="17.100000000000001" customHeight="1" x14ac:dyDescent="0.2">
      <c r="A26" s="656" t="s">
        <v>29</v>
      </c>
      <c r="B26" s="1535" t="s">
        <v>128</v>
      </c>
      <c r="C26" s="1484"/>
      <c r="D26" s="1484"/>
      <c r="E26" s="1484"/>
      <c r="F26" s="1484"/>
      <c r="G26" s="1484"/>
      <c r="H26" s="1486">
        <f t="shared" si="1"/>
        <v>0</v>
      </c>
      <c r="I26" s="1536"/>
      <c r="J26" s="1484"/>
      <c r="K26" s="1484"/>
      <c r="L26" s="1485"/>
      <c r="M26" s="1543"/>
      <c r="N26" s="1484"/>
      <c r="O26" s="1486"/>
      <c r="P26" s="1484"/>
      <c r="Q26" s="1484"/>
      <c r="R26" s="1484"/>
      <c r="S26" s="1489">
        <f t="shared" si="2"/>
        <v>0</v>
      </c>
      <c r="T26" s="1486"/>
      <c r="U26" s="1484"/>
      <c r="V26" s="1484"/>
      <c r="W26" s="1487" t="e">
        <f t="shared" si="0"/>
        <v>#DIV/0!</v>
      </c>
      <c r="X26" s="1534"/>
      <c r="Y26" s="1726"/>
      <c r="Z26" s="1726"/>
    </row>
    <row r="27" spans="1:31" s="1372" customFormat="1" ht="17.100000000000001" customHeight="1" thickBot="1" x14ac:dyDescent="0.25">
      <c r="A27" s="657" t="s">
        <v>30</v>
      </c>
      <c r="B27" s="1544"/>
      <c r="C27" s="1545"/>
      <c r="D27" s="1545"/>
      <c r="E27" s="1545"/>
      <c r="F27" s="1545"/>
      <c r="G27" s="1545"/>
      <c r="H27" s="1546">
        <f t="shared" si="1"/>
        <v>0</v>
      </c>
      <c r="I27" s="1547"/>
      <c r="J27" s="1545"/>
      <c r="K27" s="1545"/>
      <c r="L27" s="1548"/>
      <c r="M27" s="1549"/>
      <c r="N27" s="1545"/>
      <c r="O27" s="1546"/>
      <c r="P27" s="1545"/>
      <c r="Q27" s="1545"/>
      <c r="R27" s="1545"/>
      <c r="S27" s="1550">
        <f t="shared" si="2"/>
        <v>0</v>
      </c>
      <c r="T27" s="1546"/>
      <c r="U27" s="1545"/>
      <c r="V27" s="1545"/>
      <c r="W27" s="1551" t="e">
        <f t="shared" si="0"/>
        <v>#DIV/0!</v>
      </c>
      <c r="X27" s="1534"/>
      <c r="Y27" s="1726"/>
      <c r="Z27" s="1726"/>
    </row>
    <row r="28" spans="1:31" s="1372" customFormat="1" ht="17.100000000000001" customHeight="1" thickBot="1" x14ac:dyDescent="0.25">
      <c r="A28" s="655" t="s">
        <v>31</v>
      </c>
      <c r="B28" s="1364" t="s">
        <v>335</v>
      </c>
      <c r="C28" s="1365">
        <f>+C19+C23</f>
        <v>0</v>
      </c>
      <c r="D28" s="1365">
        <f t="shared" ref="D28:G28" si="4">+D19+D23</f>
        <v>510215</v>
      </c>
      <c r="E28" s="1365">
        <f t="shared" si="4"/>
        <v>510215</v>
      </c>
      <c r="F28" s="1365">
        <f t="shared" si="4"/>
        <v>0</v>
      </c>
      <c r="G28" s="1365">
        <f t="shared" si="4"/>
        <v>0</v>
      </c>
      <c r="H28" s="1366">
        <f t="shared" si="1"/>
        <v>0</v>
      </c>
      <c r="I28" s="1367">
        <f t="shared" ref="I28:L28" si="5">+I19+I23</f>
        <v>0</v>
      </c>
      <c r="J28" s="1365">
        <f t="shared" si="5"/>
        <v>0</v>
      </c>
      <c r="K28" s="1365">
        <f t="shared" si="5"/>
        <v>0</v>
      </c>
      <c r="L28" s="1368">
        <f t="shared" si="5"/>
        <v>0</v>
      </c>
      <c r="M28" s="1364" t="s">
        <v>379</v>
      </c>
      <c r="N28" s="1365">
        <f>+N19+N23+N24</f>
        <v>0</v>
      </c>
      <c r="O28" s="1366">
        <f t="shared" ref="O28:R28" si="6">+O19+O23+O24</f>
        <v>0</v>
      </c>
      <c r="P28" s="1365">
        <f t="shared" si="6"/>
        <v>0</v>
      </c>
      <c r="Q28" s="1365">
        <f t="shared" si="6"/>
        <v>0</v>
      </c>
      <c r="R28" s="1365">
        <f t="shared" si="6"/>
        <v>0</v>
      </c>
      <c r="S28" s="1369">
        <f t="shared" si="2"/>
        <v>0</v>
      </c>
      <c r="T28" s="1366">
        <f t="shared" ref="T28:V28" si="7">+T19+T23+T24</f>
        <v>0</v>
      </c>
      <c r="U28" s="1365">
        <f t="shared" si="7"/>
        <v>0</v>
      </c>
      <c r="V28" s="1365">
        <f t="shared" si="7"/>
        <v>0</v>
      </c>
      <c r="W28" s="1370" t="e">
        <f>SUM(W19:W27)</f>
        <v>#DIV/0!</v>
      </c>
      <c r="X28" s="1371"/>
      <c r="Y28" s="1726"/>
      <c r="Z28" s="1726"/>
    </row>
    <row r="29" spans="1:31" s="1372" customFormat="1" ht="17.100000000000001" customHeight="1" thickBot="1" x14ac:dyDescent="0.25">
      <c r="A29" s="655" t="s">
        <v>32</v>
      </c>
      <c r="B29" s="1364" t="s">
        <v>336</v>
      </c>
      <c r="C29" s="1365">
        <f>+C18+C28</f>
        <v>211818503</v>
      </c>
      <c r="D29" s="1365">
        <f t="shared" ref="D29:G29" si="8">+D18+D28</f>
        <v>442026305</v>
      </c>
      <c r="E29" s="1365">
        <f t="shared" si="8"/>
        <v>446468292</v>
      </c>
      <c r="F29" s="1365">
        <f t="shared" si="8"/>
        <v>0</v>
      </c>
      <c r="G29" s="1365">
        <f t="shared" si="8"/>
        <v>0</v>
      </c>
      <c r="H29" s="1366">
        <f t="shared" si="1"/>
        <v>4441987</v>
      </c>
      <c r="I29" s="1367">
        <f t="shared" ref="I29:L29" si="9">+I18+I28</f>
        <v>0</v>
      </c>
      <c r="J29" s="1365">
        <f t="shared" si="9"/>
        <v>0</v>
      </c>
      <c r="K29" s="1365">
        <f t="shared" si="9"/>
        <v>0</v>
      </c>
      <c r="L29" s="1368">
        <f t="shared" si="9"/>
        <v>0</v>
      </c>
      <c r="M29" s="1364" t="s">
        <v>337</v>
      </c>
      <c r="N29" s="1365">
        <f>+N18+N28</f>
        <v>1123044805</v>
      </c>
      <c r="O29" s="1366">
        <f t="shared" ref="O29:R29" si="10">+O18+O28</f>
        <v>1688335011</v>
      </c>
      <c r="P29" s="1365">
        <f t="shared" si="10"/>
        <v>1789057717</v>
      </c>
      <c r="Q29" s="1365">
        <f t="shared" si="10"/>
        <v>0</v>
      </c>
      <c r="R29" s="1365">
        <f t="shared" si="10"/>
        <v>0</v>
      </c>
      <c r="S29" s="1369">
        <f t="shared" si="2"/>
        <v>100722706</v>
      </c>
      <c r="T29" s="1366">
        <f t="shared" ref="T29:V29" si="11">+T18+T28</f>
        <v>0</v>
      </c>
      <c r="U29" s="1365">
        <f t="shared" si="11"/>
        <v>0</v>
      </c>
      <c r="V29" s="1365">
        <f t="shared" si="11"/>
        <v>0</v>
      </c>
      <c r="W29" s="1370" t="e">
        <f>+W18+W28</f>
        <v>#DIV/0!</v>
      </c>
      <c r="X29" s="1371"/>
      <c r="Y29" s="1726"/>
      <c r="Z29" s="1726"/>
    </row>
    <row r="30" spans="1:31" s="1372" customFormat="1" ht="17.100000000000001" customHeight="1" thickBot="1" x14ac:dyDescent="0.25">
      <c r="A30" s="655" t="s">
        <v>33</v>
      </c>
      <c r="B30" s="1364" t="s">
        <v>76</v>
      </c>
      <c r="C30" s="1365">
        <f>IF(C18-N18&lt;0,N18-C18,"-")</f>
        <v>911226302</v>
      </c>
      <c r="D30" s="1365">
        <f>IF(D18-O18&lt;0,O18-D18,"-")</f>
        <v>1246818921</v>
      </c>
      <c r="E30" s="1365">
        <f t="shared" ref="E30:G30" si="12">IF(E18-P18&lt;0,P18-E18,"-")</f>
        <v>1343099640</v>
      </c>
      <c r="F30" s="1365" t="str">
        <f t="shared" si="12"/>
        <v>-</v>
      </c>
      <c r="G30" s="1365" t="str">
        <f t="shared" si="12"/>
        <v>-</v>
      </c>
      <c r="H30" s="1366">
        <f t="shared" si="1"/>
        <v>96280719</v>
      </c>
      <c r="I30" s="1367" t="str">
        <f>IF(I18-U18&lt;0,U18-I18,"-")</f>
        <v>-</v>
      </c>
      <c r="J30" s="1365" t="str">
        <f>IF(J18-V18&lt;0,V18-J18,"-")</f>
        <v>-</v>
      </c>
      <c r="K30" s="1365" t="str">
        <f>IF(K18-W18&lt;0,W18-K18,"-")</f>
        <v>-</v>
      </c>
      <c r="L30" s="1368" t="str">
        <f>IF(L18-X18&lt;0,X18-L18,"-")</f>
        <v>-</v>
      </c>
      <c r="M30" s="1364" t="s">
        <v>77</v>
      </c>
      <c r="N30" s="1365" t="str">
        <f>IF(C18-N18&gt;0,C18-N18,"-")</f>
        <v>-</v>
      </c>
      <c r="O30" s="1366" t="str">
        <f t="shared" ref="O30:R30" si="13">IF(D18-O18&gt;0,D18-O18,"-")</f>
        <v>-</v>
      </c>
      <c r="P30" s="1365" t="str">
        <f t="shared" si="13"/>
        <v>-</v>
      </c>
      <c r="Q30" s="1365" t="str">
        <f t="shared" si="13"/>
        <v>-</v>
      </c>
      <c r="R30" s="1365" t="str">
        <f t="shared" si="13"/>
        <v>-</v>
      </c>
      <c r="S30" s="1369"/>
      <c r="T30" s="1366" t="str">
        <f t="shared" ref="T30:V30" si="14">IF(I18-T18&gt;0,I18-T18,"-")</f>
        <v>-</v>
      </c>
      <c r="U30" s="1365" t="str">
        <f t="shared" si="14"/>
        <v>-</v>
      </c>
      <c r="V30" s="1365" t="str">
        <f t="shared" si="14"/>
        <v>-</v>
      </c>
      <c r="W30" s="1370" t="str">
        <f>IF(L18-W18&gt;0,L18-W18,"-")</f>
        <v>-</v>
      </c>
      <c r="X30" s="1371"/>
      <c r="Y30" s="1726"/>
      <c r="Z30" s="1726"/>
    </row>
    <row r="31" spans="1:31" s="1372" customFormat="1" ht="17.100000000000001" customHeight="1" thickBot="1" x14ac:dyDescent="0.25">
      <c r="A31" s="655" t="s">
        <v>576</v>
      </c>
      <c r="B31" s="1373" t="s">
        <v>507</v>
      </c>
      <c r="C31" s="1365">
        <f>IF(C18+C19+C23-N29&lt;0,N29-(C18+C19+C23),"-")</f>
        <v>911226302</v>
      </c>
      <c r="D31" s="1365">
        <f t="shared" ref="D31:G31" si="15">IF(D18+D19+D23-O29&lt;0,O29-(D18+D19+D23),"-")</f>
        <v>1246308706</v>
      </c>
      <c r="E31" s="1365">
        <f t="shared" si="15"/>
        <v>1342589425</v>
      </c>
      <c r="F31" s="1365" t="str">
        <f t="shared" si="15"/>
        <v>-</v>
      </c>
      <c r="G31" s="1365" t="str">
        <f t="shared" si="15"/>
        <v>-</v>
      </c>
      <c r="H31" s="1366">
        <f t="shared" si="1"/>
        <v>96280719</v>
      </c>
      <c r="I31" s="1367" t="str">
        <f>IF(I18+I19+I23-U29&lt;0,U29-(I18+I19+I23),"-")</f>
        <v>-</v>
      </c>
      <c r="J31" s="1365" t="str">
        <f>IF(J18+J19+J23-V29&lt;0,V29-(J18+J19+J23),"-")</f>
        <v>-</v>
      </c>
      <c r="K31" s="1365" t="e">
        <f>IF(K18+K19+K23-W29&lt;0,W29-(K18+K19+K23),"-")</f>
        <v>#DIV/0!</v>
      </c>
      <c r="L31" s="1368" t="str">
        <f>IF(L18+L19+L23-X29&lt;0,X29-(L18+L19+L23),"-")</f>
        <v>-</v>
      </c>
      <c r="M31" s="1373" t="s">
        <v>508</v>
      </c>
      <c r="N31" s="1365" t="str">
        <f>IF(C18+C19+C23-N29&gt;0,C18+C19+C23-N29,"-")</f>
        <v>-</v>
      </c>
      <c r="O31" s="1366" t="str">
        <f t="shared" ref="O31:R31" si="16">IF(D18+D19+D23-O29&gt;0,D18+D19+D23-O29,"-")</f>
        <v>-</v>
      </c>
      <c r="P31" s="1365" t="str">
        <f t="shared" si="16"/>
        <v>-</v>
      </c>
      <c r="Q31" s="1365" t="str">
        <f t="shared" si="16"/>
        <v>-</v>
      </c>
      <c r="R31" s="1365" t="str">
        <f t="shared" si="16"/>
        <v>-</v>
      </c>
      <c r="S31" s="1369"/>
      <c r="T31" s="1366" t="str">
        <f t="shared" ref="T31:V31" si="17">IF(I18+I19+I23-T29&gt;0,I18+I19+I23-T29,"-")</f>
        <v>-</v>
      </c>
      <c r="U31" s="1365" t="str">
        <f t="shared" si="17"/>
        <v>-</v>
      </c>
      <c r="V31" s="1365" t="str">
        <f t="shared" si="17"/>
        <v>-</v>
      </c>
      <c r="W31" s="1370" t="e">
        <f>IF(L18+L19+L23-W29&gt;0,L18+L19+L23-W29,"-")</f>
        <v>#DIV/0!</v>
      </c>
      <c r="X31" s="1371"/>
      <c r="Y31" s="1726"/>
      <c r="Z31" s="1726"/>
      <c r="AB31" s="1374"/>
    </row>
    <row r="32" spans="1:31" x14ac:dyDescent="0.2">
      <c r="A32" s="1725" t="s">
        <v>742</v>
      </c>
      <c r="B32" s="1725"/>
      <c r="C32" s="1725"/>
      <c r="D32" s="1725"/>
      <c r="E32" s="1725"/>
      <c r="F32" s="1725"/>
      <c r="G32" s="1725"/>
      <c r="H32" s="1725"/>
      <c r="I32" s="1725"/>
      <c r="J32" s="1725"/>
      <c r="K32" s="1725"/>
      <c r="L32" s="1725"/>
      <c r="M32" s="1725"/>
      <c r="N32" s="1725"/>
      <c r="O32" s="1725"/>
      <c r="P32" s="1725"/>
      <c r="Q32" s="1725"/>
      <c r="R32" s="1725"/>
      <c r="S32" s="1725"/>
      <c r="Y32" s="231"/>
      <c r="Z32" s="231"/>
    </row>
    <row r="33" spans="13:26" x14ac:dyDescent="0.2">
      <c r="Y33" s="231"/>
      <c r="Z33" s="231"/>
    </row>
    <row r="34" spans="13:26" x14ac:dyDescent="0.2">
      <c r="M34" s="18" t="s">
        <v>385</v>
      </c>
    </row>
    <row r="36" spans="13:26" x14ac:dyDescent="0.2">
      <c r="M36" s="18" t="s">
        <v>385</v>
      </c>
    </row>
  </sheetData>
  <mergeCells count="8">
    <mergeCell ref="A32:S32"/>
    <mergeCell ref="Y1:Y31"/>
    <mergeCell ref="M4:S4"/>
    <mergeCell ref="Z1:Z31"/>
    <mergeCell ref="A4:A5"/>
    <mergeCell ref="B4:L4"/>
    <mergeCell ref="A1:R1"/>
    <mergeCell ref="A3:W3"/>
  </mergeCells>
  <phoneticPr fontId="45" type="noConversion"/>
  <printOptions horizontalCentered="1"/>
  <pageMargins left="0.59055118110236227" right="0" top="0.59055118110236227" bottom="0.39370078740157483" header="0.47244094488188981" footer="0.78740157480314965"/>
  <pageSetup paperSize="9" scale="6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7.164062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734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135</v>
      </c>
      <c r="C4" s="1743" t="s">
        <v>185</v>
      </c>
      <c r="D4" s="1744"/>
      <c r="E4" s="1744"/>
      <c r="F4" s="1744"/>
      <c r="G4" s="1744"/>
      <c r="H4" s="1745" t="s">
        <v>185</v>
      </c>
    </row>
    <row r="5" spans="1:12" s="40" customFormat="1" ht="36.75" thickBot="1" x14ac:dyDescent="0.25">
      <c r="A5" s="41" t="s">
        <v>139</v>
      </c>
      <c r="B5" s="42" t="s">
        <v>403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/>
      <c r="E10" s="730"/>
      <c r="F10" s="730"/>
      <c r="G10" s="730"/>
      <c r="H10" s="743">
        <f>E10-D10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>
        <f t="shared" ref="H11:H48" si="0">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>
        <f t="shared" si="0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>
        <f t="shared" si="0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>
        <f t="shared" si="0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>
        <f t="shared" si="0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>
        <f t="shared" si="0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>
        <f t="shared" si="0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>
        <f t="shared" si="0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>
        <f t="shared" si="0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>
        <f t="shared" si="0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>
        <f t="shared" si="0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/>
      <c r="D22" s="132"/>
      <c r="E22" s="730"/>
      <c r="F22" s="730"/>
      <c r="G22" s="730"/>
      <c r="H22" s="50">
        <f t="shared" si="0"/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>
        <f t="shared" si="0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>
        <f t="shared" si="0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>
        <f t="shared" si="0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>
        <f t="shared" si="0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0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/>
      <c r="D28" s="132"/>
      <c r="E28" s="730"/>
      <c r="F28" s="730"/>
      <c r="G28" s="730"/>
      <c r="H28" s="76">
        <f t="shared" si="0"/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>
        <f t="shared" si="0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>
        <f t="shared" si="0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>
        <f t="shared" si="0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/>
      <c r="D32" s="132"/>
      <c r="E32" s="730"/>
      <c r="F32" s="730"/>
      <c r="G32" s="730"/>
      <c r="H32" s="76">
        <f t="shared" si="0"/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>
        <f t="shared" si="0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>
        <f t="shared" si="0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>
        <f t="shared" si="0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>
        <f t="shared" si="0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>
        <f t="shared" si="0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>
        <f t="shared" si="0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>
        <f t="shared" si="0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>
        <f t="shared" si="0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>
        <f t="shared" si="0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/>
      <c r="D42" s="132"/>
      <c r="E42" s="730"/>
      <c r="F42" s="730"/>
      <c r="G42" s="730"/>
      <c r="H42" s="76">
        <f t="shared" si="0"/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/>
      <c r="D43" s="132"/>
      <c r="E43" s="730"/>
      <c r="F43" s="730"/>
      <c r="G43" s="730"/>
      <c r="H43" s="76">
        <f t="shared" si="0"/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>
        <f t="shared" si="0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>
        <f t="shared" si="0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>
        <f t="shared" si="0"/>
        <v>0</v>
      </c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>
        <f t="shared" si="0"/>
        <v>0</v>
      </c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/>
      <c r="D48" s="139"/>
      <c r="E48" s="740"/>
      <c r="F48" s="740"/>
      <c r="G48" s="740"/>
      <c r="H48" s="705">
        <f t="shared" si="0"/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1">D7</f>
        <v>Módosított előirányzat a 14/2023.  (VI.29.)  rendelet szerint</v>
      </c>
      <c r="E52" s="21" t="str">
        <f t="shared" si="1"/>
        <v>Módosított előirányzat a …./2023. (IX…..)  rendelet szerint</v>
      </c>
      <c r="F52" s="21" t="str">
        <f t="shared" si="1"/>
        <v>Módosított előirányzat a .../2023. (XII…...)  rendelet szerint</v>
      </c>
      <c r="G52" s="21" t="str">
        <f t="shared" si="1"/>
        <v>Módosított előirányzat a …../2023. (II…..)  rendelet szerint</v>
      </c>
      <c r="H52" s="34" t="str">
        <f t="shared" si="1"/>
        <v>Változás a 14/2023. (VI.29.) rendelethez képest</v>
      </c>
      <c r="I52" s="245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/>
      <c r="D53" s="132"/>
      <c r="E53" s="730"/>
      <c r="F53" s="730"/>
      <c r="G53" s="730"/>
      <c r="H53" s="50">
        <f t="shared" ref="H53:H72" si="2">E53-D53</f>
        <v>0</v>
      </c>
      <c r="I53" s="256"/>
      <c r="J53" s="50"/>
      <c r="K53" s="50"/>
      <c r="L53" s="50"/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>
        <f t="shared" si="2"/>
        <v>0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>
        <f t="shared" si="2"/>
        <v>0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>
        <f t="shared" si="2"/>
        <v>0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/>
      <c r="D57" s="416"/>
      <c r="E57" s="110"/>
      <c r="F57" s="110"/>
      <c r="G57" s="110"/>
      <c r="H57" s="417">
        <f t="shared" si="2"/>
        <v>0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>
        <f t="shared" si="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416"/>
      <c r="E59" s="110"/>
      <c r="F59" s="110"/>
      <c r="G59" s="110"/>
      <c r="H59" s="417">
        <f t="shared" si="2"/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>
        <f t="shared" si="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>
        <f t="shared" si="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/>
      <c r="D62" s="132"/>
      <c r="E62" s="730"/>
      <c r="F62" s="730"/>
      <c r="G62" s="730"/>
      <c r="H62" s="50">
        <f t="shared" si="2"/>
        <v>0</v>
      </c>
      <c r="I62" s="256"/>
      <c r="J62" s="50"/>
      <c r="K62" s="50"/>
      <c r="L62" s="50"/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>
        <f t="shared" si="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>
        <f t="shared" si="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>
        <f t="shared" si="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>
        <f t="shared" si="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/>
      <c r="D67" s="416"/>
      <c r="E67" s="110"/>
      <c r="F67" s="110"/>
      <c r="G67" s="110"/>
      <c r="H67" s="417">
        <f t="shared" si="2"/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>
        <f t="shared" si="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>
        <f t="shared" si="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/>
      <c r="D70" s="139"/>
      <c r="E70" s="740"/>
      <c r="F70" s="740"/>
      <c r="G70" s="740"/>
      <c r="H70" s="70">
        <f t="shared" si="2"/>
        <v>0</v>
      </c>
      <c r="I70" s="257"/>
      <c r="J70" s="70"/>
      <c r="K70" s="70"/>
      <c r="L70" s="70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>
        <f t="shared" si="2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794"/>
      <c r="E73" s="755"/>
      <c r="F73" s="755"/>
      <c r="G73" s="755"/>
      <c r="H73" s="757">
        <f t="shared" ref="H73" si="3">D73-C73</f>
        <v>0</v>
      </c>
      <c r="I73" s="757"/>
      <c r="J73" s="757"/>
      <c r="K73" s="757"/>
      <c r="L73" s="757"/>
    </row>
    <row r="74" spans="1:12" x14ac:dyDescent="0.2">
      <c r="D74" s="232"/>
      <c r="E74" s="232"/>
      <c r="F74" s="232"/>
      <c r="G74" s="232"/>
      <c r="H74" s="232" t="s">
        <v>385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4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6640625" style="25" customWidth="1"/>
    <col min="4" max="4" width="17" style="25" customWidth="1"/>
    <col min="5" max="5" width="16.6640625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734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135</v>
      </c>
      <c r="C4" s="1743" t="s">
        <v>185</v>
      </c>
      <c r="D4" s="1744"/>
      <c r="E4" s="1744"/>
      <c r="F4" s="1744"/>
      <c r="G4" s="1744"/>
      <c r="H4" s="1745" t="s">
        <v>185</v>
      </c>
    </row>
    <row r="5" spans="1:12" s="40" customFormat="1" ht="36.75" thickBot="1" x14ac:dyDescent="0.25">
      <c r="A5" s="41" t="s">
        <v>139</v>
      </c>
      <c r="B5" s="42" t="s">
        <v>404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2780200</v>
      </c>
      <c r="D10" s="132">
        <f t="shared" ref="D10:L10" si="0">SUM(D11:D21)</f>
        <v>2780200</v>
      </c>
      <c r="E10" s="730">
        <f t="shared" si="0"/>
        <v>5245200</v>
      </c>
      <c r="F10" s="730">
        <f t="shared" si="0"/>
        <v>0</v>
      </c>
      <c r="G10" s="730">
        <f t="shared" si="0"/>
        <v>0</v>
      </c>
      <c r="H10" s="1696">
        <f>+E10-D10</f>
        <v>2465000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'6.Polg_Hivatal'!C11</f>
        <v>0</v>
      </c>
      <c r="D11" s="284">
        <f>'6.Polg_Hivatal'!D11</f>
        <v>0</v>
      </c>
      <c r="E11" s="731">
        <f>'6.Polg_Hivatal'!E11</f>
        <v>0</v>
      </c>
      <c r="F11" s="731">
        <f>'6.Polg_Hivatal'!F11</f>
        <v>0</v>
      </c>
      <c r="G11" s="731">
        <f>'6.Polg_Hivatal'!G11</f>
        <v>0</v>
      </c>
      <c r="H11" s="688">
        <f t="shared" ref="H11:H48" si="1">+E11-D11</f>
        <v>0</v>
      </c>
      <c r="I11" s="1316">
        <f>'6.Polg_Hivatal'!I11</f>
        <v>0</v>
      </c>
      <c r="J11" s="688">
        <f>'6.Polg_Hivatal'!J11</f>
        <v>0</v>
      </c>
      <c r="K11" s="688">
        <f>'6.Polg_Hivatal'!K11</f>
        <v>0</v>
      </c>
      <c r="L11" s="688" t="e">
        <f>'6.Polg_Hivatal'!L11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'6.Polg_Hivatal'!C12</f>
        <v>0</v>
      </c>
      <c r="D12" s="434">
        <f>'6.Polg_Hivatal'!D12</f>
        <v>0</v>
      </c>
      <c r="E12" s="90">
        <f>'6.Polg_Hivatal'!E12</f>
        <v>0</v>
      </c>
      <c r="F12" s="90">
        <f>'6.Polg_Hivatal'!F12</f>
        <v>0</v>
      </c>
      <c r="G12" s="90">
        <f>'6.Polg_Hivatal'!G12</f>
        <v>0</v>
      </c>
      <c r="H12" s="689">
        <f t="shared" si="1"/>
        <v>0</v>
      </c>
      <c r="I12" s="1317">
        <f>'6.Polg_Hivatal'!I12</f>
        <v>0</v>
      </c>
      <c r="J12" s="689">
        <f>'6.Polg_Hivatal'!J12</f>
        <v>0</v>
      </c>
      <c r="K12" s="689">
        <f>'6.Polg_Hivatal'!K12</f>
        <v>0</v>
      </c>
      <c r="L12" s="689" t="e">
        <f>'6.Polg_Hivatal'!L12</f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'6.Polg_Hivatal'!C13</f>
        <v>1792000</v>
      </c>
      <c r="D13" s="434">
        <f>'6.Polg_Hivatal'!D13</f>
        <v>1792000</v>
      </c>
      <c r="E13" s="90">
        <f>'6.Polg_Hivatal'!E13</f>
        <v>4257000</v>
      </c>
      <c r="F13" s="90">
        <f>'6.Polg_Hivatal'!F13</f>
        <v>0</v>
      </c>
      <c r="G13" s="90">
        <f>'6.Polg_Hivatal'!G13</f>
        <v>0</v>
      </c>
      <c r="H13" s="689">
        <f t="shared" si="1"/>
        <v>2465000</v>
      </c>
      <c r="I13" s="1317">
        <f>'6.Polg_Hivatal'!I13</f>
        <v>0</v>
      </c>
      <c r="J13" s="689">
        <f>'6.Polg_Hivatal'!J13</f>
        <v>0</v>
      </c>
      <c r="K13" s="689">
        <f>'6.Polg_Hivatal'!K13</f>
        <v>0</v>
      </c>
      <c r="L13" s="689">
        <f>'6.Polg_Hivatal'!L13</f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'6.Polg_Hivatal'!C14</f>
        <v>0</v>
      </c>
      <c r="D14" s="434">
        <f>'6.Polg_Hivatal'!D14</f>
        <v>0</v>
      </c>
      <c r="E14" s="90">
        <f>'6.Polg_Hivatal'!E14</f>
        <v>0</v>
      </c>
      <c r="F14" s="90">
        <f>'6.Polg_Hivatal'!F14</f>
        <v>0</v>
      </c>
      <c r="G14" s="90">
        <f>'6.Polg_Hivatal'!G14</f>
        <v>0</v>
      </c>
      <c r="H14" s="689">
        <f t="shared" si="1"/>
        <v>0</v>
      </c>
      <c r="I14" s="1317">
        <f>'6.Polg_Hivatal'!I14</f>
        <v>0</v>
      </c>
      <c r="J14" s="689">
        <f>'6.Polg_Hivatal'!J14</f>
        <v>0</v>
      </c>
      <c r="K14" s="689">
        <f>'6.Polg_Hivatal'!K14</f>
        <v>0</v>
      </c>
      <c r="L14" s="689" t="e">
        <f>'6.Polg_Hivatal'!L14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'6.Polg_Hivatal'!C15</f>
        <v>0</v>
      </c>
      <c r="D15" s="434">
        <f>'6.Polg_Hivatal'!D15</f>
        <v>0</v>
      </c>
      <c r="E15" s="90">
        <f>'6.Polg_Hivatal'!E15</f>
        <v>0</v>
      </c>
      <c r="F15" s="90">
        <f>'6.Polg_Hivatal'!F15</f>
        <v>0</v>
      </c>
      <c r="G15" s="90">
        <f>'6.Polg_Hivatal'!G15</f>
        <v>0</v>
      </c>
      <c r="H15" s="689">
        <f t="shared" si="1"/>
        <v>0</v>
      </c>
      <c r="I15" s="1317">
        <f>'6.Polg_Hivatal'!I15</f>
        <v>0</v>
      </c>
      <c r="J15" s="689">
        <f>'6.Polg_Hivatal'!J15</f>
        <v>0</v>
      </c>
      <c r="K15" s="689">
        <f>'6.Polg_Hivatal'!K15</f>
        <v>0</v>
      </c>
      <c r="L15" s="689" t="e">
        <f>'6.Polg_Hivatal'!L15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'6.Polg_Hivatal'!C16</f>
        <v>448200</v>
      </c>
      <c r="D16" s="434">
        <f>'6.Polg_Hivatal'!D16</f>
        <v>448200</v>
      </c>
      <c r="E16" s="90">
        <f>'6.Polg_Hivatal'!E16</f>
        <v>448200</v>
      </c>
      <c r="F16" s="90">
        <f>'6.Polg_Hivatal'!F16</f>
        <v>0</v>
      </c>
      <c r="G16" s="90">
        <f>'6.Polg_Hivatal'!G16</f>
        <v>0</v>
      </c>
      <c r="H16" s="689">
        <f t="shared" si="1"/>
        <v>0</v>
      </c>
      <c r="I16" s="1317">
        <f>'6.Polg_Hivatal'!I16</f>
        <v>0</v>
      </c>
      <c r="J16" s="689">
        <f>'6.Polg_Hivatal'!J16</f>
        <v>0</v>
      </c>
      <c r="K16" s="689">
        <f>'6.Polg_Hivatal'!K16</f>
        <v>0</v>
      </c>
      <c r="L16" s="689">
        <f>'6.Polg_Hivatal'!L16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'6.Polg_Hivatal'!C17</f>
        <v>0</v>
      </c>
      <c r="D17" s="434">
        <f>'6.Polg_Hivatal'!D17</f>
        <v>0</v>
      </c>
      <c r="E17" s="90">
        <f>'6.Polg_Hivatal'!E17</f>
        <v>0</v>
      </c>
      <c r="F17" s="90">
        <f>'6.Polg_Hivatal'!F17</f>
        <v>0</v>
      </c>
      <c r="G17" s="90">
        <f>'6.Polg_Hivatal'!G17</f>
        <v>0</v>
      </c>
      <c r="H17" s="689">
        <f t="shared" si="1"/>
        <v>0</v>
      </c>
      <c r="I17" s="1317">
        <f>'6.Polg_Hivatal'!I17</f>
        <v>0</v>
      </c>
      <c r="J17" s="689">
        <f>'6.Polg_Hivatal'!J17</f>
        <v>0</v>
      </c>
      <c r="K17" s="689">
        <f>'6.Polg_Hivatal'!K17</f>
        <v>0</v>
      </c>
      <c r="L17" s="689" t="e">
        <f>'6.Polg_Hivatal'!L17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'6.Polg_Hivatal'!C18</f>
        <v>0</v>
      </c>
      <c r="D18" s="277">
        <f>'6.Polg_Hivatal'!D18</f>
        <v>0</v>
      </c>
      <c r="E18" s="92">
        <f>'6.Polg_Hivatal'!E18</f>
        <v>0</v>
      </c>
      <c r="F18" s="92">
        <f>'6.Polg_Hivatal'!F18</f>
        <v>0</v>
      </c>
      <c r="G18" s="92">
        <f>'6.Polg_Hivatal'!G18</f>
        <v>0</v>
      </c>
      <c r="H18" s="690">
        <f t="shared" si="1"/>
        <v>0</v>
      </c>
      <c r="I18" s="1318">
        <f>'6.Polg_Hivatal'!I18</f>
        <v>0</v>
      </c>
      <c r="J18" s="690">
        <f>'6.Polg_Hivatal'!J18</f>
        <v>0</v>
      </c>
      <c r="K18" s="690">
        <f>'6.Polg_Hivatal'!K18</f>
        <v>0</v>
      </c>
      <c r="L18" s="690" t="e">
        <f>'6.Polg_Hivatal'!L18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'6.Polg_Hivatal'!C19</f>
        <v>0</v>
      </c>
      <c r="D19" s="434">
        <f>'6.Polg_Hivatal'!D19</f>
        <v>0</v>
      </c>
      <c r="E19" s="90">
        <f>'6.Polg_Hivatal'!E19</f>
        <v>0</v>
      </c>
      <c r="F19" s="90">
        <f>'6.Polg_Hivatal'!F19</f>
        <v>0</v>
      </c>
      <c r="G19" s="90">
        <f>'6.Polg_Hivatal'!G19</f>
        <v>0</v>
      </c>
      <c r="H19" s="689">
        <f t="shared" si="1"/>
        <v>0</v>
      </c>
      <c r="I19" s="1317">
        <f>'6.Polg_Hivatal'!I19</f>
        <v>0</v>
      </c>
      <c r="J19" s="689">
        <f>'6.Polg_Hivatal'!J19</f>
        <v>0</v>
      </c>
      <c r="K19" s="689">
        <f>'6.Polg_Hivatal'!K19</f>
        <v>0</v>
      </c>
      <c r="L19" s="689" t="e">
        <f>'6.Polg_Hivatal'!L19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'6.Polg_Hivatal'!C20</f>
        <v>0</v>
      </c>
      <c r="D20" s="435">
        <f>'6.Polg_Hivatal'!D20</f>
        <v>0</v>
      </c>
      <c r="E20" s="90">
        <f>'6.Polg_Hivatal'!E20</f>
        <v>0</v>
      </c>
      <c r="F20" s="90">
        <f>'6.Polg_Hivatal'!F20</f>
        <v>0</v>
      </c>
      <c r="G20" s="424">
        <f>'6.Polg_Hivatal'!G20</f>
        <v>0</v>
      </c>
      <c r="H20" s="691">
        <f t="shared" si="1"/>
        <v>0</v>
      </c>
      <c r="I20" s="1319">
        <f>'6.Polg_Hivatal'!I20</f>
        <v>0</v>
      </c>
      <c r="J20" s="691">
        <f>'6.Polg_Hivatal'!J20</f>
        <v>0</v>
      </c>
      <c r="K20" s="691">
        <f>'6.Polg_Hivatal'!K20</f>
        <v>0</v>
      </c>
      <c r="L20" s="691" t="e">
        <f>'6.Polg_Hivatal'!L20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'6.Polg_Hivatal'!C21</f>
        <v>540000</v>
      </c>
      <c r="D21" s="435">
        <f>'6.Polg_Hivatal'!D21</f>
        <v>540000</v>
      </c>
      <c r="E21" s="92">
        <f>'6.Polg_Hivatal'!E21</f>
        <v>540000</v>
      </c>
      <c r="F21" s="92">
        <f>'6.Polg_Hivatal'!F21</f>
        <v>0</v>
      </c>
      <c r="G21" s="92">
        <f>'6.Polg_Hivatal'!G21</f>
        <v>0</v>
      </c>
      <c r="H21" s="692">
        <f t="shared" si="1"/>
        <v>0</v>
      </c>
      <c r="I21" s="1320">
        <f>'6.Polg_Hivatal'!I21</f>
        <v>0</v>
      </c>
      <c r="J21" s="692">
        <f>'6.Polg_Hivatal'!J21</f>
        <v>0</v>
      </c>
      <c r="K21" s="692">
        <f>'6.Polg_Hivatal'!K21</f>
        <v>0</v>
      </c>
      <c r="L21" s="692">
        <f>'6.Polg_Hivatal'!L21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L22" si="2">SUM(D23:D25)</f>
        <v>0</v>
      </c>
      <c r="E22" s="730">
        <f t="shared" si="2"/>
        <v>331428</v>
      </c>
      <c r="F22" s="730">
        <f t="shared" si="2"/>
        <v>0</v>
      </c>
      <c r="G22" s="730">
        <f t="shared" si="2"/>
        <v>0</v>
      </c>
      <c r="H22" s="50">
        <f t="shared" si="1"/>
        <v>331428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'6.Polg_Hivatal'!C23</f>
        <v>0</v>
      </c>
      <c r="D23" s="434">
        <f>'6.Polg_Hivatal'!D23</f>
        <v>0</v>
      </c>
      <c r="E23" s="732">
        <f>'6.Polg_Hivatal'!E23</f>
        <v>0</v>
      </c>
      <c r="F23" s="732">
        <f>'6.Polg_Hivatal'!F23</f>
        <v>0</v>
      </c>
      <c r="G23" s="732">
        <f>'6.Polg_Hivatal'!G23</f>
        <v>0</v>
      </c>
      <c r="H23" s="77">
        <f t="shared" si="1"/>
        <v>0</v>
      </c>
      <c r="I23" s="792">
        <f>'6.Polg_Hivatal'!I23</f>
        <v>0</v>
      </c>
      <c r="J23" s="77">
        <f>'6.Polg_Hivatal'!J23</f>
        <v>0</v>
      </c>
      <c r="K23" s="77">
        <f>'6.Polg_Hivatal'!K23</f>
        <v>0</v>
      </c>
      <c r="L23" s="77" t="e">
        <f>'6.Polg_Hivatal'!L23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'6.Polg_Hivatal'!C24</f>
        <v>0</v>
      </c>
      <c r="D24" s="434">
        <f>'6.Polg_Hivatal'!D24</f>
        <v>0</v>
      </c>
      <c r="E24" s="90">
        <f>'6.Polg_Hivatal'!E24</f>
        <v>0</v>
      </c>
      <c r="F24" s="90">
        <f>'6.Polg_Hivatal'!F24</f>
        <v>0</v>
      </c>
      <c r="G24" s="90">
        <f>'6.Polg_Hivatal'!G24</f>
        <v>0</v>
      </c>
      <c r="H24" s="689">
        <f t="shared" si="1"/>
        <v>0</v>
      </c>
      <c r="I24" s="1317">
        <f>'6.Polg_Hivatal'!I24</f>
        <v>0</v>
      </c>
      <c r="J24" s="689">
        <f>'6.Polg_Hivatal'!J24</f>
        <v>0</v>
      </c>
      <c r="K24" s="689">
        <f>'6.Polg_Hivatal'!K24</f>
        <v>0</v>
      </c>
      <c r="L24" s="689" t="e">
        <f>'6.Polg_Hivatal'!L24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'6.Polg_Hivatal'!C25</f>
        <v>0</v>
      </c>
      <c r="D25" s="434">
        <f>'6.Polg_Hivatal'!D25</f>
        <v>0</v>
      </c>
      <c r="E25" s="90">
        <f>'6.Polg_Hivatal'!E25</f>
        <v>331428</v>
      </c>
      <c r="F25" s="90">
        <f>'6.Polg_Hivatal'!F25</f>
        <v>0</v>
      </c>
      <c r="G25" s="90">
        <f>'6.Polg_Hivatal'!G25</f>
        <v>0</v>
      </c>
      <c r="H25" s="689">
        <f t="shared" si="1"/>
        <v>331428</v>
      </c>
      <c r="I25" s="1317">
        <f>'6.Polg_Hivatal'!I25</f>
        <v>0</v>
      </c>
      <c r="J25" s="689">
        <f>'6.Polg_Hivatal'!J25</f>
        <v>0</v>
      </c>
      <c r="K25" s="689">
        <f>'6.Polg_Hivatal'!K25</f>
        <v>0</v>
      </c>
      <c r="L25" s="689" t="e">
        <f>'6.Polg_Hivatal'!L25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'6.Polg_Hivatal'!C26</f>
        <v>0</v>
      </c>
      <c r="D26" s="434">
        <f>'6.Polg_Hivatal'!D26</f>
        <v>0</v>
      </c>
      <c r="E26" s="90">
        <f>'6.Polg_Hivatal'!E26</f>
        <v>0</v>
      </c>
      <c r="F26" s="90">
        <f>'6.Polg_Hivatal'!F26</f>
        <v>0</v>
      </c>
      <c r="G26" s="90">
        <f>'6.Polg_Hivatal'!G26</f>
        <v>0</v>
      </c>
      <c r="H26" s="693">
        <f t="shared" si="1"/>
        <v>0</v>
      </c>
      <c r="I26" s="1321">
        <f>'6.Polg_Hivatal'!I26</f>
        <v>0</v>
      </c>
      <c r="J26" s="693">
        <f>'6.Polg_Hivatal'!J26</f>
        <v>0</v>
      </c>
      <c r="K26" s="693">
        <f>'6.Polg_Hivatal'!K26</f>
        <v>0</v>
      </c>
      <c r="L26" s="693" t="e">
        <f>'6.Polg_Hivatal'!L26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1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 t="e">
        <f t="shared" si="3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'6.Polg_Hivatal'!C29</f>
        <v>0</v>
      </c>
      <c r="D29" s="278">
        <f>'6.Polg_Hivatal'!D29</f>
        <v>0</v>
      </c>
      <c r="E29" s="734">
        <f>'6.Polg_Hivatal'!E29</f>
        <v>0</v>
      </c>
      <c r="F29" s="734">
        <f>'6.Polg_Hivatal'!F29</f>
        <v>0</v>
      </c>
      <c r="G29" s="734">
        <f>'6.Polg_Hivatal'!G29</f>
        <v>0</v>
      </c>
      <c r="H29" s="694">
        <f t="shared" si="1"/>
        <v>0</v>
      </c>
      <c r="I29" s="1322">
        <f>'6.Polg_Hivatal'!I29</f>
        <v>0</v>
      </c>
      <c r="J29" s="694">
        <f>'6.Polg_Hivatal'!J29</f>
        <v>0</v>
      </c>
      <c r="K29" s="694">
        <f>'6.Polg_Hivatal'!K29</f>
        <v>0</v>
      </c>
      <c r="L29" s="694" t="e">
        <f>'6.Polg_Hivatal'!L29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'6.Polg_Hivatal'!C30</f>
        <v>0</v>
      </c>
      <c r="D30" s="285">
        <f>'6.Polg_Hivatal'!D30</f>
        <v>0</v>
      </c>
      <c r="E30" s="110">
        <f>'6.Polg_Hivatal'!E30</f>
        <v>0</v>
      </c>
      <c r="F30" s="110">
        <f>'6.Polg_Hivatal'!F30</f>
        <v>0</v>
      </c>
      <c r="G30" s="433">
        <f>'6.Polg_Hivatal'!G30</f>
        <v>0</v>
      </c>
      <c r="H30" s="682">
        <f t="shared" si="1"/>
        <v>0</v>
      </c>
      <c r="I30" s="785">
        <f>'6.Polg_Hivatal'!I30</f>
        <v>0</v>
      </c>
      <c r="J30" s="682">
        <f>'6.Polg_Hivatal'!J30</f>
        <v>0</v>
      </c>
      <c r="K30" s="682">
        <f>'6.Polg_Hivatal'!K30</f>
        <v>0</v>
      </c>
      <c r="L30" s="682" t="e">
        <f>'6.Polg_Hivatal'!L30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'6.Polg_Hivatal'!C31</f>
        <v>0</v>
      </c>
      <c r="D31" s="279">
        <f>'6.Polg_Hivatal'!D31</f>
        <v>0</v>
      </c>
      <c r="E31" s="735">
        <f>'6.Polg_Hivatal'!E31</f>
        <v>0</v>
      </c>
      <c r="F31" s="735">
        <f>'6.Polg_Hivatal'!F31</f>
        <v>0</v>
      </c>
      <c r="G31" s="735">
        <f>'6.Polg_Hivatal'!G31</f>
        <v>0</v>
      </c>
      <c r="H31" s="695">
        <f t="shared" si="1"/>
        <v>0</v>
      </c>
      <c r="I31" s="1323">
        <f>'6.Polg_Hivatal'!I31</f>
        <v>0</v>
      </c>
      <c r="J31" s="695">
        <f>'6.Polg_Hivatal'!J31</f>
        <v>0</v>
      </c>
      <c r="K31" s="695">
        <f>'6.Polg_Hivatal'!K31</f>
        <v>0</v>
      </c>
      <c r="L31" s="695" t="e">
        <f>'6.Polg_Hivatal'!L31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 t="e">
        <f t="shared" si="4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'6.Polg_Hivatal'!C33</f>
        <v>0</v>
      </c>
      <c r="D33" s="278">
        <f>'6.Polg_Hivatal'!D33</f>
        <v>0</v>
      </c>
      <c r="E33" s="734">
        <f>'6.Polg_Hivatal'!E33</f>
        <v>0</v>
      </c>
      <c r="F33" s="734">
        <f>'6.Polg_Hivatal'!F33</f>
        <v>0</v>
      </c>
      <c r="G33" s="734">
        <f>'6.Polg_Hivatal'!G33</f>
        <v>0</v>
      </c>
      <c r="H33" s="694">
        <f t="shared" si="1"/>
        <v>0</v>
      </c>
      <c r="I33" s="1322">
        <f>'6.Polg_Hivatal'!I33</f>
        <v>0</v>
      </c>
      <c r="J33" s="694">
        <f>'6.Polg_Hivatal'!J33</f>
        <v>0</v>
      </c>
      <c r="K33" s="694">
        <f>'6.Polg_Hivatal'!K33</f>
        <v>0</v>
      </c>
      <c r="L33" s="694" t="e">
        <f>'6.Polg_Hivatal'!L33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'6.Polg_Hivatal'!C34</f>
        <v>0</v>
      </c>
      <c r="D34" s="285">
        <f>'6.Polg_Hivatal'!D34</f>
        <v>0</v>
      </c>
      <c r="E34" s="110">
        <f>'6.Polg_Hivatal'!E34</f>
        <v>0</v>
      </c>
      <c r="F34" s="110">
        <f>'6.Polg_Hivatal'!F34</f>
        <v>0</v>
      </c>
      <c r="G34" s="433">
        <f>'6.Polg_Hivatal'!G34</f>
        <v>0</v>
      </c>
      <c r="H34" s="682">
        <f t="shared" si="1"/>
        <v>0</v>
      </c>
      <c r="I34" s="785">
        <f>'6.Polg_Hivatal'!I34</f>
        <v>0</v>
      </c>
      <c r="J34" s="682">
        <f>'6.Polg_Hivatal'!J34</f>
        <v>0</v>
      </c>
      <c r="K34" s="682">
        <f>'6.Polg_Hivatal'!K34</f>
        <v>0</v>
      </c>
      <c r="L34" s="682" t="e">
        <f>'6.Polg_Hivatal'!L34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'6.Polg_Hivatal'!C35</f>
        <v>0</v>
      </c>
      <c r="D35" s="279">
        <f>'6.Polg_Hivatal'!D35</f>
        <v>0</v>
      </c>
      <c r="E35" s="735">
        <f>'6.Polg_Hivatal'!E35</f>
        <v>0</v>
      </c>
      <c r="F35" s="735">
        <f>'6.Polg_Hivatal'!F35</f>
        <v>0</v>
      </c>
      <c r="G35" s="735">
        <f>'6.Polg_Hivatal'!G35</f>
        <v>0</v>
      </c>
      <c r="H35" s="696">
        <f t="shared" si="1"/>
        <v>0</v>
      </c>
      <c r="I35" s="1324">
        <f>'6.Polg_Hivatal'!I35</f>
        <v>0</v>
      </c>
      <c r="J35" s="696">
        <f>'6.Polg_Hivatal'!J35</f>
        <v>0</v>
      </c>
      <c r="K35" s="696">
        <f>'6.Polg_Hivatal'!K35</f>
        <v>0</v>
      </c>
      <c r="L35" s="696" t="e">
        <f>'6.Polg_Hivatal'!L35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'6.Polg_Hivatal'!C36</f>
        <v>0</v>
      </c>
      <c r="D36" s="134">
        <f>'6.Polg_Hivatal'!D36</f>
        <v>0</v>
      </c>
      <c r="E36" s="733">
        <f>'6.Polg_Hivatal'!E36</f>
        <v>0</v>
      </c>
      <c r="F36" s="733">
        <f>'6.Polg_Hivatal'!F36</f>
        <v>0</v>
      </c>
      <c r="G36" s="733">
        <f>'6.Polg_Hivatal'!G36</f>
        <v>0</v>
      </c>
      <c r="H36" s="76">
        <f t="shared" si="1"/>
        <v>0</v>
      </c>
      <c r="I36" s="793">
        <f>'6.Polg_Hivatal'!I36</f>
        <v>0</v>
      </c>
      <c r="J36" s="76">
        <f>'6.Polg_Hivatal'!J36</f>
        <v>0</v>
      </c>
      <c r="K36" s="76">
        <f>'6.Polg_Hivatal'!K36</f>
        <v>0</v>
      </c>
      <c r="L36" s="76" t="e">
        <f>'6.Polg_Hivatal'!L36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'6.Polg_Hivatal'!C37</f>
        <v>0</v>
      </c>
      <c r="D37" s="134">
        <f>'6.Polg_Hivatal'!D37</f>
        <v>0</v>
      </c>
      <c r="E37" s="736">
        <f>'6.Polg_Hivatal'!E37</f>
        <v>0</v>
      </c>
      <c r="F37" s="736">
        <f>'6.Polg_Hivatal'!F37</f>
        <v>0</v>
      </c>
      <c r="G37" s="736">
        <f>'6.Polg_Hivatal'!G37</f>
        <v>0</v>
      </c>
      <c r="H37" s="697">
        <f t="shared" si="1"/>
        <v>0</v>
      </c>
      <c r="I37" s="1325">
        <f>'6.Polg_Hivatal'!I37</f>
        <v>0</v>
      </c>
      <c r="J37" s="697">
        <f>'6.Polg_Hivatal'!J37</f>
        <v>0</v>
      </c>
      <c r="K37" s="697">
        <f>'6.Polg_Hivatal'!K37</f>
        <v>0</v>
      </c>
      <c r="L37" s="697" t="e">
        <f>'6.Polg_Hivatal'!L37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SUM(C39:C40)</f>
        <v>0</v>
      </c>
      <c r="D38" s="134">
        <f t="shared" ref="D38:L38" si="5">SUM(D39:D40)</f>
        <v>0</v>
      </c>
      <c r="E38" s="733">
        <f t="shared" si="5"/>
        <v>0</v>
      </c>
      <c r="F38" s="733">
        <f t="shared" si="5"/>
        <v>0</v>
      </c>
      <c r="G38" s="733">
        <f t="shared" si="5"/>
        <v>0</v>
      </c>
      <c r="H38" s="76">
        <f t="shared" si="1"/>
        <v>0</v>
      </c>
      <c r="I38" s="793">
        <f t="shared" si="5"/>
        <v>0</v>
      </c>
      <c r="J38" s="76">
        <f t="shared" si="5"/>
        <v>0</v>
      </c>
      <c r="K38" s="76">
        <f t="shared" si="5"/>
        <v>0</v>
      </c>
      <c r="L38" s="76" t="e">
        <f t="shared" si="5"/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'6.Polg_Hivatal'!C39</f>
        <v>0</v>
      </c>
      <c r="D39" s="286">
        <f>'6.Polg_Hivatal'!D39</f>
        <v>0</v>
      </c>
      <c r="E39" s="737">
        <f>'6.Polg_Hivatal'!E39</f>
        <v>0</v>
      </c>
      <c r="F39" s="737">
        <f>'6.Polg_Hivatal'!F39</f>
        <v>0</v>
      </c>
      <c r="G39" s="737">
        <f>'6.Polg_Hivatal'!G39</f>
        <v>0</v>
      </c>
      <c r="H39" s="698">
        <f t="shared" si="1"/>
        <v>0</v>
      </c>
      <c r="I39" s="1326">
        <f>'6.Polg_Hivatal'!I39</f>
        <v>0</v>
      </c>
      <c r="J39" s="698">
        <f>'6.Polg_Hivatal'!J39</f>
        <v>0</v>
      </c>
      <c r="K39" s="698">
        <f>'6.Polg_Hivatal'!K39</f>
        <v>0</v>
      </c>
      <c r="L39" s="698" t="e">
        <f>'6.Polg_Hivatal'!L39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'6.Polg_Hivatal'!C40</f>
        <v>0</v>
      </c>
      <c r="D40" s="436">
        <f>'6.Polg_Hivatal'!D40</f>
        <v>0</v>
      </c>
      <c r="E40" s="738">
        <f>'6.Polg_Hivatal'!E40</f>
        <v>0</v>
      </c>
      <c r="F40" s="738">
        <f>'6.Polg_Hivatal'!F40</f>
        <v>0</v>
      </c>
      <c r="G40" s="738">
        <f>'6.Polg_Hivatal'!G40</f>
        <v>0</v>
      </c>
      <c r="H40" s="699">
        <f t="shared" si="1"/>
        <v>0</v>
      </c>
      <c r="I40" s="1327">
        <f>'6.Polg_Hivatal'!I40</f>
        <v>0</v>
      </c>
      <c r="J40" s="699">
        <f>'6.Polg_Hivatal'!J40</f>
        <v>0</v>
      </c>
      <c r="K40" s="699">
        <f>'6.Polg_Hivatal'!K40</f>
        <v>0</v>
      </c>
      <c r="L40" s="699" t="e">
        <f>'6.Polg_Hivatal'!L40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'6.Polg_Hivatal'!C41</f>
        <v>0</v>
      </c>
      <c r="D41" s="137">
        <f>'6.Polg_Hivatal'!D41</f>
        <v>0</v>
      </c>
      <c r="E41" s="739">
        <f>'6.Polg_Hivatal'!E41</f>
        <v>0</v>
      </c>
      <c r="F41" s="739">
        <f>'6.Polg_Hivatal'!F41</f>
        <v>0</v>
      </c>
      <c r="G41" s="739">
        <f>'6.Polg_Hivatal'!G41</f>
        <v>0</v>
      </c>
      <c r="H41" s="700">
        <f t="shared" si="1"/>
        <v>0</v>
      </c>
      <c r="I41" s="1328">
        <f>'6.Polg_Hivatal'!I41</f>
        <v>0</v>
      </c>
      <c r="J41" s="700">
        <f>'6.Polg_Hivatal'!J41</f>
        <v>0</v>
      </c>
      <c r="K41" s="700">
        <f>'6.Polg_Hivatal'!K41</f>
        <v>0</v>
      </c>
      <c r="L41" s="700" t="e">
        <f>'6.Polg_Hivatal'!L41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2780200</v>
      </c>
      <c r="D42" s="132">
        <f t="shared" ref="D42:L42" si="6">+D10+D22+D27+D28+D32+D36+D38</f>
        <v>2780200</v>
      </c>
      <c r="E42" s="730">
        <f t="shared" si="6"/>
        <v>5576628</v>
      </c>
      <c r="F42" s="730">
        <f t="shared" si="6"/>
        <v>0</v>
      </c>
      <c r="G42" s="730">
        <f t="shared" si="6"/>
        <v>0</v>
      </c>
      <c r="H42" s="76">
        <f t="shared" si="1"/>
        <v>2796428</v>
      </c>
      <c r="I42" s="793">
        <f t="shared" si="6"/>
        <v>0</v>
      </c>
      <c r="J42" s="76">
        <f t="shared" si="6"/>
        <v>0</v>
      </c>
      <c r="K42" s="76">
        <f t="shared" si="6"/>
        <v>0</v>
      </c>
      <c r="L42" s="76" t="e">
        <f t="shared" si="6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605121117</v>
      </c>
      <c r="D43" s="132">
        <f t="shared" ref="D43:L43" si="7">SUM(D44:D47)</f>
        <v>620989483</v>
      </c>
      <c r="E43" s="730">
        <f t="shared" si="7"/>
        <v>695056983</v>
      </c>
      <c r="F43" s="730">
        <f t="shared" si="7"/>
        <v>0</v>
      </c>
      <c r="G43" s="730">
        <f t="shared" si="7"/>
        <v>0</v>
      </c>
      <c r="H43" s="76">
        <f t="shared" si="1"/>
        <v>74067500</v>
      </c>
      <c r="I43" s="793">
        <f t="shared" si="7"/>
        <v>0</v>
      </c>
      <c r="J43" s="76">
        <f t="shared" si="7"/>
        <v>0</v>
      </c>
      <c r="K43" s="76">
        <f t="shared" si="7"/>
        <v>0</v>
      </c>
      <c r="L43" s="76" t="e">
        <f t="shared" si="7"/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'6.Polg_Hivatal'!C44</f>
        <v>2285980</v>
      </c>
      <c r="D44" s="278">
        <f>'6.Polg_Hivatal'!D44</f>
        <v>4539346</v>
      </c>
      <c r="E44" s="734">
        <f>'6.Polg_Hivatal'!E44</f>
        <v>4539346</v>
      </c>
      <c r="F44" s="734">
        <f>'6.Polg_Hivatal'!F44</f>
        <v>0</v>
      </c>
      <c r="G44" s="734">
        <f>'6.Polg_Hivatal'!G44</f>
        <v>0</v>
      </c>
      <c r="H44" s="694">
        <f t="shared" si="1"/>
        <v>0</v>
      </c>
      <c r="I44" s="1322">
        <f>'6.Polg_Hivatal'!I44</f>
        <v>0</v>
      </c>
      <c r="J44" s="694">
        <f>'6.Polg_Hivatal'!J44</f>
        <v>0</v>
      </c>
      <c r="K44" s="694">
        <f>'6.Polg_Hivatal'!K44</f>
        <v>0</v>
      </c>
      <c r="L44" s="694">
        <f>'6.Polg_Hivatal'!L44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'6.Polg_Hivatal'!C45</f>
        <v>0</v>
      </c>
      <c r="D45" s="285">
        <f>'6.Polg_Hivatal'!D45</f>
        <v>0</v>
      </c>
      <c r="E45" s="93">
        <f>'6.Polg_Hivatal'!E45</f>
        <v>0</v>
      </c>
      <c r="F45" s="93">
        <f>'6.Polg_Hivatal'!F45</f>
        <v>0</v>
      </c>
      <c r="G45" s="93">
        <f>'6.Polg_Hivatal'!G45</f>
        <v>0</v>
      </c>
      <c r="H45" s="701">
        <f t="shared" si="1"/>
        <v>0</v>
      </c>
      <c r="I45" s="1329">
        <f>'6.Polg_Hivatal'!I45</f>
        <v>0</v>
      </c>
      <c r="J45" s="701">
        <f>'6.Polg_Hivatal'!J45</f>
        <v>0</v>
      </c>
      <c r="K45" s="701">
        <f>'6.Polg_Hivatal'!K45</f>
        <v>0</v>
      </c>
      <c r="L45" s="701" t="e">
        <f>'6.Polg_Hivatal'!L45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'6.Polg_Hivatal'!C46</f>
        <v>596783973</v>
      </c>
      <c r="D46" s="416">
        <f>'6.Polg_Hivatal'!D46</f>
        <v>607398973</v>
      </c>
      <c r="E46" s="110">
        <f>'6.Polg_Hivatal'!E46</f>
        <v>681466473</v>
      </c>
      <c r="F46" s="110">
        <f>'6.Polg_Hivatal'!F46</f>
        <v>0</v>
      </c>
      <c r="G46" s="110">
        <f>'6.Polg_Hivatal'!G46</f>
        <v>0</v>
      </c>
      <c r="H46" s="682">
        <f t="shared" si="1"/>
        <v>74067500</v>
      </c>
      <c r="I46" s="785">
        <f>'6.Polg_Hivatal'!I46</f>
        <v>0</v>
      </c>
      <c r="J46" s="682">
        <f>'6.Polg_Hivatal'!J46</f>
        <v>0</v>
      </c>
      <c r="K46" s="682">
        <f>'6.Polg_Hivatal'!K46</f>
        <v>0</v>
      </c>
      <c r="L46" s="682">
        <f>'6.Polg_Hivatal'!L46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'6.Polg_Hivatal'!C47</f>
        <v>6051164</v>
      </c>
      <c r="D47" s="287">
        <f>'6.Polg_Hivatal'!D47</f>
        <v>9051164</v>
      </c>
      <c r="E47" s="735">
        <f>'6.Polg_Hivatal'!E47</f>
        <v>9051164</v>
      </c>
      <c r="F47" s="735">
        <f>'6.Polg_Hivatal'!F47</f>
        <v>0</v>
      </c>
      <c r="G47" s="735">
        <f>'6.Polg_Hivatal'!G47</f>
        <v>0</v>
      </c>
      <c r="H47" s="696">
        <f t="shared" si="1"/>
        <v>0</v>
      </c>
      <c r="I47" s="1324">
        <f>'6.Polg_Hivatal'!I47</f>
        <v>0</v>
      </c>
      <c r="J47" s="696">
        <f>'6.Polg_Hivatal'!J47</f>
        <v>0</v>
      </c>
      <c r="K47" s="696">
        <f>'6.Polg_Hivatal'!K47</f>
        <v>0</v>
      </c>
      <c r="L47" s="696">
        <f>'6.Polg_Hivatal'!L47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607901317</v>
      </c>
      <c r="D48" s="139">
        <f t="shared" ref="D48:L48" si="8">+D42+D43</f>
        <v>623769683</v>
      </c>
      <c r="E48" s="740">
        <f t="shared" si="8"/>
        <v>700633611</v>
      </c>
      <c r="F48" s="740">
        <f t="shared" si="8"/>
        <v>0</v>
      </c>
      <c r="G48" s="740">
        <f t="shared" si="8"/>
        <v>0</v>
      </c>
      <c r="H48" s="705">
        <f t="shared" si="1"/>
        <v>76863928</v>
      </c>
      <c r="I48" s="1330">
        <f t="shared" si="8"/>
        <v>0</v>
      </c>
      <c r="J48" s="705">
        <f t="shared" si="8"/>
        <v>0</v>
      </c>
      <c r="K48" s="705">
        <f t="shared" si="8"/>
        <v>0</v>
      </c>
      <c r="L48" s="705" t="e">
        <f t="shared" si="8"/>
        <v>#DIV/0!</v>
      </c>
    </row>
    <row r="49" spans="1:14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4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4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N51" s="25" t="b">
        <f>D48=D70</f>
        <v>1</v>
      </c>
    </row>
    <row r="52" spans="1:14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9">D7</f>
        <v>Módosított előirányzat a 14/2023.  (VI.29.)  rendelet szerint</v>
      </c>
      <c r="E52" s="21" t="str">
        <f t="shared" si="9"/>
        <v>Módosított előirányzat a …./2023. (IX…..)  rendelet szerint</v>
      </c>
      <c r="F52" s="21" t="str">
        <f t="shared" si="9"/>
        <v>Módosított előirányzat a .../2023. (XII…...)  rendelet szerint</v>
      </c>
      <c r="G52" s="21" t="str">
        <f t="shared" si="9"/>
        <v>Módosított előirányzat a …../2023. (II…..)  rendelet szerint</v>
      </c>
      <c r="H52" s="34" t="str">
        <f t="shared" si="9"/>
        <v>Változás a 14/2023. (VI.29.) rendelethez képest</v>
      </c>
      <c r="I52" s="245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21" t="str">
        <f t="shared" si="9"/>
        <v>2023. évi teljesítés              2023.12.31-ig</v>
      </c>
      <c r="L52" s="21" t="str">
        <f t="shared" si="9"/>
        <v>Teljesítés %-a</v>
      </c>
    </row>
    <row r="53" spans="1:14" s="33" customFormat="1" ht="12.2" customHeight="1" thickBot="1" x14ac:dyDescent="0.25">
      <c r="A53" s="57" t="s">
        <v>12</v>
      </c>
      <c r="B53" s="58" t="s">
        <v>547</v>
      </c>
      <c r="C53" s="91">
        <f>SUM(C54:C59)-C55</f>
        <v>601850153</v>
      </c>
      <c r="D53" s="132">
        <f t="shared" ref="D53:L53" si="10">SUM(D54:D59)-D55</f>
        <v>614718519</v>
      </c>
      <c r="E53" s="730">
        <f t="shared" si="10"/>
        <v>691582447</v>
      </c>
      <c r="F53" s="730">
        <f t="shared" si="10"/>
        <v>0</v>
      </c>
      <c r="G53" s="730">
        <f t="shared" si="10"/>
        <v>0</v>
      </c>
      <c r="H53" s="50">
        <f t="shared" ref="H53:H72" si="11">+E53-D53</f>
        <v>76863928</v>
      </c>
      <c r="I53" s="256">
        <f t="shared" si="10"/>
        <v>0</v>
      </c>
      <c r="J53" s="50">
        <f t="shared" si="10"/>
        <v>0</v>
      </c>
      <c r="K53" s="50">
        <f t="shared" si="10"/>
        <v>0</v>
      </c>
      <c r="L53" s="50" t="e">
        <f t="shared" si="10"/>
        <v>#DIV/0!</v>
      </c>
    </row>
    <row r="54" spans="1:14" ht="12.2" customHeight="1" x14ac:dyDescent="0.2">
      <c r="A54" s="1252" t="s">
        <v>91</v>
      </c>
      <c r="B54" s="17" t="s">
        <v>68</v>
      </c>
      <c r="C54" s="126">
        <f>'6.Polg_Hivatal'!C54</f>
        <v>391438179</v>
      </c>
      <c r="D54" s="278">
        <f>'6.Polg_Hivatal'!D54</f>
        <v>395165979</v>
      </c>
      <c r="E54" s="734">
        <f>'6.Polg_Hivatal'!E54</f>
        <v>460247407</v>
      </c>
      <c r="F54" s="734">
        <f>'6.Polg_Hivatal'!F54</f>
        <v>0</v>
      </c>
      <c r="G54" s="734">
        <f>'6.Polg_Hivatal'!G54</f>
        <v>0</v>
      </c>
      <c r="H54" s="35">
        <f t="shared" si="11"/>
        <v>65081428</v>
      </c>
      <c r="I54" s="260">
        <f>'6.Polg_Hivatal'!I54</f>
        <v>0</v>
      </c>
      <c r="J54" s="35">
        <f>'6.Polg_Hivatal'!J54</f>
        <v>0</v>
      </c>
      <c r="K54" s="35">
        <f>'6.Polg_Hivatal'!K54</f>
        <v>0</v>
      </c>
      <c r="L54" s="35">
        <f>'6.Polg_Hivatal'!L54</f>
        <v>0</v>
      </c>
    </row>
    <row r="55" spans="1:14" ht="12.2" customHeight="1" x14ac:dyDescent="0.2">
      <c r="A55" s="1252" t="s">
        <v>305</v>
      </c>
      <c r="B55" s="428" t="s">
        <v>270</v>
      </c>
      <c r="C55" s="126">
        <f>'6.Polg_Hivatal'!C55</f>
        <v>3000000</v>
      </c>
      <c r="D55" s="278">
        <f>'6.Polg_Hivatal'!D55</f>
        <v>3227800</v>
      </c>
      <c r="E55" s="734">
        <f>'6.Polg_Hivatal'!E55</f>
        <v>19977800</v>
      </c>
      <c r="F55" s="734">
        <f>'6.Polg_Hivatal'!F55</f>
        <v>0</v>
      </c>
      <c r="G55" s="734">
        <f>'6.Polg_Hivatal'!G55</f>
        <v>0</v>
      </c>
      <c r="H55" s="35">
        <f t="shared" si="11"/>
        <v>16750000</v>
      </c>
      <c r="I55" s="260">
        <f>'6.Polg_Hivatal'!I55</f>
        <v>0</v>
      </c>
      <c r="J55" s="35">
        <f>'6.Polg_Hivatal'!J55</f>
        <v>0</v>
      </c>
      <c r="K55" s="35">
        <f>'6.Polg_Hivatal'!K55</f>
        <v>0</v>
      </c>
      <c r="L55" s="35">
        <f>'6.Polg_Hivatal'!L55</f>
        <v>0</v>
      </c>
    </row>
    <row r="56" spans="1:14" ht="12.2" customHeight="1" x14ac:dyDescent="0.2">
      <c r="A56" s="1252" t="s">
        <v>92</v>
      </c>
      <c r="B56" s="423" t="s">
        <v>87</v>
      </c>
      <c r="C56" s="433">
        <f>'6.Polg_Hivatal'!C56</f>
        <v>61678365</v>
      </c>
      <c r="D56" s="416">
        <f>'6.Polg_Hivatal'!D56</f>
        <v>62658365</v>
      </c>
      <c r="E56" s="110">
        <f>'6.Polg_Hivatal'!E56</f>
        <v>71975865</v>
      </c>
      <c r="F56" s="110">
        <f>'6.Polg_Hivatal'!F56</f>
        <v>0</v>
      </c>
      <c r="G56" s="110">
        <f>'6.Polg_Hivatal'!G56</f>
        <v>0</v>
      </c>
      <c r="H56" s="417">
        <f t="shared" si="11"/>
        <v>9317500</v>
      </c>
      <c r="I56" s="651">
        <f>'6.Polg_Hivatal'!I56</f>
        <v>0</v>
      </c>
      <c r="J56" s="417">
        <f>'6.Polg_Hivatal'!J56</f>
        <v>0</v>
      </c>
      <c r="K56" s="417">
        <f>'6.Polg_Hivatal'!K56</f>
        <v>0</v>
      </c>
      <c r="L56" s="417">
        <f>'6.Polg_Hivatal'!L56</f>
        <v>0</v>
      </c>
    </row>
    <row r="57" spans="1:14" ht="12.2" customHeight="1" x14ac:dyDescent="0.2">
      <c r="A57" s="1252" t="s">
        <v>93</v>
      </c>
      <c r="B57" s="423" t="s">
        <v>69</v>
      </c>
      <c r="C57" s="433">
        <f>'6.Polg_Hivatal'!C57</f>
        <v>146447629</v>
      </c>
      <c r="D57" s="416">
        <f>'6.Polg_Hivatal'!D57</f>
        <v>154608195</v>
      </c>
      <c r="E57" s="110">
        <f>'6.Polg_Hivatal'!E57</f>
        <v>157073195</v>
      </c>
      <c r="F57" s="110">
        <f>'6.Polg_Hivatal'!F57</f>
        <v>0</v>
      </c>
      <c r="G57" s="110">
        <f>'6.Polg_Hivatal'!G57</f>
        <v>0</v>
      </c>
      <c r="H57" s="417">
        <f t="shared" si="11"/>
        <v>2465000</v>
      </c>
      <c r="I57" s="651">
        <f>'6.Polg_Hivatal'!I57</f>
        <v>0</v>
      </c>
      <c r="J57" s="417">
        <f>'6.Polg_Hivatal'!J57</f>
        <v>0</v>
      </c>
      <c r="K57" s="417">
        <f>'6.Polg_Hivatal'!K57</f>
        <v>0</v>
      </c>
      <c r="L57" s="417">
        <f>'6.Polg_Hivatal'!L57</f>
        <v>0</v>
      </c>
    </row>
    <row r="58" spans="1:14" ht="12.2" customHeight="1" x14ac:dyDescent="0.2">
      <c r="A58" s="1252" t="s">
        <v>90</v>
      </c>
      <c r="B58" s="423" t="s">
        <v>80</v>
      </c>
      <c r="C58" s="433">
        <f>'6.Polg_Hivatal'!C58</f>
        <v>0</v>
      </c>
      <c r="D58" s="416">
        <f>'6.Polg_Hivatal'!D58</f>
        <v>0</v>
      </c>
      <c r="E58" s="110">
        <f>'6.Polg_Hivatal'!E58</f>
        <v>0</v>
      </c>
      <c r="F58" s="110">
        <f>'6.Polg_Hivatal'!F58</f>
        <v>0</v>
      </c>
      <c r="G58" s="110">
        <f>'6.Polg_Hivatal'!G58</f>
        <v>0</v>
      </c>
      <c r="H58" s="417">
        <f t="shared" si="11"/>
        <v>0</v>
      </c>
      <c r="I58" s="651">
        <f>'6.Polg_Hivatal'!I58</f>
        <v>0</v>
      </c>
      <c r="J58" s="417">
        <f>'6.Polg_Hivatal'!J58</f>
        <v>0</v>
      </c>
      <c r="K58" s="417">
        <f>'6.Polg_Hivatal'!K58</f>
        <v>0</v>
      </c>
      <c r="L58" s="417" t="e">
        <f>'6.Polg_Hivatal'!L58</f>
        <v>#DIV/0!</v>
      </c>
    </row>
    <row r="59" spans="1:14" ht="12.2" customHeight="1" x14ac:dyDescent="0.2">
      <c r="A59" s="1252" t="s">
        <v>147</v>
      </c>
      <c r="B59" s="423" t="s">
        <v>88</v>
      </c>
      <c r="C59" s="433">
        <f>C60</f>
        <v>2285980</v>
      </c>
      <c r="D59" s="416">
        <f>'6.Polg_Hivatal'!D59</f>
        <v>2285980</v>
      </c>
      <c r="E59" s="110">
        <f>'6.Polg_Hivatal'!E59</f>
        <v>2285980</v>
      </c>
      <c r="F59" s="110">
        <f>'6.Polg_Hivatal'!F59</f>
        <v>0</v>
      </c>
      <c r="G59" s="110">
        <f>'6.Polg_Hivatal'!G59</f>
        <v>0</v>
      </c>
      <c r="H59" s="417">
        <f t="shared" si="11"/>
        <v>0</v>
      </c>
      <c r="I59" s="651">
        <f>'6.Polg_Hivatal'!I59</f>
        <v>0</v>
      </c>
      <c r="J59" s="417">
        <f>'6.Polg_Hivatal'!J59</f>
        <v>0</v>
      </c>
      <c r="K59" s="417">
        <f>'6.Polg_Hivatal'!K59</f>
        <v>0</v>
      </c>
      <c r="L59" s="417">
        <f>'6.Polg_Hivatal'!L59</f>
        <v>0</v>
      </c>
    </row>
    <row r="60" spans="1:14" ht="12.2" customHeight="1" x14ac:dyDescent="0.2">
      <c r="A60" s="1252" t="s">
        <v>306</v>
      </c>
      <c r="B60" s="669" t="s">
        <v>235</v>
      </c>
      <c r="C60" s="433">
        <f>'6.Polg_Hivatal'!C60</f>
        <v>2285980</v>
      </c>
      <c r="D60" s="416">
        <f>'6.Polg_Hivatal'!D60</f>
        <v>2285980</v>
      </c>
      <c r="E60" s="110">
        <f>'6.Polg_Hivatal'!E60</f>
        <v>2285980</v>
      </c>
      <c r="F60" s="110">
        <f>'6.Polg_Hivatal'!F60</f>
        <v>0</v>
      </c>
      <c r="G60" s="110">
        <f>'6.Polg_Hivatal'!G60</f>
        <v>0</v>
      </c>
      <c r="H60" s="417">
        <f t="shared" si="11"/>
        <v>0</v>
      </c>
      <c r="I60" s="651">
        <f>'6.Polg_Hivatal'!I60</f>
        <v>0</v>
      </c>
      <c r="J60" s="417">
        <f>'6.Polg_Hivatal'!J60</f>
        <v>0</v>
      </c>
      <c r="K60" s="417">
        <f>'6.Polg_Hivatal'!K60</f>
        <v>0</v>
      </c>
      <c r="L60" s="417">
        <f>'6.Polg_Hivatal'!L60</f>
        <v>0</v>
      </c>
    </row>
    <row r="61" spans="1:14" ht="12.2" customHeight="1" thickBot="1" x14ac:dyDescent="0.25">
      <c r="A61" s="86" t="s">
        <v>307</v>
      </c>
      <c r="B61" s="87" t="s">
        <v>234</v>
      </c>
      <c r="C61" s="94">
        <f>'6.Polg_Hivatal'!C61</f>
        <v>0</v>
      </c>
      <c r="D61" s="279">
        <f>'6.Polg_Hivatal'!D61</f>
        <v>0</v>
      </c>
      <c r="E61" s="741">
        <f>'6.Polg_Hivatal'!E61</f>
        <v>0</v>
      </c>
      <c r="F61" s="741">
        <f>'6.Polg_Hivatal'!F61</f>
        <v>0</v>
      </c>
      <c r="G61" s="741">
        <f>'6.Polg_Hivatal'!G61</f>
        <v>0</v>
      </c>
      <c r="H61" s="63">
        <f t="shared" si="11"/>
        <v>0</v>
      </c>
      <c r="I61" s="262" t="e">
        <f>'6.Polg_Hivatal'!I61</f>
        <v>#REF!</v>
      </c>
      <c r="J61" s="63" t="e">
        <f>'6.Polg_Hivatal'!J61</f>
        <v>#REF!</v>
      </c>
      <c r="K61" s="63" t="e">
        <f>'6.Polg_Hivatal'!K61</f>
        <v>#REF!</v>
      </c>
      <c r="L61" s="63" t="e">
        <f>'6.Polg_Hivatal'!L61</f>
        <v>#REF!</v>
      </c>
    </row>
    <row r="62" spans="1:14" ht="12.2" customHeight="1" thickBot="1" x14ac:dyDescent="0.25">
      <c r="A62" s="57" t="s">
        <v>13</v>
      </c>
      <c r="B62" s="58" t="s">
        <v>548</v>
      </c>
      <c r="C62" s="91">
        <f>SUM(C63:C67)</f>
        <v>6051164</v>
      </c>
      <c r="D62" s="132">
        <f t="shared" ref="D62:L62" si="12">SUM(D63:D67)</f>
        <v>9051164</v>
      </c>
      <c r="E62" s="730">
        <f t="shared" si="12"/>
        <v>9051164</v>
      </c>
      <c r="F62" s="730">
        <f t="shared" si="12"/>
        <v>0</v>
      </c>
      <c r="G62" s="730">
        <f t="shared" si="12"/>
        <v>0</v>
      </c>
      <c r="H62" s="50">
        <f t="shared" si="11"/>
        <v>0</v>
      </c>
      <c r="I62" s="256">
        <f t="shared" si="12"/>
        <v>0</v>
      </c>
      <c r="J62" s="50">
        <f t="shared" si="12"/>
        <v>0</v>
      </c>
      <c r="K62" s="50">
        <f t="shared" si="12"/>
        <v>0</v>
      </c>
      <c r="L62" s="50" t="e">
        <f t="shared" si="12"/>
        <v>#DIV/0!</v>
      </c>
    </row>
    <row r="63" spans="1:14" s="33" customFormat="1" ht="12.2" customHeight="1" x14ac:dyDescent="0.2">
      <c r="A63" s="1252" t="s">
        <v>94</v>
      </c>
      <c r="B63" s="17" t="s">
        <v>119</v>
      </c>
      <c r="C63" s="126">
        <f>'6.Polg_Hivatal'!C63</f>
        <v>6051164</v>
      </c>
      <c r="D63" s="278">
        <f>'6.Polg_Hivatal'!D63</f>
        <v>9051164</v>
      </c>
      <c r="E63" s="734">
        <f>'6.Polg_Hivatal'!E63</f>
        <v>9051164</v>
      </c>
      <c r="F63" s="734">
        <f>'6.Polg_Hivatal'!F63</f>
        <v>0</v>
      </c>
      <c r="G63" s="734">
        <f>'6.Polg_Hivatal'!G63</f>
        <v>0</v>
      </c>
      <c r="H63" s="35">
        <f t="shared" si="11"/>
        <v>0</v>
      </c>
      <c r="I63" s="260">
        <f>'6.Polg_Hivatal'!I63</f>
        <v>0</v>
      </c>
      <c r="J63" s="35">
        <f>'6.Polg_Hivatal'!J63</f>
        <v>0</v>
      </c>
      <c r="K63" s="35">
        <f>'6.Polg_Hivatal'!K63</f>
        <v>0</v>
      </c>
      <c r="L63" s="35">
        <f>'6.Polg_Hivatal'!L63</f>
        <v>0</v>
      </c>
    </row>
    <row r="64" spans="1:14" s="33" customFormat="1" ht="12.2" customHeight="1" x14ac:dyDescent="0.2">
      <c r="A64" s="1252" t="s">
        <v>316</v>
      </c>
      <c r="B64" s="670" t="s">
        <v>236</v>
      </c>
      <c r="C64" s="126">
        <f>'6.Polg_Hivatal'!C64</f>
        <v>0</v>
      </c>
      <c r="D64" s="278">
        <f>'6.Polg_Hivatal'!D64</f>
        <v>0</v>
      </c>
      <c r="E64" s="734">
        <f>'6.Polg_Hivatal'!E64</f>
        <v>0</v>
      </c>
      <c r="F64" s="734">
        <f>'6.Polg_Hivatal'!F64</f>
        <v>0</v>
      </c>
      <c r="G64" s="734">
        <f>'6.Polg_Hivatal'!G64</f>
        <v>0</v>
      </c>
      <c r="H64" s="35">
        <f t="shared" si="11"/>
        <v>0</v>
      </c>
      <c r="I64" s="260">
        <f>'6.Polg_Hivatal'!I64</f>
        <v>0</v>
      </c>
      <c r="J64" s="35">
        <f>'6.Polg_Hivatal'!J64</f>
        <v>0</v>
      </c>
      <c r="K64" s="35">
        <f>'6.Polg_Hivatal'!K64</f>
        <v>0</v>
      </c>
      <c r="L64" s="35" t="e">
        <f>'6.Polg_Hivatal'!L64</f>
        <v>#DIV/0!</v>
      </c>
    </row>
    <row r="65" spans="1:15" ht="12.2" customHeight="1" x14ac:dyDescent="0.2">
      <c r="A65" s="1252" t="s">
        <v>95</v>
      </c>
      <c r="B65" s="423" t="s">
        <v>2</v>
      </c>
      <c r="C65" s="433">
        <f>'6.Polg_Hivatal'!C65</f>
        <v>0</v>
      </c>
      <c r="D65" s="416">
        <f>'6.Polg_Hivatal'!D65</f>
        <v>0</v>
      </c>
      <c r="E65" s="110">
        <f>'6.Polg_Hivatal'!E65</f>
        <v>0</v>
      </c>
      <c r="F65" s="110">
        <f>'6.Polg_Hivatal'!F65</f>
        <v>0</v>
      </c>
      <c r="G65" s="110">
        <f>'6.Polg_Hivatal'!G65</f>
        <v>0</v>
      </c>
      <c r="H65" s="417">
        <f t="shared" si="11"/>
        <v>0</v>
      </c>
      <c r="I65" s="651">
        <f>'6.Polg_Hivatal'!I65</f>
        <v>0</v>
      </c>
      <c r="J65" s="417">
        <f>'6.Polg_Hivatal'!J65</f>
        <v>0</v>
      </c>
      <c r="K65" s="417">
        <f>'6.Polg_Hivatal'!K65</f>
        <v>0</v>
      </c>
      <c r="L65" s="417" t="e">
        <f>'6.Polg_Hivatal'!L65</f>
        <v>#DIV/0!</v>
      </c>
    </row>
    <row r="66" spans="1:15" ht="12.2" customHeight="1" x14ac:dyDescent="0.2">
      <c r="A66" s="1252" t="s">
        <v>342</v>
      </c>
      <c r="B66" s="671" t="s">
        <v>237</v>
      </c>
      <c r="C66" s="433">
        <f>'6.Polg_Hivatal'!C66</f>
        <v>0</v>
      </c>
      <c r="D66" s="416">
        <f>'6.Polg_Hivatal'!D66</f>
        <v>0</v>
      </c>
      <c r="E66" s="110">
        <f>'6.Polg_Hivatal'!E66</f>
        <v>0</v>
      </c>
      <c r="F66" s="110">
        <f>'6.Polg_Hivatal'!F66</f>
        <v>0</v>
      </c>
      <c r="G66" s="110">
        <f>'6.Polg_Hivatal'!G66</f>
        <v>0</v>
      </c>
      <c r="H66" s="417">
        <f t="shared" si="11"/>
        <v>0</v>
      </c>
      <c r="I66" s="651">
        <f>'6.Polg_Hivatal'!I66</f>
        <v>0</v>
      </c>
      <c r="J66" s="417">
        <f>'6.Polg_Hivatal'!J66</f>
        <v>0</v>
      </c>
      <c r="K66" s="417">
        <f>'6.Polg_Hivatal'!K66</f>
        <v>0</v>
      </c>
      <c r="L66" s="417" t="e">
        <f>'6.Polg_Hivatal'!L66</f>
        <v>#DIV/0!</v>
      </c>
    </row>
    <row r="67" spans="1:15" ht="12.2" customHeight="1" x14ac:dyDescent="0.2">
      <c r="A67" s="1252" t="s">
        <v>96</v>
      </c>
      <c r="B67" s="17" t="s">
        <v>175</v>
      </c>
      <c r="C67" s="433">
        <f>'6.Polg_Hivatal'!C67</f>
        <v>0</v>
      </c>
      <c r="D67" s="416">
        <f>'6.Polg_Hivatal'!D67</f>
        <v>0</v>
      </c>
      <c r="E67" s="110">
        <f>'6.Polg_Hivatal'!E67</f>
        <v>0</v>
      </c>
      <c r="F67" s="110">
        <f>'6.Polg_Hivatal'!F67</f>
        <v>0</v>
      </c>
      <c r="G67" s="110">
        <f>'6.Polg_Hivatal'!G67</f>
        <v>0</v>
      </c>
      <c r="H67" s="417">
        <f t="shared" si="11"/>
        <v>0</v>
      </c>
      <c r="I67" s="651">
        <f>'6.Polg_Hivatal'!I67</f>
        <v>0</v>
      </c>
      <c r="J67" s="417">
        <f>'6.Polg_Hivatal'!J67</f>
        <v>0</v>
      </c>
      <c r="K67" s="417">
        <f>'6.Polg_Hivatal'!K67</f>
        <v>0</v>
      </c>
      <c r="L67" s="417" t="e">
        <f>'6.Polg_Hivatal'!L67</f>
        <v>#DIV/0!</v>
      </c>
    </row>
    <row r="68" spans="1:15" ht="12.2" customHeight="1" x14ac:dyDescent="0.2">
      <c r="A68" s="1252" t="s">
        <v>317</v>
      </c>
      <c r="B68" s="669" t="s">
        <v>239</v>
      </c>
      <c r="C68" s="433">
        <f>'6.Polg_Hivatal'!C68</f>
        <v>0</v>
      </c>
      <c r="D68" s="416">
        <f>'6.Polg_Hivatal'!D68</f>
        <v>0</v>
      </c>
      <c r="E68" s="110">
        <f>'6.Polg_Hivatal'!E68</f>
        <v>0</v>
      </c>
      <c r="F68" s="110">
        <f>'6.Polg_Hivatal'!F68</f>
        <v>0</v>
      </c>
      <c r="G68" s="110">
        <f>'6.Polg_Hivatal'!G68</f>
        <v>0</v>
      </c>
      <c r="H68" s="417">
        <f t="shared" si="11"/>
        <v>0</v>
      </c>
      <c r="I68" s="651">
        <f>'6.Polg_Hivatal'!I68</f>
        <v>0</v>
      </c>
      <c r="J68" s="417">
        <f>'6.Polg_Hivatal'!J68</f>
        <v>0</v>
      </c>
      <c r="K68" s="417">
        <f>'6.Polg_Hivatal'!K68</f>
        <v>0</v>
      </c>
      <c r="L68" s="417" t="e">
        <f>'6.Polg_Hivatal'!L68</f>
        <v>#DIV/0!</v>
      </c>
    </row>
    <row r="69" spans="1:15" ht="12.2" customHeight="1" thickBot="1" x14ac:dyDescent="0.25">
      <c r="A69" s="86" t="s">
        <v>318</v>
      </c>
      <c r="B69" s="87" t="s">
        <v>238</v>
      </c>
      <c r="C69" s="94">
        <f>'6.Polg_Hivatal'!C69</f>
        <v>0</v>
      </c>
      <c r="D69" s="416">
        <f>'6.Polg_Hivatal'!D69</f>
        <v>0</v>
      </c>
      <c r="E69" s="110">
        <f>'6.Polg_Hivatal'!E69</f>
        <v>0</v>
      </c>
      <c r="F69" s="110">
        <f>'6.Polg_Hivatal'!F69</f>
        <v>0</v>
      </c>
      <c r="G69" s="110">
        <f>'6.Polg_Hivatal'!G69</f>
        <v>0</v>
      </c>
      <c r="H69" s="417">
        <f t="shared" si="11"/>
        <v>0</v>
      </c>
      <c r="I69" s="651">
        <f>'6.Polg_Hivatal'!I69</f>
        <v>0</v>
      </c>
      <c r="J69" s="417">
        <f>'6.Polg_Hivatal'!J69</f>
        <v>0</v>
      </c>
      <c r="K69" s="417">
        <f>'6.Polg_Hivatal'!K69</f>
        <v>0</v>
      </c>
      <c r="L69" s="417" t="e">
        <f>'6.Polg_Hivatal'!L69</f>
        <v>#DIV/0!</v>
      </c>
    </row>
    <row r="70" spans="1:15" ht="15" customHeight="1" thickBot="1" x14ac:dyDescent="0.25">
      <c r="A70" s="57" t="s">
        <v>14</v>
      </c>
      <c r="B70" s="69" t="s">
        <v>176</v>
      </c>
      <c r="C70" s="140">
        <f>+C53+C62</f>
        <v>607901317</v>
      </c>
      <c r="D70" s="139">
        <f t="shared" ref="D70:L70" si="13">+D53+D62</f>
        <v>623769683</v>
      </c>
      <c r="E70" s="740">
        <f t="shared" si="13"/>
        <v>700633611</v>
      </c>
      <c r="F70" s="740">
        <f t="shared" si="13"/>
        <v>0</v>
      </c>
      <c r="G70" s="740">
        <f t="shared" si="13"/>
        <v>0</v>
      </c>
      <c r="H70" s="70">
        <f t="shared" si="11"/>
        <v>76863928</v>
      </c>
      <c r="I70" s="257">
        <f t="shared" si="13"/>
        <v>0</v>
      </c>
      <c r="J70" s="70">
        <f t="shared" si="13"/>
        <v>0</v>
      </c>
      <c r="K70" s="70">
        <f t="shared" si="13"/>
        <v>0</v>
      </c>
      <c r="L70" s="70" t="e">
        <f t="shared" si="13"/>
        <v>#DIV/0!</v>
      </c>
    </row>
    <row r="71" spans="1:15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5" ht="15" customHeight="1" thickBot="1" x14ac:dyDescent="0.25">
      <c r="A72" s="789" t="s">
        <v>292</v>
      </c>
      <c r="B72" s="791"/>
      <c r="C72" s="142">
        <f>'6.Polg_Hivatal'!C72</f>
        <v>70</v>
      </c>
      <c r="D72" s="790">
        <f>'6.Polg_Hivatal'!D72</f>
        <v>70</v>
      </c>
      <c r="E72" s="668">
        <f>'6.Polg_Hivatal'!E72</f>
        <v>70</v>
      </c>
      <c r="F72" s="668">
        <f>'6.Polg_Hivatal'!F72</f>
        <v>0</v>
      </c>
      <c r="G72" s="668">
        <f>'6.Polg_Hivatal'!G72</f>
        <v>0</v>
      </c>
      <c r="H72" s="253">
        <f t="shared" si="11"/>
        <v>0</v>
      </c>
      <c r="I72" s="253">
        <f>'6.Polg_Hivatal'!I72</f>
        <v>0</v>
      </c>
      <c r="J72" s="253">
        <f>'6.Polg_Hivatal'!J72</f>
        <v>0</v>
      </c>
      <c r="K72" s="253">
        <f>'6.Polg_Hivatal'!K72</f>
        <v>0</v>
      </c>
      <c r="L72" s="253">
        <f>'6.Polg_Hivatal'!L72</f>
        <v>0</v>
      </c>
    </row>
    <row r="73" spans="1:15" ht="14.25" hidden="1" customHeight="1" thickBot="1" x14ac:dyDescent="0.25">
      <c r="A73" s="71" t="s">
        <v>291</v>
      </c>
      <c r="B73" s="72"/>
      <c r="C73" s="757">
        <f>'6.Polg_Hivatal'!C73</f>
        <v>0</v>
      </c>
      <c r="D73" s="794">
        <f>'6.Polg_Hivatal'!D73</f>
        <v>0</v>
      </c>
      <c r="E73" s="755">
        <f>'6.Polg_Hivatal'!E73</f>
        <v>0</v>
      </c>
      <c r="F73" s="755">
        <f>'6.Polg_Hivatal'!F73</f>
        <v>0</v>
      </c>
      <c r="G73" s="755">
        <f>'6.Polg_Hivatal'!G73</f>
        <v>0</v>
      </c>
      <c r="H73" s="757">
        <f>'6.Polg_Hivatal'!H73</f>
        <v>0</v>
      </c>
      <c r="I73" s="757">
        <f>'6.Polg_Hivatal'!I73</f>
        <v>0</v>
      </c>
      <c r="J73" s="757">
        <f>'6.Polg_Hivatal'!J73</f>
        <v>0</v>
      </c>
      <c r="K73" s="757">
        <f>'6.Polg_Hivatal'!K73</f>
        <v>0</v>
      </c>
      <c r="L73" s="757">
        <f>'6.Polg_Hivatal'!L73</f>
        <v>0</v>
      </c>
      <c r="O73" s="25" t="s">
        <v>385</v>
      </c>
    </row>
    <row r="74" spans="1:15" x14ac:dyDescent="0.2">
      <c r="D74" s="232" t="s">
        <v>385</v>
      </c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30" zoomScaleNormal="112" zoomScaleSheetLayoutView="13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6.6640625" style="25" customWidth="1"/>
    <col min="4" max="5" width="17" style="25" customWidth="1"/>
    <col min="6" max="7" width="17" style="25" hidden="1" customWidth="1"/>
    <col min="8" max="8" width="16.33203125" style="25" bestFit="1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818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764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133</v>
      </c>
      <c r="C4" s="1743" t="s">
        <v>138</v>
      </c>
      <c r="D4" s="1744"/>
      <c r="E4" s="1744"/>
      <c r="F4" s="1744"/>
      <c r="G4" s="1744"/>
      <c r="H4" s="1745" t="s">
        <v>138</v>
      </c>
    </row>
    <row r="5" spans="1:12" s="40" customFormat="1" ht="36.75" thickBot="1" x14ac:dyDescent="0.25">
      <c r="A5" s="41" t="s">
        <v>139</v>
      </c>
      <c r="B5" s="42" t="s">
        <v>402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184883592</v>
      </c>
      <c r="D10" s="132">
        <f t="shared" ref="D10:L10" si="0">SUM(D11:D21)</f>
        <v>198817592</v>
      </c>
      <c r="E10" s="730">
        <f t="shared" si="0"/>
        <v>198817592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'7.TIK'!C11-'30._TIK_önként'!C11</f>
        <v>0</v>
      </c>
      <c r="D11" s="284">
        <f>'7.TIK'!D11-'30._TIK_önként'!D11</f>
        <v>0</v>
      </c>
      <c r="E11" s="731">
        <f>'7.TIK'!E11-'30._TIK_önként'!E11</f>
        <v>0</v>
      </c>
      <c r="F11" s="731">
        <f>'7.TIK'!F11-'30._TIK_önként'!F11</f>
        <v>0</v>
      </c>
      <c r="G11" s="731">
        <f>'7.TIK'!G11-'30._TIK_önként'!G11</f>
        <v>0</v>
      </c>
      <c r="H11" s="688">
        <f t="shared" ref="H11:H47" si="1">+E11-D11</f>
        <v>0</v>
      </c>
      <c r="I11" s="1316">
        <f>'7.TIK'!I11-'30._TIK_önként'!I11</f>
        <v>0</v>
      </c>
      <c r="J11" s="688">
        <f>'7.TIK'!J11-'30._TIK_önként'!J11</f>
        <v>0</v>
      </c>
      <c r="K11" s="688">
        <f>'7.TIK'!K11-'30._TIK_önként'!K11</f>
        <v>0</v>
      </c>
      <c r="L11" s="688" t="e">
        <f>'7.TIK'!L11-'30._TIK_önként'!L11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'7.TIK'!C12-'30._TIK_önként'!C12</f>
        <v>20379785</v>
      </c>
      <c r="D12" s="434">
        <f>'7.TIK'!D12-'30._TIK_önként'!D12</f>
        <v>20379785</v>
      </c>
      <c r="E12" s="90">
        <f>'7.TIK'!E12-'30._TIK_önként'!E12</f>
        <v>20379785</v>
      </c>
      <c r="F12" s="90">
        <f>'7.TIK'!F12-'30._TIK_önként'!F12</f>
        <v>0</v>
      </c>
      <c r="G12" s="90">
        <f>'7.TIK'!G12-'30._TIK_önként'!G12</f>
        <v>0</v>
      </c>
      <c r="H12" s="689">
        <f t="shared" si="1"/>
        <v>0</v>
      </c>
      <c r="I12" s="1317">
        <f>'7.TIK'!I12-'30._TIK_önként'!I12</f>
        <v>0</v>
      </c>
      <c r="J12" s="689">
        <f>'7.TIK'!J12-'30._TIK_önként'!J12</f>
        <v>0</v>
      </c>
      <c r="K12" s="689">
        <f>'7.TIK'!K12-'30._TIK_önként'!K12</f>
        <v>0</v>
      </c>
      <c r="L12" s="689">
        <f>'7.TIK'!L12-'30._TIK_önként'!L12</f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'7.TIK'!C13-'30._TIK_önként'!C13</f>
        <v>6184800</v>
      </c>
      <c r="D13" s="434">
        <f>'7.TIK'!D13-'30._TIK_önként'!D13</f>
        <v>6184800</v>
      </c>
      <c r="E13" s="90">
        <f>'7.TIK'!E13-'30._TIK_önként'!E13</f>
        <v>6184800</v>
      </c>
      <c r="F13" s="90">
        <f>'7.TIK'!F13-'30._TIK_önként'!F13</f>
        <v>0</v>
      </c>
      <c r="G13" s="90">
        <f>'7.TIK'!G13-'30._TIK_önként'!G13</f>
        <v>0</v>
      </c>
      <c r="H13" s="689">
        <f t="shared" si="1"/>
        <v>0</v>
      </c>
      <c r="I13" s="1317">
        <f>'7.TIK'!I13-'30._TIK_önként'!I13</f>
        <v>0</v>
      </c>
      <c r="J13" s="689">
        <f>'7.TIK'!J13-'30._TIK_önként'!J13</f>
        <v>0</v>
      </c>
      <c r="K13" s="689">
        <f>'7.TIK'!K13-'30._TIK_önként'!K13</f>
        <v>0</v>
      </c>
      <c r="L13" s="689">
        <f>'7.TIK'!L13-'30._TIK_önként'!L13</f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'7.TIK'!C14-'30._TIK_önként'!C14</f>
        <v>0</v>
      </c>
      <c r="D14" s="434">
        <f>'7.TIK'!D14-'30._TIK_önként'!D14</f>
        <v>0</v>
      </c>
      <c r="E14" s="90">
        <f>'7.TIK'!E14-'30._TIK_önként'!E14</f>
        <v>0</v>
      </c>
      <c r="F14" s="90">
        <f>'7.TIK'!F14-'30._TIK_önként'!F14</f>
        <v>0</v>
      </c>
      <c r="G14" s="90">
        <f>'7.TIK'!G14-'30._TIK_önként'!G14</f>
        <v>0</v>
      </c>
      <c r="H14" s="689">
        <f t="shared" si="1"/>
        <v>0</v>
      </c>
      <c r="I14" s="1317">
        <f>'7.TIK'!I14-'30._TIK_önként'!I14</f>
        <v>0</v>
      </c>
      <c r="J14" s="689">
        <f>'7.TIK'!J14-'30._TIK_önként'!J14</f>
        <v>0</v>
      </c>
      <c r="K14" s="689">
        <f>'7.TIK'!K14-'30._TIK_önként'!K14</f>
        <v>0</v>
      </c>
      <c r="L14" s="689" t="e">
        <f>'7.TIK'!L14-'30._TIK_önként'!L14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'7.TIK'!C15-'30._TIK_önként'!C15</f>
        <v>121625660</v>
      </c>
      <c r="D15" s="434">
        <f>'7.TIK'!D15-'30._TIK_önként'!D15</f>
        <v>121625660</v>
      </c>
      <c r="E15" s="90">
        <f>'7.TIK'!E15-'30._TIK_önként'!E15</f>
        <v>121625660</v>
      </c>
      <c r="F15" s="90">
        <f>'7.TIK'!F15-'30._TIK_önként'!F15</f>
        <v>0</v>
      </c>
      <c r="G15" s="90">
        <f>'7.TIK'!G15-'30._TIK_önként'!G15</f>
        <v>0</v>
      </c>
      <c r="H15" s="689">
        <f t="shared" si="1"/>
        <v>0</v>
      </c>
      <c r="I15" s="1317">
        <f>'7.TIK'!I15-'30._TIK_önként'!I15</f>
        <v>0</v>
      </c>
      <c r="J15" s="689">
        <f>'7.TIK'!J15-'30._TIK_önként'!J15</f>
        <v>0</v>
      </c>
      <c r="K15" s="689">
        <f>'7.TIK'!K15-'30._TIK_önként'!K15</f>
        <v>0</v>
      </c>
      <c r="L15" s="689">
        <f>'7.TIK'!L15-'30._TIK_önként'!L15</f>
        <v>0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'7.TIK'!C16-'30._TIK_önként'!C16</f>
        <v>36693347</v>
      </c>
      <c r="D16" s="434">
        <f>'7.TIK'!D16-'30._TIK_önként'!D16</f>
        <v>36693347</v>
      </c>
      <c r="E16" s="90">
        <f>'7.TIK'!E16-'30._TIK_önként'!E16</f>
        <v>36693347</v>
      </c>
      <c r="F16" s="90">
        <f>'7.TIK'!F16-'30._TIK_önként'!F16</f>
        <v>0</v>
      </c>
      <c r="G16" s="90">
        <f>'7.TIK'!G16-'30._TIK_önként'!G16</f>
        <v>0</v>
      </c>
      <c r="H16" s="689">
        <f t="shared" si="1"/>
        <v>0</v>
      </c>
      <c r="I16" s="1317">
        <f>'7.TIK'!I16-'30._TIK_önként'!I16</f>
        <v>0</v>
      </c>
      <c r="J16" s="689">
        <f>'7.TIK'!J16-'30._TIK_önként'!J16</f>
        <v>0</v>
      </c>
      <c r="K16" s="689">
        <f>'7.TIK'!K16-'30._TIK_önként'!K16</f>
        <v>0</v>
      </c>
      <c r="L16" s="689">
        <f>'7.TIK'!L16-'30._TIK_önként'!L16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'7.TIK'!C17-'30._TIK_önként'!C17</f>
        <v>0</v>
      </c>
      <c r="D17" s="434">
        <f>'7.TIK'!D17-'30._TIK_önként'!D17</f>
        <v>13934000</v>
      </c>
      <c r="E17" s="90">
        <f>'7.TIK'!E17-'30._TIK_önként'!E17</f>
        <v>13934000</v>
      </c>
      <c r="F17" s="90">
        <f>'7.TIK'!F17-'30._TIK_önként'!F17</f>
        <v>0</v>
      </c>
      <c r="G17" s="90">
        <f>'7.TIK'!G17-'30._TIK_önként'!G17</f>
        <v>0</v>
      </c>
      <c r="H17" s="689">
        <f t="shared" si="1"/>
        <v>0</v>
      </c>
      <c r="I17" s="1317">
        <f>'7.TIK'!I17-'30._TIK_önként'!I17</f>
        <v>0</v>
      </c>
      <c r="J17" s="689">
        <f>'7.TIK'!J17-'30._TIK_önként'!J17</f>
        <v>0</v>
      </c>
      <c r="K17" s="689">
        <f>'7.TIK'!K17-'30._TIK_önként'!K17</f>
        <v>0</v>
      </c>
      <c r="L17" s="689">
        <f>'7.TIK'!L17-'30._TIK_önként'!L17</f>
        <v>0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'7.TIK'!C18-'30._TIK_önként'!C18</f>
        <v>0</v>
      </c>
      <c r="D18" s="277">
        <f>'7.TIK'!D18-'30._TIK_önként'!D18</f>
        <v>0</v>
      </c>
      <c r="E18" s="92">
        <f>'7.TIK'!E18-'30._TIK_önként'!E18</f>
        <v>0</v>
      </c>
      <c r="F18" s="92">
        <f>'7.TIK'!F18-'30._TIK_önként'!F18</f>
        <v>0</v>
      </c>
      <c r="G18" s="92">
        <f>'7.TIK'!G18-'30._TIK_önként'!G18</f>
        <v>0</v>
      </c>
      <c r="H18" s="690">
        <f t="shared" si="1"/>
        <v>0</v>
      </c>
      <c r="I18" s="1318">
        <f>'7.TIK'!I18-'30._TIK_önként'!I18</f>
        <v>0</v>
      </c>
      <c r="J18" s="690">
        <f>'7.TIK'!J18-'30._TIK_önként'!J18</f>
        <v>0</v>
      </c>
      <c r="K18" s="690">
        <f>'7.TIK'!K18-'30._TIK_önként'!K18</f>
        <v>0</v>
      </c>
      <c r="L18" s="690" t="e">
        <f>'7.TIK'!L18-'30._TIK_önként'!L18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'7.TIK'!C19-'30._TIK_önként'!C19</f>
        <v>0</v>
      </c>
      <c r="D19" s="434">
        <f>'7.TIK'!D19-'30._TIK_önként'!D19</f>
        <v>0</v>
      </c>
      <c r="E19" s="90">
        <f>'7.TIK'!E19-'30._TIK_önként'!E19</f>
        <v>0</v>
      </c>
      <c r="F19" s="90">
        <f>'7.TIK'!F19-'30._TIK_önként'!F19</f>
        <v>0</v>
      </c>
      <c r="G19" s="90">
        <f>'7.TIK'!G19-'30._TIK_önként'!G19</f>
        <v>0</v>
      </c>
      <c r="H19" s="689">
        <f t="shared" si="1"/>
        <v>0</v>
      </c>
      <c r="I19" s="1317">
        <f>'7.TIK'!I19-'30._TIK_önként'!I19</f>
        <v>0</v>
      </c>
      <c r="J19" s="689">
        <f>'7.TIK'!J19-'30._TIK_önként'!J19</f>
        <v>0</v>
      </c>
      <c r="K19" s="689">
        <f>'7.TIK'!K19-'30._TIK_önként'!K19</f>
        <v>0</v>
      </c>
      <c r="L19" s="689" t="e">
        <f>'7.TIK'!L19-'30._TIK_önként'!L19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'7.TIK'!C20-'30._TIK_önként'!C20</f>
        <v>0</v>
      </c>
      <c r="D20" s="435">
        <f>'7.TIK'!D20-'30._TIK_önként'!D20</f>
        <v>0</v>
      </c>
      <c r="E20" s="90">
        <f>'7.TIK'!E20-'30._TIK_önként'!E20</f>
        <v>0</v>
      </c>
      <c r="F20" s="90">
        <f>'7.TIK'!F20-'30._TIK_önként'!F20</f>
        <v>0</v>
      </c>
      <c r="G20" s="424">
        <f>'7.TIK'!G20-'30._TIK_önként'!G20</f>
        <v>0</v>
      </c>
      <c r="H20" s="691">
        <f t="shared" si="1"/>
        <v>0</v>
      </c>
      <c r="I20" s="1319">
        <f>'7.TIK'!I20-'30._TIK_önként'!I20</f>
        <v>0</v>
      </c>
      <c r="J20" s="691">
        <f>'7.TIK'!J20-'30._TIK_önként'!J20</f>
        <v>0</v>
      </c>
      <c r="K20" s="691">
        <f>'7.TIK'!K20-'30._TIK_önként'!K20</f>
        <v>0</v>
      </c>
      <c r="L20" s="691" t="e">
        <f>'7.TIK'!L20-'30._TIK_önként'!L20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'7.TIK'!C21-'30._TIK_önként'!C21</f>
        <v>0</v>
      </c>
      <c r="D21" s="435">
        <f>'7.TIK'!D21-'30._TIK_önként'!D21</f>
        <v>0</v>
      </c>
      <c r="E21" s="92">
        <f>'7.TIK'!E21-'30._TIK_önként'!E21</f>
        <v>0</v>
      </c>
      <c r="F21" s="92">
        <f>'7.TIK'!F21-'30._TIK_önként'!F21</f>
        <v>0</v>
      </c>
      <c r="G21" s="92">
        <f>'7.TIK'!G21-'30._TIK_önként'!G21</f>
        <v>0</v>
      </c>
      <c r="H21" s="692">
        <f t="shared" si="1"/>
        <v>0</v>
      </c>
      <c r="I21" s="1320">
        <f>'7.TIK'!I21-'30._TIK_önként'!I21</f>
        <v>0</v>
      </c>
      <c r="J21" s="692">
        <f>'7.TIK'!J21-'30._TIK_önként'!J21</f>
        <v>0</v>
      </c>
      <c r="K21" s="692">
        <f>'7.TIK'!K21-'30._TIK_önként'!K21</f>
        <v>0</v>
      </c>
      <c r="L21" s="692" t="e">
        <f>'7.TIK'!L21-'30._TIK_önként'!L21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L22" si="2">SUM(D23:D25)</f>
        <v>0</v>
      </c>
      <c r="E22" s="730">
        <f t="shared" si="2"/>
        <v>321071</v>
      </c>
      <c r="F22" s="730">
        <f t="shared" si="2"/>
        <v>0</v>
      </c>
      <c r="G22" s="730">
        <f t="shared" si="2"/>
        <v>0</v>
      </c>
      <c r="H22" s="50">
        <f t="shared" si="1"/>
        <v>321071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'7.TIK'!C23-'30._TIK_önként'!C23</f>
        <v>0</v>
      </c>
      <c r="D23" s="434">
        <f>'7.TIK'!D23-'30._TIK_önként'!D23</f>
        <v>0</v>
      </c>
      <c r="E23" s="732">
        <f>'7.TIK'!E23-'30._TIK_önként'!E23</f>
        <v>0</v>
      </c>
      <c r="F23" s="732">
        <f>'7.TIK'!F23-'30._TIK_önként'!F23</f>
        <v>0</v>
      </c>
      <c r="G23" s="732">
        <f>'7.TIK'!G23-'30._TIK_önként'!G23</f>
        <v>0</v>
      </c>
      <c r="H23" s="77">
        <f t="shared" si="1"/>
        <v>0</v>
      </c>
      <c r="I23" s="792">
        <f>'7.TIK'!I23-'30._TIK_önként'!I23</f>
        <v>0</v>
      </c>
      <c r="J23" s="77">
        <f>'7.TIK'!J23-'30._TIK_önként'!J23</f>
        <v>0</v>
      </c>
      <c r="K23" s="77">
        <f>'7.TIK'!K23-'30._TIK_önként'!K23</f>
        <v>0</v>
      </c>
      <c r="L23" s="77" t="e">
        <f>'7.TIK'!L23-'30._TIK_önként'!L23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'7.TIK'!C24-'30._TIK_önként'!C24</f>
        <v>0</v>
      </c>
      <c r="D24" s="434">
        <f>'7.TIK'!D24-'30._TIK_önként'!D24</f>
        <v>0</v>
      </c>
      <c r="E24" s="90">
        <f>'7.TIK'!E24-'30._TIK_önként'!E24</f>
        <v>0</v>
      </c>
      <c r="F24" s="90">
        <f>'7.TIK'!F24-'30._TIK_önként'!F24</f>
        <v>0</v>
      </c>
      <c r="G24" s="90">
        <f>'7.TIK'!G24-'30._TIK_önként'!G24</f>
        <v>0</v>
      </c>
      <c r="H24" s="689">
        <f t="shared" si="1"/>
        <v>0</v>
      </c>
      <c r="I24" s="1317">
        <f>'7.TIK'!I24-'30._TIK_önként'!I24</f>
        <v>0</v>
      </c>
      <c r="J24" s="689">
        <f>'7.TIK'!J24-'30._TIK_önként'!J24</f>
        <v>0</v>
      </c>
      <c r="K24" s="689">
        <f>'7.TIK'!K24-'30._TIK_önként'!K24</f>
        <v>0</v>
      </c>
      <c r="L24" s="689" t="e">
        <f>'7.TIK'!L24-'30._TIK_önként'!L24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'7.TIK'!C25-'30._TIK_önként'!C25</f>
        <v>0</v>
      </c>
      <c r="D25" s="434">
        <f>'7.TIK'!D25-'30._TIK_önként'!D25</f>
        <v>0</v>
      </c>
      <c r="E25" s="90">
        <f>'7.TIK'!E25-'30._TIK_önként'!E25</f>
        <v>321071</v>
      </c>
      <c r="F25" s="90">
        <f>'7.TIK'!F25-'30._TIK_önként'!F25</f>
        <v>0</v>
      </c>
      <c r="G25" s="90">
        <f>'7.TIK'!G25-'30._TIK_önként'!G25</f>
        <v>0</v>
      </c>
      <c r="H25" s="689">
        <f t="shared" si="1"/>
        <v>321071</v>
      </c>
      <c r="I25" s="1317">
        <f>'7.TIK'!I25-'30._TIK_önként'!I25</f>
        <v>0</v>
      </c>
      <c r="J25" s="689">
        <f>'7.TIK'!J25-'30._TIK_önként'!J25</f>
        <v>0</v>
      </c>
      <c r="K25" s="689">
        <f>'7.TIK'!K25-'30._TIK_önként'!K25</f>
        <v>0</v>
      </c>
      <c r="L25" s="689" t="e">
        <f>'7.TIK'!L25-'30._TIK_önként'!L25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'7.TIK'!C26-'30._TIK_önként'!C26</f>
        <v>0</v>
      </c>
      <c r="D26" s="434">
        <f>'7.TIK'!D26-'30._TIK_önként'!D26</f>
        <v>0</v>
      </c>
      <c r="E26" s="90">
        <f>'7.TIK'!E26-'30._TIK_önként'!E26</f>
        <v>0</v>
      </c>
      <c r="F26" s="90">
        <f>'7.TIK'!F26-'30._TIK_önként'!F26</f>
        <v>0</v>
      </c>
      <c r="G26" s="90">
        <f>'7.TIK'!G26-'30._TIK_önként'!G26</f>
        <v>0</v>
      </c>
      <c r="H26" s="693">
        <f t="shared" si="1"/>
        <v>0</v>
      </c>
      <c r="I26" s="1321">
        <f>'7.TIK'!I26-'30._TIK_önként'!I26</f>
        <v>0</v>
      </c>
      <c r="J26" s="693">
        <f>'7.TIK'!J26-'30._TIK_önként'!J26</f>
        <v>0</v>
      </c>
      <c r="K26" s="693">
        <f>'7.TIK'!K26-'30._TIK_önként'!K26</f>
        <v>0</v>
      </c>
      <c r="L26" s="693" t="e">
        <f>'7.TIK'!L26-'30._TIK_önként'!L26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'7.TIK'!C28-'30._TIK_önként'!C27</f>
        <v>0</v>
      </c>
      <c r="D27" s="134">
        <f>'7.TIK'!D28-'30._TIK_önként'!D27</f>
        <v>0</v>
      </c>
      <c r="E27" s="733">
        <f>'7.TIK'!E28-'30._TIK_önként'!E27</f>
        <v>0</v>
      </c>
      <c r="F27" s="733">
        <f>'7.TIK'!F28-'30._TIK_önként'!F27</f>
        <v>0</v>
      </c>
      <c r="G27" s="733">
        <f>'7.TIK'!G28-'30._TIK_önként'!G27</f>
        <v>0</v>
      </c>
      <c r="H27" s="76">
        <f t="shared" si="1"/>
        <v>0</v>
      </c>
      <c r="I27" s="793">
        <f>'7.TIK'!I28-'30._TIK_önként'!I27</f>
        <v>0</v>
      </c>
      <c r="J27" s="76">
        <f>'7.TIK'!J28-'30._TIK_önként'!J27</f>
        <v>0</v>
      </c>
      <c r="K27" s="76">
        <f>'7.TIK'!K28-'30._TIK_önként'!K27</f>
        <v>0</v>
      </c>
      <c r="L27" s="76" t="e">
        <f>'7.TIK'!L28-'30._TIK_önként'!L27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 t="e">
        <f t="shared" si="3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'7.TIK'!C29-'30._TIK_önként'!C29</f>
        <v>0</v>
      </c>
      <c r="D29" s="278">
        <f>'7.TIK'!D29-'30._TIK_önként'!D29</f>
        <v>0</v>
      </c>
      <c r="E29" s="734">
        <f>'7.TIK'!E29-'30._TIK_önként'!E29</f>
        <v>0</v>
      </c>
      <c r="F29" s="734">
        <f>'7.TIK'!F29-'30._TIK_önként'!F29</f>
        <v>0</v>
      </c>
      <c r="G29" s="734">
        <f>'7.TIK'!G29-'30._TIK_önként'!G29</f>
        <v>0</v>
      </c>
      <c r="H29" s="694">
        <f t="shared" si="1"/>
        <v>0</v>
      </c>
      <c r="I29" s="1322">
        <f>'7.TIK'!I29-'30._TIK_önként'!I29</f>
        <v>0</v>
      </c>
      <c r="J29" s="694">
        <f>'7.TIK'!J29-'30._TIK_önként'!J29</f>
        <v>0</v>
      </c>
      <c r="K29" s="694">
        <f>'7.TIK'!K29-'30._TIK_önként'!K29</f>
        <v>0</v>
      </c>
      <c r="L29" s="694" t="e">
        <f>'7.TIK'!L29-'30._TIK_önként'!L29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'7.TIK'!C30-'30._TIK_önként'!C30</f>
        <v>0</v>
      </c>
      <c r="D30" s="285">
        <f>'7.TIK'!D30-'30._TIK_önként'!D30</f>
        <v>0</v>
      </c>
      <c r="E30" s="110">
        <f>'7.TIK'!E30-'30._TIK_önként'!E30</f>
        <v>0</v>
      </c>
      <c r="F30" s="110">
        <f>'7.TIK'!F30-'30._TIK_önként'!F30</f>
        <v>0</v>
      </c>
      <c r="G30" s="433">
        <f>'7.TIK'!G30-'30._TIK_önként'!G30</f>
        <v>0</v>
      </c>
      <c r="H30" s="682">
        <f t="shared" si="1"/>
        <v>0</v>
      </c>
      <c r="I30" s="785">
        <f>'7.TIK'!I30-'30._TIK_önként'!I30</f>
        <v>0</v>
      </c>
      <c r="J30" s="682">
        <f>'7.TIK'!J30-'30._TIK_önként'!J30</f>
        <v>0</v>
      </c>
      <c r="K30" s="682">
        <f>'7.TIK'!K30-'30._TIK_önként'!K30</f>
        <v>0</v>
      </c>
      <c r="L30" s="682" t="e">
        <f>'7.TIK'!L30-'30._TIK_önként'!L30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'7.TIK'!C31-'30._TIK_önként'!C31</f>
        <v>0</v>
      </c>
      <c r="D31" s="279">
        <f>'7.TIK'!D31-'30._TIK_önként'!D31</f>
        <v>0</v>
      </c>
      <c r="E31" s="735">
        <f>'7.TIK'!E31-'30._TIK_önként'!E31</f>
        <v>0</v>
      </c>
      <c r="F31" s="735">
        <f>'7.TIK'!F31-'30._TIK_önként'!F31</f>
        <v>0</v>
      </c>
      <c r="G31" s="735">
        <f>'7.TIK'!G31-'30._TIK_önként'!G31</f>
        <v>0</v>
      </c>
      <c r="H31" s="695">
        <f t="shared" si="1"/>
        <v>0</v>
      </c>
      <c r="I31" s="1323">
        <f>'7.TIK'!I31-'30._TIK_önként'!I31</f>
        <v>0</v>
      </c>
      <c r="J31" s="695">
        <f>'7.TIK'!J31-'30._TIK_önként'!J31</f>
        <v>0</v>
      </c>
      <c r="K31" s="695">
        <f>'7.TIK'!K31-'30._TIK_önként'!K31</f>
        <v>0</v>
      </c>
      <c r="L31" s="695" t="e">
        <f>'7.TIK'!L31-'30._TIK_önként'!L31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 t="e">
        <f t="shared" si="4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'7.TIK'!C33-'30._TIK_önként'!C33</f>
        <v>0</v>
      </c>
      <c r="D33" s="278">
        <f>'7.TIK'!D33-'30._TIK_önként'!D33</f>
        <v>0</v>
      </c>
      <c r="E33" s="734">
        <f>'7.TIK'!E33-'30._TIK_önként'!E33</f>
        <v>0</v>
      </c>
      <c r="F33" s="734">
        <f>'7.TIK'!F33-'30._TIK_önként'!F33</f>
        <v>0</v>
      </c>
      <c r="G33" s="734">
        <f>'7.TIK'!G33-'30._TIK_önként'!G33</f>
        <v>0</v>
      </c>
      <c r="H33" s="694">
        <f t="shared" si="1"/>
        <v>0</v>
      </c>
      <c r="I33" s="1322">
        <f>'7.TIK'!I33-'30._TIK_önként'!I33</f>
        <v>0</v>
      </c>
      <c r="J33" s="694">
        <f>'7.TIK'!J33-'30._TIK_önként'!J33</f>
        <v>0</v>
      </c>
      <c r="K33" s="694">
        <f>'7.TIK'!K33-'30._TIK_önként'!K33</f>
        <v>0</v>
      </c>
      <c r="L33" s="694" t="e">
        <f>'7.TIK'!L33-'30._TIK_önként'!L33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'7.TIK'!C34-'30._TIK_önként'!C34</f>
        <v>0</v>
      </c>
      <c r="D34" s="285">
        <f>'7.TIK'!D34-'30._TIK_önként'!D34</f>
        <v>0</v>
      </c>
      <c r="E34" s="110">
        <f>'7.TIK'!E34-'30._TIK_önként'!E34</f>
        <v>0</v>
      </c>
      <c r="F34" s="110">
        <f>'7.TIK'!F34-'30._TIK_önként'!F34</f>
        <v>0</v>
      </c>
      <c r="G34" s="433">
        <f>'7.TIK'!G34-'30._TIK_önként'!G34</f>
        <v>0</v>
      </c>
      <c r="H34" s="682">
        <f t="shared" si="1"/>
        <v>0</v>
      </c>
      <c r="I34" s="785">
        <f>'7.TIK'!I34-'30._TIK_önként'!I34</f>
        <v>0</v>
      </c>
      <c r="J34" s="682">
        <f>'7.TIK'!J34-'30._TIK_önként'!J34</f>
        <v>0</v>
      </c>
      <c r="K34" s="682">
        <f>'7.TIK'!K34-'30._TIK_önként'!K34</f>
        <v>0</v>
      </c>
      <c r="L34" s="682" t="e">
        <f>'7.TIK'!L34-'30._TIK_önként'!L34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'7.TIK'!C35-'30._TIK_önként'!C35</f>
        <v>0</v>
      </c>
      <c r="D35" s="279">
        <f>'7.TIK'!D35-'30._TIK_önként'!D35</f>
        <v>0</v>
      </c>
      <c r="E35" s="735">
        <f>'7.TIK'!E35-'30._TIK_önként'!E35</f>
        <v>0</v>
      </c>
      <c r="F35" s="735">
        <f>'7.TIK'!F35-'30._TIK_önként'!F35</f>
        <v>0</v>
      </c>
      <c r="G35" s="735">
        <f>'7.TIK'!G35-'30._TIK_önként'!G35</f>
        <v>0</v>
      </c>
      <c r="H35" s="696">
        <f t="shared" si="1"/>
        <v>0</v>
      </c>
      <c r="I35" s="1324">
        <f>'7.TIK'!I35-'30._TIK_önként'!I35</f>
        <v>0</v>
      </c>
      <c r="J35" s="696">
        <f>'7.TIK'!J35-'30._TIK_önként'!J35</f>
        <v>0</v>
      </c>
      <c r="K35" s="696">
        <f>'7.TIK'!K35-'30._TIK_önként'!K35</f>
        <v>0</v>
      </c>
      <c r="L35" s="696" t="e">
        <f>'7.TIK'!L35-'30._TIK_önként'!L35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'7.TIK'!C36-'30._TIK_önként'!C36</f>
        <v>0</v>
      </c>
      <c r="D36" s="134">
        <f>'7.TIK'!D36-'30._TIK_önként'!D36</f>
        <v>0</v>
      </c>
      <c r="E36" s="733">
        <f>'7.TIK'!E36-'30._TIK_önként'!E36</f>
        <v>0</v>
      </c>
      <c r="F36" s="733">
        <f>'7.TIK'!F36-'30._TIK_önként'!F36</f>
        <v>0</v>
      </c>
      <c r="G36" s="733">
        <f>'7.TIK'!G36-'30._TIK_önként'!G36</f>
        <v>0</v>
      </c>
      <c r="H36" s="76">
        <f t="shared" si="1"/>
        <v>0</v>
      </c>
      <c r="I36" s="793">
        <f>'7.TIK'!I36-'30._TIK_önként'!I36</f>
        <v>0</v>
      </c>
      <c r="J36" s="76">
        <f>'7.TIK'!J36-'30._TIK_önként'!J36</f>
        <v>0</v>
      </c>
      <c r="K36" s="76">
        <f>'7.TIK'!K36-'30._TIK_önként'!K36</f>
        <v>0</v>
      </c>
      <c r="L36" s="76" t="e">
        <f>'7.TIK'!L36-'30._TIK_önként'!L36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'7.TIK'!C37-'30._TIK_önként'!C37</f>
        <v>0</v>
      </c>
      <c r="D37" s="134">
        <f>'7.TIK'!D37-'30._TIK_önként'!D37</f>
        <v>0</v>
      </c>
      <c r="E37" s="736">
        <f>'7.TIK'!E37-'30._TIK_önként'!E37</f>
        <v>0</v>
      </c>
      <c r="F37" s="736">
        <f>'7.TIK'!F37-'30._TIK_önként'!F37</f>
        <v>0</v>
      </c>
      <c r="G37" s="736">
        <f>'7.TIK'!G37-'30._TIK_önként'!G37</f>
        <v>0</v>
      </c>
      <c r="H37" s="697">
        <f t="shared" si="1"/>
        <v>0</v>
      </c>
      <c r="I37" s="1325">
        <f>'7.TIK'!I37-'30._TIK_önként'!I37</f>
        <v>0</v>
      </c>
      <c r="J37" s="697">
        <f>'7.TIK'!J37-'30._TIK_önként'!J37</f>
        <v>0</v>
      </c>
      <c r="K37" s="697">
        <f>'7.TIK'!K37-'30._TIK_önként'!K37</f>
        <v>0</v>
      </c>
      <c r="L37" s="697" t="e">
        <f>'7.TIK'!L37-'30._TIK_önként'!L37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'7.TIK'!C38-'30._TIK_önként'!C38</f>
        <v>0</v>
      </c>
      <c r="D38" s="134">
        <f>'7.TIK'!D38-'30._TIK_önként'!D38</f>
        <v>0</v>
      </c>
      <c r="E38" s="733">
        <f>'7.TIK'!E38-'30._TIK_önként'!E38</f>
        <v>0</v>
      </c>
      <c r="F38" s="733">
        <f>'7.TIK'!F38-'30._TIK_önként'!F38</f>
        <v>0</v>
      </c>
      <c r="G38" s="733">
        <f>'7.TIK'!G38-'30._TIK_önként'!G38</f>
        <v>0</v>
      </c>
      <c r="H38" s="76">
        <f t="shared" si="1"/>
        <v>0</v>
      </c>
      <c r="I38" s="793">
        <f>'7.TIK'!I38-'30._TIK_önként'!I38</f>
        <v>0</v>
      </c>
      <c r="J38" s="76">
        <f>'7.TIK'!J38-'30._TIK_önként'!J38</f>
        <v>0</v>
      </c>
      <c r="K38" s="76">
        <f>'7.TIK'!K38-'30._TIK_önként'!K38</f>
        <v>0</v>
      </c>
      <c r="L38" s="76" t="e">
        <f>'7.TIK'!L38-'30._TIK_önként'!L38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'7.TIK'!C39-'30._TIK_önként'!C39</f>
        <v>0</v>
      </c>
      <c r="D39" s="286">
        <f>'7.TIK'!D39-'30._TIK_önként'!D39</f>
        <v>0</v>
      </c>
      <c r="E39" s="737">
        <f>'7.TIK'!E39-'30._TIK_önként'!E39</f>
        <v>0</v>
      </c>
      <c r="F39" s="737">
        <f>'7.TIK'!F39-'30._TIK_önként'!F39</f>
        <v>0</v>
      </c>
      <c r="G39" s="737">
        <f>'7.TIK'!G39-'30._TIK_önként'!G39</f>
        <v>0</v>
      </c>
      <c r="H39" s="698">
        <f t="shared" si="1"/>
        <v>0</v>
      </c>
      <c r="I39" s="1326">
        <f>'7.TIK'!I39-'30._TIK_önként'!I39</f>
        <v>0</v>
      </c>
      <c r="J39" s="698">
        <f>'7.TIK'!J39-'30._TIK_önként'!J39</f>
        <v>0</v>
      </c>
      <c r="K39" s="698">
        <f>'7.TIK'!K39-'30._TIK_önként'!K39</f>
        <v>0</v>
      </c>
      <c r="L39" s="698" t="e">
        <f>'7.TIK'!L39-'30._TIK_önként'!L39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'7.TIK'!C40-'30._TIK_önként'!C40</f>
        <v>0</v>
      </c>
      <c r="D40" s="436">
        <f>'7.TIK'!D40-'30._TIK_önként'!D40</f>
        <v>0</v>
      </c>
      <c r="E40" s="738">
        <f>'7.TIK'!E40-'30._TIK_önként'!E40</f>
        <v>0</v>
      </c>
      <c r="F40" s="738">
        <f>'7.TIK'!F40-'30._TIK_önként'!F40</f>
        <v>0</v>
      </c>
      <c r="G40" s="738">
        <f>'7.TIK'!G40-'30._TIK_önként'!G40</f>
        <v>0</v>
      </c>
      <c r="H40" s="699">
        <f t="shared" si="1"/>
        <v>0</v>
      </c>
      <c r="I40" s="1327">
        <f>'7.TIK'!I40-'30._TIK_önként'!I40</f>
        <v>0</v>
      </c>
      <c r="J40" s="699">
        <f>'7.TIK'!J40-'30._TIK_önként'!J40</f>
        <v>0</v>
      </c>
      <c r="K40" s="699">
        <f>'7.TIK'!K40-'30._TIK_önként'!K40</f>
        <v>0</v>
      </c>
      <c r="L40" s="699" t="e">
        <f>'7.TIK'!L40-'30._TIK_önként'!L40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'7.TIK'!C41-'30._TIK_önként'!C41</f>
        <v>0</v>
      </c>
      <c r="D41" s="137">
        <f>'7.TIK'!D41-'30._TIK_önként'!D41</f>
        <v>0</v>
      </c>
      <c r="E41" s="739">
        <f>'7.TIK'!E41-'30._TIK_önként'!E41</f>
        <v>0</v>
      </c>
      <c r="F41" s="739">
        <f>'7.TIK'!F41-'30._TIK_önként'!F41</f>
        <v>0</v>
      </c>
      <c r="G41" s="739">
        <f>'7.TIK'!G41-'30._TIK_önként'!G41</f>
        <v>0</v>
      </c>
      <c r="H41" s="700">
        <f t="shared" si="1"/>
        <v>0</v>
      </c>
      <c r="I41" s="1328">
        <f>'7.TIK'!I41-'30._TIK_önként'!I41</f>
        <v>0</v>
      </c>
      <c r="J41" s="700">
        <f>'7.TIK'!J41-'30._TIK_önként'!J41</f>
        <v>0</v>
      </c>
      <c r="K41" s="700">
        <f>'7.TIK'!K41-'30._TIK_önként'!K41</f>
        <v>0</v>
      </c>
      <c r="L41" s="700" t="e">
        <f>'7.TIK'!L41-'30._TIK_önként'!L41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184883592</v>
      </c>
      <c r="D42" s="132">
        <f t="shared" ref="D42:L42" si="5">+D10+D22+D27+D28+D32+D36+D38</f>
        <v>198817592</v>
      </c>
      <c r="E42" s="730">
        <f t="shared" si="5"/>
        <v>199138663</v>
      </c>
      <c r="F42" s="730">
        <f t="shared" si="5"/>
        <v>0</v>
      </c>
      <c r="G42" s="730">
        <f t="shared" si="5"/>
        <v>0</v>
      </c>
      <c r="H42" s="76">
        <f t="shared" si="1"/>
        <v>321071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 t="e">
        <f t="shared" si="5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953170364</v>
      </c>
      <c r="D43" s="132">
        <f t="shared" ref="D43:L43" si="6">SUM(D44:D47)</f>
        <v>972333311</v>
      </c>
      <c r="E43" s="730">
        <f t="shared" si="6"/>
        <v>1118317637</v>
      </c>
      <c r="F43" s="730">
        <f t="shared" si="6"/>
        <v>0</v>
      </c>
      <c r="G43" s="730">
        <f t="shared" si="6"/>
        <v>0</v>
      </c>
      <c r="H43" s="76">
        <f t="shared" si="1"/>
        <v>145984326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 t="e">
        <f t="shared" si="6"/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'7.TIK'!C44-'30._TIK_önként'!C44</f>
        <v>0</v>
      </c>
      <c r="D44" s="278">
        <f>'7.TIK'!D44-'30._TIK_önként'!D44</f>
        <v>13446511</v>
      </c>
      <c r="E44" s="734">
        <f>'7.TIK'!E44-'30._TIK_önként'!E44</f>
        <v>13446511</v>
      </c>
      <c r="F44" s="734">
        <f>'7.TIK'!F44-'30._TIK_önként'!F44</f>
        <v>0</v>
      </c>
      <c r="G44" s="734">
        <f>'7.TIK'!G44-'30._TIK_önként'!G44</f>
        <v>0</v>
      </c>
      <c r="H44" s="694">
        <f t="shared" si="1"/>
        <v>0</v>
      </c>
      <c r="I44" s="1322">
        <f>'7.TIK'!I44-'30._TIK_önként'!I44</f>
        <v>0</v>
      </c>
      <c r="J44" s="694">
        <f>'7.TIK'!J44-'30._TIK_önként'!J44</f>
        <v>0</v>
      </c>
      <c r="K44" s="694">
        <f>'7.TIK'!K44-'30._TIK_önként'!K44</f>
        <v>0</v>
      </c>
      <c r="L44" s="694">
        <f>'7.TIK'!L44-'30._TIK_önként'!L44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'7.TIK'!C45-'30._TIK_önként'!C45</f>
        <v>0</v>
      </c>
      <c r="D45" s="285">
        <f>'7.TIK'!D45-'30._TIK_önként'!D45</f>
        <v>0</v>
      </c>
      <c r="E45" s="93">
        <f>'7.TIK'!E45-'30._TIK_önként'!E45</f>
        <v>0</v>
      </c>
      <c r="F45" s="93">
        <f>'7.TIK'!F45-'30._TIK_önként'!F45</f>
        <v>0</v>
      </c>
      <c r="G45" s="93">
        <f>'7.TIK'!G45-'30._TIK_önként'!G45</f>
        <v>0</v>
      </c>
      <c r="H45" s="701">
        <f t="shared" si="1"/>
        <v>0</v>
      </c>
      <c r="I45" s="1329">
        <f>'7.TIK'!I45-'30._TIK_önként'!I45</f>
        <v>0</v>
      </c>
      <c r="J45" s="701">
        <f>'7.TIK'!J45-'30._TIK_önként'!J45</f>
        <v>0</v>
      </c>
      <c r="K45" s="701">
        <f>'7.TIK'!K45-'30._TIK_önként'!K45</f>
        <v>0</v>
      </c>
      <c r="L45" s="701" t="e">
        <f>'7.TIK'!L45-'30._TIK_önként'!L45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'7.TIK'!C46-'30._TIK_önként'!C46</f>
        <v>948170364</v>
      </c>
      <c r="D46" s="416">
        <f>'7.TIK'!D46-'30._TIK_önként'!D46</f>
        <v>945706484</v>
      </c>
      <c r="E46" s="110">
        <f>'7.TIK'!E46-'30._TIK_önként'!E46</f>
        <v>1086530406</v>
      </c>
      <c r="F46" s="110">
        <f>'7.TIK'!F46-'30._TIK_önként'!F46</f>
        <v>0</v>
      </c>
      <c r="G46" s="110">
        <f>'7.TIK'!G46-'30._TIK_önként'!G46</f>
        <v>0</v>
      </c>
      <c r="H46" s="682">
        <f t="shared" si="1"/>
        <v>140823922</v>
      </c>
      <c r="I46" s="785">
        <f>'7.TIK'!I46-'30._TIK_önként'!I46</f>
        <v>0</v>
      </c>
      <c r="J46" s="682">
        <f>'7.TIK'!J46-'30._TIK_önként'!J46</f>
        <v>0</v>
      </c>
      <c r="K46" s="682">
        <f>'7.TIK'!K46-'30._TIK_önként'!K46</f>
        <v>0</v>
      </c>
      <c r="L46" s="682">
        <f>'7.TIK'!L46-'30._TIK_önként'!L46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'7.TIK'!C47-'30._TIK_önként'!C47</f>
        <v>5000000</v>
      </c>
      <c r="D47" s="287">
        <f>'7.TIK'!D47-'30._TIK_önként'!D47</f>
        <v>13180316</v>
      </c>
      <c r="E47" s="735">
        <f>'7.TIK'!E47-'30._TIK_önként'!E47</f>
        <v>18340720</v>
      </c>
      <c r="F47" s="735">
        <f>'7.TIK'!F47-'30._TIK_önként'!F47</f>
        <v>0</v>
      </c>
      <c r="G47" s="735">
        <f>'7.TIK'!G47-'30._TIK_önként'!G47</f>
        <v>0</v>
      </c>
      <c r="H47" s="696">
        <f t="shared" si="1"/>
        <v>5160404</v>
      </c>
      <c r="I47" s="1324">
        <f>'7.TIK'!I47-'30._TIK_önként'!I47</f>
        <v>0</v>
      </c>
      <c r="J47" s="696">
        <f>'7.TIK'!J47-'30._TIK_önként'!J47</f>
        <v>0</v>
      </c>
      <c r="K47" s="696">
        <f>'7.TIK'!K47-'30._TIK_önként'!K47</f>
        <v>0</v>
      </c>
      <c r="L47" s="696">
        <f>'7.TIK'!L47-'30._TIK_önként'!L47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1138053956</v>
      </c>
      <c r="D48" s="139">
        <f t="shared" ref="D48:L48" si="7">+D42+D43</f>
        <v>1171150903</v>
      </c>
      <c r="E48" s="740">
        <f t="shared" si="7"/>
        <v>1317456300</v>
      </c>
      <c r="F48" s="740">
        <f t="shared" si="7"/>
        <v>0</v>
      </c>
      <c r="G48" s="740">
        <f t="shared" si="7"/>
        <v>0</v>
      </c>
      <c r="H48" s="705">
        <f>+E48-D48</f>
        <v>146305397</v>
      </c>
      <c r="I48" s="1330">
        <f t="shared" si="7"/>
        <v>0</v>
      </c>
      <c r="J48" s="705">
        <f t="shared" si="7"/>
        <v>0</v>
      </c>
      <c r="K48" s="705">
        <f t="shared" si="7"/>
        <v>0</v>
      </c>
      <c r="L48" s="705" t="e">
        <f t="shared" si="7"/>
        <v>#DIV/0!</v>
      </c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8">D7</f>
        <v>Módosított előirányzat a 14/2023.  (VI.29.)  rendelet szerint</v>
      </c>
      <c r="E52" s="21" t="str">
        <f t="shared" si="8"/>
        <v>Módosított előirányzat a …./2023. (IX…..)  rendelet szerint</v>
      </c>
      <c r="F52" s="21" t="str">
        <f t="shared" si="8"/>
        <v>Módosított előirányzat a .../2023. (XII…...)  rendelet szerint</v>
      </c>
      <c r="G52" s="21" t="str">
        <f t="shared" si="8"/>
        <v>Módosított előirányzat a …../2023. (II…..)  rendelet szerint</v>
      </c>
      <c r="H52" s="34" t="str">
        <f t="shared" si="8"/>
        <v>Változás a 14/2023. (VI.29.) rendelethez képest</v>
      </c>
      <c r="I52" s="245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1133053956</v>
      </c>
      <c r="D53" s="132">
        <f t="shared" ref="D53:L53" si="9">SUM(D54:D59)-D55</f>
        <v>1157970587</v>
      </c>
      <c r="E53" s="730">
        <f t="shared" si="9"/>
        <v>1299115580</v>
      </c>
      <c r="F53" s="730">
        <f t="shared" si="9"/>
        <v>0</v>
      </c>
      <c r="G53" s="730">
        <f t="shared" si="9"/>
        <v>0</v>
      </c>
      <c r="H53" s="50">
        <f t="shared" ref="H53:H72" si="10">+E53-D53</f>
        <v>141144993</v>
      </c>
      <c r="I53" s="256">
        <f t="shared" si="9"/>
        <v>0</v>
      </c>
      <c r="J53" s="50">
        <f t="shared" si="9"/>
        <v>0</v>
      </c>
      <c r="K53" s="50">
        <f t="shared" si="9"/>
        <v>0</v>
      </c>
      <c r="L53" s="50" t="e">
        <f t="shared" si="9"/>
        <v>#DIV/0!</v>
      </c>
    </row>
    <row r="54" spans="1:12" ht="12.2" customHeight="1" x14ac:dyDescent="0.2">
      <c r="A54" s="1252" t="s">
        <v>91</v>
      </c>
      <c r="B54" s="17" t="s">
        <v>68</v>
      </c>
      <c r="C54" s="126">
        <f>'7.TIK'!C54-'30._TIK_önként'!C54</f>
        <v>379849961</v>
      </c>
      <c r="D54" s="278">
        <f>'7.TIK'!D54-'30._TIK_önként'!D54</f>
        <v>385999961</v>
      </c>
      <c r="E54" s="734">
        <f>'7.TIK'!E54-'30._TIK_önként'!E54</f>
        <v>479724526</v>
      </c>
      <c r="F54" s="734">
        <f>'7.TIK'!F54-'30._TIK_önként'!F54</f>
        <v>0</v>
      </c>
      <c r="G54" s="734">
        <f>'7.TIK'!G54-'30._TIK_önként'!G54</f>
        <v>0</v>
      </c>
      <c r="H54" s="35">
        <f t="shared" si="10"/>
        <v>93724565</v>
      </c>
      <c r="I54" s="260">
        <f>'7.TIK'!I54-'30._TIK_önként'!I54</f>
        <v>0</v>
      </c>
      <c r="J54" s="35">
        <f>'7.TIK'!J54-'30._TIK_önként'!J54</f>
        <v>0</v>
      </c>
      <c r="K54" s="35">
        <f>'7.TIK'!K54-'30._TIK_önként'!K54</f>
        <v>0</v>
      </c>
      <c r="L54" s="35">
        <f>'7.TIK'!L54-'30._TIK_önként'!L54</f>
        <v>0</v>
      </c>
    </row>
    <row r="55" spans="1:12" ht="12.2" customHeight="1" x14ac:dyDescent="0.2">
      <c r="A55" s="1252" t="s">
        <v>305</v>
      </c>
      <c r="B55" s="428" t="s">
        <v>270</v>
      </c>
      <c r="C55" s="126">
        <f>'7.TIK'!C55-'30._TIK_önként'!C55</f>
        <v>0</v>
      </c>
      <c r="D55" s="278">
        <f>'7.TIK'!D55-'30._TIK_önként'!D55</f>
        <v>0</v>
      </c>
      <c r="E55" s="734">
        <f>'7.TIK'!E55-'30._TIK_önként'!E55</f>
        <v>20185726</v>
      </c>
      <c r="F55" s="734">
        <f>'7.TIK'!F55-'30._TIK_önként'!F55</f>
        <v>0</v>
      </c>
      <c r="G55" s="734">
        <f>'7.TIK'!G55-'30._TIK_önként'!G55</f>
        <v>0</v>
      </c>
      <c r="H55" s="35">
        <f t="shared" si="10"/>
        <v>20185726</v>
      </c>
      <c r="I55" s="260">
        <f>'7.TIK'!I55-'30._TIK_önként'!I55</f>
        <v>0</v>
      </c>
      <c r="J55" s="35">
        <f>'7.TIK'!J55-'30._TIK_önként'!J55</f>
        <v>0</v>
      </c>
      <c r="K55" s="35">
        <f>'7.TIK'!K55-'30._TIK_önként'!K55</f>
        <v>0</v>
      </c>
      <c r="L55" s="35" t="e">
        <f>'7.TIK'!L55-'30._TIK_önként'!L55</f>
        <v>#DIV/0!</v>
      </c>
    </row>
    <row r="56" spans="1:12" ht="12.2" customHeight="1" x14ac:dyDescent="0.2">
      <c r="A56" s="1252" t="s">
        <v>92</v>
      </c>
      <c r="B56" s="423" t="s">
        <v>87</v>
      </c>
      <c r="C56" s="433">
        <f>'7.TIK'!C56-'30._TIK_önként'!C56</f>
        <v>64326302</v>
      </c>
      <c r="D56" s="416">
        <f>'7.TIK'!D56-'30._TIK_önként'!D56</f>
        <v>66048302</v>
      </c>
      <c r="E56" s="110">
        <f>'7.TIK'!E56-'30._TIK_önként'!E56</f>
        <v>76306357</v>
      </c>
      <c r="F56" s="110">
        <f>'7.TIK'!F56-'30._TIK_önként'!F56</f>
        <v>0</v>
      </c>
      <c r="G56" s="110">
        <f>'7.TIK'!G56-'30._TIK_önként'!G56</f>
        <v>0</v>
      </c>
      <c r="H56" s="417">
        <f t="shared" si="10"/>
        <v>10258055</v>
      </c>
      <c r="I56" s="651">
        <f>'7.TIK'!I56-'30._TIK_önként'!I56</f>
        <v>0</v>
      </c>
      <c r="J56" s="417">
        <f>'7.TIK'!J56-'30._TIK_önként'!J56</f>
        <v>0</v>
      </c>
      <c r="K56" s="417">
        <f>'7.TIK'!K56-'30._TIK_önként'!K56</f>
        <v>0</v>
      </c>
      <c r="L56" s="417">
        <f>'7.TIK'!L56-'30._TIK_önként'!L56</f>
        <v>0</v>
      </c>
    </row>
    <row r="57" spans="1:12" ht="12.2" customHeight="1" x14ac:dyDescent="0.2">
      <c r="A57" s="1252" t="s">
        <v>93</v>
      </c>
      <c r="B57" s="423" t="s">
        <v>69</v>
      </c>
      <c r="C57" s="433">
        <f>'7.TIK'!C57-'30._TIK_önként'!C57</f>
        <v>688877693</v>
      </c>
      <c r="D57" s="416">
        <f>'7.TIK'!D57-'30._TIK_önként'!D57</f>
        <v>705922324</v>
      </c>
      <c r="E57" s="110">
        <f>'7.TIK'!E57-'30._TIK_önként'!E57</f>
        <v>743084697</v>
      </c>
      <c r="F57" s="110">
        <f>'7.TIK'!F57-'30._TIK_önként'!F57</f>
        <v>0</v>
      </c>
      <c r="G57" s="110">
        <f>'7.TIK'!G57-'30._TIK_önként'!G57</f>
        <v>0</v>
      </c>
      <c r="H57" s="417">
        <f t="shared" si="10"/>
        <v>37162373</v>
      </c>
      <c r="I57" s="651">
        <f>'7.TIK'!I57-'30._TIK_önként'!I57</f>
        <v>0</v>
      </c>
      <c r="J57" s="417">
        <f>'7.TIK'!J57-'30._TIK_önként'!J57</f>
        <v>0</v>
      </c>
      <c r="K57" s="417">
        <f>'7.TIK'!K57-'30._TIK_önként'!K57</f>
        <v>0</v>
      </c>
      <c r="L57" s="417">
        <f>'7.TIK'!L57-'30._TIK_önként'!L57</f>
        <v>0</v>
      </c>
    </row>
    <row r="58" spans="1:12" ht="12.2" customHeight="1" x14ac:dyDescent="0.2">
      <c r="A58" s="1252" t="s">
        <v>90</v>
      </c>
      <c r="B58" s="423" t="s">
        <v>80</v>
      </c>
      <c r="C58" s="433">
        <f>'7.TIK'!C58-'30._TIK_önként'!C58</f>
        <v>0</v>
      </c>
      <c r="D58" s="416">
        <f>'7.TIK'!D58-'30._TIK_önként'!D58</f>
        <v>0</v>
      </c>
      <c r="E58" s="110">
        <f>'7.TIK'!E58-'30._TIK_önként'!E58</f>
        <v>0</v>
      </c>
      <c r="F58" s="110">
        <f>'7.TIK'!F58-'30._TIK_önként'!F58</f>
        <v>0</v>
      </c>
      <c r="G58" s="110">
        <f>'7.TIK'!G58-'30._TIK_önként'!G58</f>
        <v>0</v>
      </c>
      <c r="H58" s="417">
        <f t="shared" si="10"/>
        <v>0</v>
      </c>
      <c r="I58" s="651">
        <f>'7.TIK'!I58-'30._TIK_önként'!I58</f>
        <v>0</v>
      </c>
      <c r="J58" s="417">
        <f>'7.TIK'!J58-'30._TIK_önként'!J58</f>
        <v>0</v>
      </c>
      <c r="K58" s="417">
        <f>'7.TIK'!K58-'30._TIK_önként'!K58</f>
        <v>0</v>
      </c>
      <c r="L58" s="417" t="e">
        <f>'7.TIK'!L58-'30._TIK_önként'!L58</f>
        <v>#DIV/0!</v>
      </c>
    </row>
    <row r="59" spans="1:12" ht="12.2" customHeight="1" x14ac:dyDescent="0.2">
      <c r="A59" s="1252" t="s">
        <v>147</v>
      </c>
      <c r="B59" s="423" t="s">
        <v>88</v>
      </c>
      <c r="C59" s="433">
        <f>'7.TIK'!C59-'30._TIK_önként'!C59</f>
        <v>0</v>
      </c>
      <c r="D59" s="416">
        <f>'7.TIK'!D59-'30._TIK_önként'!D59</f>
        <v>0</v>
      </c>
      <c r="E59" s="110">
        <f>'7.TIK'!E59-'30._TIK_önként'!E59</f>
        <v>0</v>
      </c>
      <c r="F59" s="110">
        <f>'7.TIK'!F59-'30._TIK_önként'!F59</f>
        <v>0</v>
      </c>
      <c r="G59" s="110">
        <f>'7.TIK'!G59-'30._TIK_önként'!G59</f>
        <v>0</v>
      </c>
      <c r="H59" s="417">
        <f t="shared" si="10"/>
        <v>0</v>
      </c>
      <c r="I59" s="651">
        <f>'7.TIK'!I59-'30._TIK_önként'!I59</f>
        <v>0</v>
      </c>
      <c r="J59" s="417">
        <f>'7.TIK'!J59-'30._TIK_önként'!J59</f>
        <v>0</v>
      </c>
      <c r="K59" s="417">
        <f>'7.TIK'!K59-'30._TIK_önként'!K59</f>
        <v>0</v>
      </c>
      <c r="L59" s="417" t="e">
        <f>'7.TIK'!L59-'30._TIK_önként'!L59</f>
        <v>#DIV/0!</v>
      </c>
    </row>
    <row r="60" spans="1:12" ht="12.2" customHeight="1" x14ac:dyDescent="0.2">
      <c r="A60" s="1252" t="s">
        <v>306</v>
      </c>
      <c r="B60" s="669" t="s">
        <v>235</v>
      </c>
      <c r="C60" s="433">
        <f>'7.TIK'!C60-'30._TIK_önként'!C60</f>
        <v>0</v>
      </c>
      <c r="D60" s="416">
        <f>'7.TIK'!D60-'30._TIK_önként'!D60</f>
        <v>0</v>
      </c>
      <c r="E60" s="110">
        <f>'7.TIK'!E60-'30._TIK_önként'!E60</f>
        <v>0</v>
      </c>
      <c r="F60" s="110">
        <f>'7.TIK'!F60-'30._TIK_önként'!F60</f>
        <v>0</v>
      </c>
      <c r="G60" s="110">
        <f>'7.TIK'!G60-'30._TIK_önként'!G60</f>
        <v>0</v>
      </c>
      <c r="H60" s="417">
        <f t="shared" si="10"/>
        <v>0</v>
      </c>
      <c r="I60" s="651">
        <f>'7.TIK'!I60-'30._TIK_önként'!I60</f>
        <v>0</v>
      </c>
      <c r="J60" s="417">
        <f>'7.TIK'!J60-'30._TIK_önként'!J60</f>
        <v>0</v>
      </c>
      <c r="K60" s="417">
        <f>'7.TIK'!K60-'30._TIK_önként'!K60</f>
        <v>0</v>
      </c>
      <c r="L60" s="417" t="e">
        <f>'7.TIK'!L60-'30._TIK_önként'!L60</f>
        <v>#DIV/0!</v>
      </c>
    </row>
    <row r="61" spans="1:12" ht="12.2" customHeight="1" thickBot="1" x14ac:dyDescent="0.25">
      <c r="A61" s="86" t="s">
        <v>307</v>
      </c>
      <c r="B61" s="87" t="s">
        <v>234</v>
      </c>
      <c r="C61" s="94">
        <f>'7.TIK'!C61-'30._TIK_önként'!C61</f>
        <v>0</v>
      </c>
      <c r="D61" s="279">
        <f>'7.TIK'!D61-'30._TIK_önként'!D61</f>
        <v>0</v>
      </c>
      <c r="E61" s="741">
        <f>'7.TIK'!E61-'30._TIK_önként'!E61</f>
        <v>0</v>
      </c>
      <c r="F61" s="741">
        <f>'7.TIK'!F61-'30._TIK_önként'!F61</f>
        <v>0</v>
      </c>
      <c r="G61" s="741">
        <f>'7.TIK'!G61-'30._TIK_önként'!G61</f>
        <v>0</v>
      </c>
      <c r="H61" s="63">
        <f t="shared" si="10"/>
        <v>0</v>
      </c>
      <c r="I61" s="262">
        <f>'7.TIK'!I61-'30._TIK_önként'!I61</f>
        <v>0</v>
      </c>
      <c r="J61" s="63">
        <f>'7.TIK'!J61-'30._TIK_önként'!J61</f>
        <v>0</v>
      </c>
      <c r="K61" s="63">
        <f>'7.TIK'!K61-'30._TIK_önként'!K61</f>
        <v>0</v>
      </c>
      <c r="L61" s="63" t="e">
        <f>'7.TIK'!L61-'30._TIK_önként'!L61</f>
        <v>#DIV/0!</v>
      </c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5000000</v>
      </c>
      <c r="D62" s="132">
        <f t="shared" ref="D62:L62" si="11">SUM(D63:D67)</f>
        <v>13180316</v>
      </c>
      <c r="E62" s="730">
        <f t="shared" si="11"/>
        <v>18340720</v>
      </c>
      <c r="F62" s="730">
        <f t="shared" si="11"/>
        <v>0</v>
      </c>
      <c r="G62" s="730">
        <f t="shared" si="11"/>
        <v>0</v>
      </c>
      <c r="H62" s="50">
        <f t="shared" si="10"/>
        <v>5160404</v>
      </c>
      <c r="I62" s="256">
        <f t="shared" si="11"/>
        <v>0</v>
      </c>
      <c r="J62" s="50">
        <f t="shared" si="11"/>
        <v>0</v>
      </c>
      <c r="K62" s="50">
        <f t="shared" si="11"/>
        <v>0</v>
      </c>
      <c r="L62" s="50" t="e">
        <f t="shared" si="11"/>
        <v>#DIV/0!</v>
      </c>
    </row>
    <row r="63" spans="1:12" s="33" customFormat="1" ht="12.2" customHeight="1" x14ac:dyDescent="0.2">
      <c r="A63" s="1252" t="s">
        <v>94</v>
      </c>
      <c r="B63" s="17" t="s">
        <v>119</v>
      </c>
      <c r="C63" s="126">
        <f>'7.TIK'!C63-'30._TIK_önként'!C63</f>
        <v>5000000</v>
      </c>
      <c r="D63" s="278">
        <f>'7.TIK'!D63-'30._TIK_önként'!D63</f>
        <v>13180316</v>
      </c>
      <c r="E63" s="734">
        <f>'7.TIK'!E63-'30._TIK_önként'!E63</f>
        <v>18340720</v>
      </c>
      <c r="F63" s="734">
        <f>'7.TIK'!F63-'30._TIK_önként'!F63</f>
        <v>0</v>
      </c>
      <c r="G63" s="734">
        <f>'7.TIK'!G63-'30._TIK_önként'!G63</f>
        <v>0</v>
      </c>
      <c r="H63" s="35">
        <f t="shared" si="10"/>
        <v>5160404</v>
      </c>
      <c r="I63" s="260">
        <f>'7.TIK'!I63-'30._TIK_önként'!I63</f>
        <v>0</v>
      </c>
      <c r="J63" s="35">
        <f>'7.TIK'!J63-'30._TIK_önként'!J63</f>
        <v>0</v>
      </c>
      <c r="K63" s="35">
        <f>'7.TIK'!K63-'30._TIK_önként'!K63</f>
        <v>0</v>
      </c>
      <c r="L63" s="35">
        <f>'7.TIK'!L63-'30._TIK_önként'!L63</f>
        <v>0</v>
      </c>
    </row>
    <row r="64" spans="1:12" s="33" customFormat="1" ht="12.2" customHeight="1" x14ac:dyDescent="0.2">
      <c r="A64" s="1252" t="s">
        <v>316</v>
      </c>
      <c r="B64" s="670" t="s">
        <v>236</v>
      </c>
      <c r="C64" s="126">
        <f>'7.TIK'!C64-'30._TIK_önként'!C64</f>
        <v>0</v>
      </c>
      <c r="D64" s="278">
        <f>'7.TIK'!D64-'30._TIK_önként'!D64</f>
        <v>0</v>
      </c>
      <c r="E64" s="734">
        <f>'7.TIK'!E64-'30._TIK_önként'!E64</f>
        <v>0</v>
      </c>
      <c r="F64" s="734">
        <f>'7.TIK'!F64-'30._TIK_önként'!F64</f>
        <v>0</v>
      </c>
      <c r="G64" s="734">
        <f>'7.TIK'!G64-'30._TIK_önként'!G64</f>
        <v>0</v>
      </c>
      <c r="H64" s="35">
        <f t="shared" si="10"/>
        <v>0</v>
      </c>
      <c r="I64" s="260">
        <f>'7.TIK'!I64-'30._TIK_önként'!I64</f>
        <v>0</v>
      </c>
      <c r="J64" s="35">
        <f>'7.TIK'!J64-'30._TIK_önként'!J64</f>
        <v>0</v>
      </c>
      <c r="K64" s="35">
        <f>'7.TIK'!K64-'30._TIK_önként'!K64</f>
        <v>0</v>
      </c>
      <c r="L64" s="35" t="e">
        <f>'7.TIK'!L64-'30._TIK_önként'!L64</f>
        <v>#DIV/0!</v>
      </c>
    </row>
    <row r="65" spans="1:12" ht="12.2" customHeight="1" x14ac:dyDescent="0.2">
      <c r="A65" s="1252" t="s">
        <v>95</v>
      </c>
      <c r="B65" s="423" t="s">
        <v>2</v>
      </c>
      <c r="C65" s="433">
        <f>'7.TIK'!C65-'30._TIK_önként'!C65</f>
        <v>0</v>
      </c>
      <c r="D65" s="416">
        <f>'7.TIK'!D65-'30._TIK_önként'!D65</f>
        <v>0</v>
      </c>
      <c r="E65" s="110">
        <f>'7.TIK'!E65-'30._TIK_önként'!E65</f>
        <v>0</v>
      </c>
      <c r="F65" s="110">
        <f>'7.TIK'!F65-'30._TIK_önként'!F65</f>
        <v>0</v>
      </c>
      <c r="G65" s="110">
        <f>'7.TIK'!G65-'30._TIK_önként'!G65</f>
        <v>0</v>
      </c>
      <c r="H65" s="417">
        <f t="shared" si="10"/>
        <v>0</v>
      </c>
      <c r="I65" s="651">
        <f>'7.TIK'!I65-'30._TIK_önként'!I65</f>
        <v>0</v>
      </c>
      <c r="J65" s="417">
        <f>'7.TIK'!J65-'30._TIK_önként'!J65</f>
        <v>0</v>
      </c>
      <c r="K65" s="417">
        <f>'7.TIK'!K65-'30._TIK_önként'!K65</f>
        <v>0</v>
      </c>
      <c r="L65" s="417" t="e">
        <f>'7.TIK'!L65-'30._TIK_önként'!L65</f>
        <v>#DIV/0!</v>
      </c>
    </row>
    <row r="66" spans="1:12" ht="12.2" customHeight="1" x14ac:dyDescent="0.2">
      <c r="A66" s="1252" t="s">
        <v>342</v>
      </c>
      <c r="B66" s="671" t="s">
        <v>237</v>
      </c>
      <c r="C66" s="433">
        <f>'7.TIK'!C66-'30._TIK_önként'!C66</f>
        <v>0</v>
      </c>
      <c r="D66" s="416">
        <f>'7.TIK'!D66-'30._TIK_önként'!D66</f>
        <v>0</v>
      </c>
      <c r="E66" s="110">
        <f>'7.TIK'!E66-'30._TIK_önként'!E66</f>
        <v>0</v>
      </c>
      <c r="F66" s="110">
        <f>'7.TIK'!F66-'30._TIK_önként'!F66</f>
        <v>0</v>
      </c>
      <c r="G66" s="110">
        <f>'7.TIK'!G66-'30._TIK_önként'!G66</f>
        <v>0</v>
      </c>
      <c r="H66" s="417">
        <f t="shared" si="10"/>
        <v>0</v>
      </c>
      <c r="I66" s="651">
        <f>'7.TIK'!I66-'30._TIK_önként'!I66</f>
        <v>0</v>
      </c>
      <c r="J66" s="417">
        <f>'7.TIK'!J66-'30._TIK_önként'!J66</f>
        <v>0</v>
      </c>
      <c r="K66" s="417">
        <f>'7.TIK'!K66-'30._TIK_önként'!K66</f>
        <v>0</v>
      </c>
      <c r="L66" s="417" t="e">
        <f>'7.TIK'!L66-'30._TIK_önként'!L66</f>
        <v>#DIV/0!</v>
      </c>
    </row>
    <row r="67" spans="1:12" ht="12.2" customHeight="1" x14ac:dyDescent="0.2">
      <c r="A67" s="1252" t="s">
        <v>96</v>
      </c>
      <c r="B67" s="17" t="s">
        <v>175</v>
      </c>
      <c r="C67" s="433">
        <f>'7.TIK'!C67-'30._TIK_önként'!C67</f>
        <v>0</v>
      </c>
      <c r="D67" s="416">
        <f>'7.TIK'!D67-'30._TIK_önként'!D67</f>
        <v>0</v>
      </c>
      <c r="E67" s="110">
        <f>'7.TIK'!E67-'30._TIK_önként'!E67</f>
        <v>0</v>
      </c>
      <c r="F67" s="110">
        <f>'7.TIK'!F67-'30._TIK_önként'!F67</f>
        <v>0</v>
      </c>
      <c r="G67" s="110">
        <f>'7.TIK'!G67-'30._TIK_önként'!G67</f>
        <v>0</v>
      </c>
      <c r="H67" s="417">
        <f t="shared" si="10"/>
        <v>0</v>
      </c>
      <c r="I67" s="651">
        <f>'7.TIK'!I67-'30._TIK_önként'!I67</f>
        <v>0</v>
      </c>
      <c r="J67" s="417">
        <f>'7.TIK'!J67-'30._TIK_önként'!J67</f>
        <v>0</v>
      </c>
      <c r="K67" s="417">
        <f>'7.TIK'!K67-'30._TIK_önként'!K67</f>
        <v>0</v>
      </c>
      <c r="L67" s="417" t="e">
        <f>'7.TIK'!L67-'30._TIK_önként'!L67</f>
        <v>#DIV/0!</v>
      </c>
    </row>
    <row r="68" spans="1:12" ht="12.2" customHeight="1" x14ac:dyDescent="0.2">
      <c r="A68" s="1252" t="s">
        <v>317</v>
      </c>
      <c r="B68" s="669" t="s">
        <v>239</v>
      </c>
      <c r="C68" s="433">
        <f>'7.TIK'!C68-'30._TIK_önként'!C68</f>
        <v>0</v>
      </c>
      <c r="D68" s="416">
        <f>'7.TIK'!D68-'30._TIK_önként'!D68</f>
        <v>0</v>
      </c>
      <c r="E68" s="110">
        <f>'7.TIK'!E68-'30._TIK_önként'!E68</f>
        <v>0</v>
      </c>
      <c r="F68" s="110">
        <f>'7.TIK'!F68-'30._TIK_önként'!F68</f>
        <v>0</v>
      </c>
      <c r="G68" s="110">
        <f>'7.TIK'!G68-'30._TIK_önként'!G68</f>
        <v>0</v>
      </c>
      <c r="H68" s="417">
        <f t="shared" si="10"/>
        <v>0</v>
      </c>
      <c r="I68" s="651">
        <f>'7.TIK'!I68-'30._TIK_önként'!I68</f>
        <v>0</v>
      </c>
      <c r="J68" s="417">
        <f>'7.TIK'!J68-'30._TIK_önként'!J68</f>
        <v>0</v>
      </c>
      <c r="K68" s="417">
        <f>'7.TIK'!K68-'30._TIK_önként'!K68</f>
        <v>0</v>
      </c>
      <c r="L68" s="417" t="e">
        <f>'7.TIK'!L68-'30._TIK_önként'!L68</f>
        <v>#DIV/0!</v>
      </c>
    </row>
    <row r="69" spans="1:12" ht="12.2" customHeight="1" thickBot="1" x14ac:dyDescent="0.25">
      <c r="A69" s="86" t="s">
        <v>318</v>
      </c>
      <c r="B69" s="87" t="s">
        <v>238</v>
      </c>
      <c r="C69" s="94">
        <f>'7.TIK'!C69-'30._TIK_önként'!C69</f>
        <v>0</v>
      </c>
      <c r="D69" s="416">
        <f>'7.TIK'!D69-'30._TIK_önként'!D69</f>
        <v>0</v>
      </c>
      <c r="E69" s="110">
        <f>'7.TIK'!E69-'30._TIK_önként'!E69</f>
        <v>0</v>
      </c>
      <c r="F69" s="110">
        <f>'7.TIK'!F69-'30._TIK_önként'!F69</f>
        <v>0</v>
      </c>
      <c r="G69" s="110">
        <f>'7.TIK'!G69-'30._TIK_önként'!G69</f>
        <v>0</v>
      </c>
      <c r="H69" s="417">
        <f t="shared" si="10"/>
        <v>0</v>
      </c>
      <c r="I69" s="651">
        <f>'7.TIK'!I69-'30._TIK_önként'!I69</f>
        <v>0</v>
      </c>
      <c r="J69" s="417">
        <f>'7.TIK'!J69-'30._TIK_önként'!J69</f>
        <v>0</v>
      </c>
      <c r="K69" s="417">
        <f>'7.TIK'!K69-'30._TIK_önként'!K69</f>
        <v>0</v>
      </c>
      <c r="L69" s="417" t="e">
        <f>'7.TIK'!L69-'30._TIK_önként'!L69</f>
        <v>#DIV/0!</v>
      </c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1138053956</v>
      </c>
      <c r="D70" s="139">
        <f t="shared" ref="D70:L70" si="12">+D53+D62</f>
        <v>1171150903</v>
      </c>
      <c r="E70" s="740">
        <f t="shared" si="12"/>
        <v>1317456300</v>
      </c>
      <c r="F70" s="740">
        <f t="shared" si="12"/>
        <v>0</v>
      </c>
      <c r="G70" s="740">
        <f t="shared" si="12"/>
        <v>0</v>
      </c>
      <c r="H70" s="70">
        <f t="shared" si="10"/>
        <v>146305397</v>
      </c>
      <c r="I70" s="257">
        <f t="shared" si="12"/>
        <v>0</v>
      </c>
      <c r="J70" s="70">
        <f t="shared" si="12"/>
        <v>0</v>
      </c>
      <c r="K70" s="70">
        <f t="shared" si="12"/>
        <v>0</v>
      </c>
      <c r="L70" s="70" t="e">
        <f t="shared" si="12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>
        <f>'7.TIK'!C72-'30._TIK_önként'!C72</f>
        <v>123</v>
      </c>
      <c r="D72" s="790">
        <f>'7.TIK'!D72-'30._TIK_önként'!D72</f>
        <v>123</v>
      </c>
      <c r="E72" s="668">
        <f>'7.TIK'!E72-'30._TIK_önként'!E72</f>
        <v>123</v>
      </c>
      <c r="F72" s="668">
        <f>'7.TIK'!F72-'30._TIK_önként'!F72</f>
        <v>0</v>
      </c>
      <c r="G72" s="668">
        <f>'7.TIK'!G72-'30._TIK_önként'!G72</f>
        <v>0</v>
      </c>
      <c r="H72" s="253">
        <f t="shared" si="10"/>
        <v>0</v>
      </c>
      <c r="I72" s="253">
        <f>'7.TIK'!I72-'30._TIK_önként'!I72</f>
        <v>0</v>
      </c>
      <c r="J72" s="253">
        <f>'7.TIK'!J72-'30._TIK_önként'!J72</f>
        <v>0</v>
      </c>
      <c r="K72" s="253">
        <f>'7.TIK'!K72-'30._TIK_önként'!K72</f>
        <v>0</v>
      </c>
      <c r="L72" s="253">
        <f>'7.TIK'!L72-'30._TIK_önként'!L72</f>
        <v>0</v>
      </c>
    </row>
    <row r="73" spans="1:12" ht="14.25" hidden="1" customHeight="1" thickBot="1" x14ac:dyDescent="0.25">
      <c r="A73" s="71" t="s">
        <v>291</v>
      </c>
      <c r="B73" s="72"/>
      <c r="C73" s="757">
        <f>'7.TIK'!C73-'30._TIK_önként'!C73</f>
        <v>0</v>
      </c>
      <c r="D73" s="794">
        <f>'7.TIK'!D73-'30._TIK_önként'!D73</f>
        <v>0</v>
      </c>
      <c r="E73" s="755">
        <f>'7.TIK'!E73-'30._TIK_önként'!E73</f>
        <v>0</v>
      </c>
      <c r="F73" s="755">
        <f>'7.TIK'!F73-'30._TIK_önként'!F73</f>
        <v>0</v>
      </c>
      <c r="G73" s="755">
        <f>'7.TIK'!G73-'30._TIK_önként'!G73</f>
        <v>0</v>
      </c>
      <c r="H73" s="757">
        <f>'7.TIK'!H73-'30._TIK_önként'!H73</f>
        <v>0</v>
      </c>
      <c r="I73" s="757">
        <f>'7.TIK'!I73-'30._TIK_önként'!I73</f>
        <v>0</v>
      </c>
      <c r="J73" s="757">
        <f>'7.TIK'!J73-'30._TIK_önként'!J73</f>
        <v>0</v>
      </c>
      <c r="K73" s="757">
        <f>'7.TIK'!K73-'30._TIK_önként'!K73</f>
        <v>0</v>
      </c>
      <c r="L73" s="757" t="e">
        <f>'7.TIK'!L73-'30._TIK_önként'!L73</f>
        <v>#DIV/0!</v>
      </c>
    </row>
    <row r="74" spans="1:12" x14ac:dyDescent="0.2">
      <c r="D74" s="232"/>
      <c r="E74" s="232"/>
      <c r="F74" s="232"/>
      <c r="G74" s="232"/>
      <c r="H74" s="232" t="s">
        <v>385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4" zoomScaleNormal="118" zoomScaleSheetLayoutView="124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83203125" style="25" customWidth="1"/>
    <col min="4" max="4" width="17" style="1416" customWidth="1"/>
    <col min="5" max="5" width="17" style="25" customWidth="1"/>
    <col min="6" max="7" width="17" style="25" hidden="1" customWidth="1"/>
    <col min="8" max="8" width="15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818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735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392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133</v>
      </c>
      <c r="C4" s="1743" t="s">
        <v>138</v>
      </c>
      <c r="D4" s="1744"/>
      <c r="E4" s="1744"/>
      <c r="F4" s="1744"/>
      <c r="G4" s="1744"/>
      <c r="H4" s="1745" t="s">
        <v>138</v>
      </c>
    </row>
    <row r="5" spans="1:12" s="40" customFormat="1" ht="36.75" thickBot="1" x14ac:dyDescent="0.25">
      <c r="A5" s="41" t="s">
        <v>139</v>
      </c>
      <c r="B5" s="42" t="s">
        <v>403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55034080</v>
      </c>
      <c r="D10" s="1395">
        <f t="shared" ref="D10:L10" si="0">SUM(D11:D21)</f>
        <v>55034080</v>
      </c>
      <c r="E10" s="730">
        <f t="shared" si="0"/>
        <v>55034080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1396"/>
      <c r="E11" s="731"/>
      <c r="F11" s="731"/>
      <c r="G11" s="731"/>
      <c r="H11" s="688">
        <f t="shared" ref="H11:H48" si="1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1397"/>
      <c r="E12" s="90"/>
      <c r="F12" s="90"/>
      <c r="G12" s="90"/>
      <c r="H12" s="689">
        <f t="shared" si="1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1397"/>
      <c r="E13" s="90"/>
      <c r="F13" s="90"/>
      <c r="G13" s="90"/>
      <c r="H13" s="689">
        <f t="shared" si="1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1397"/>
      <c r="E14" s="90"/>
      <c r="F14" s="90"/>
      <c r="G14" s="90"/>
      <c r="H14" s="689">
        <f t="shared" si="1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>
        <v>55034080</v>
      </c>
      <c r="D15" s="1397">
        <v>55034080</v>
      </c>
      <c r="E15" s="90">
        <v>55034080</v>
      </c>
      <c r="F15" s="90"/>
      <c r="G15" s="90"/>
      <c r="H15" s="689">
        <f t="shared" si="1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1397"/>
      <c r="E16" s="90"/>
      <c r="F16" s="90"/>
      <c r="G16" s="90"/>
      <c r="H16" s="689">
        <f t="shared" si="1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1397"/>
      <c r="E17" s="90"/>
      <c r="F17" s="90"/>
      <c r="G17" s="90"/>
      <c r="H17" s="689">
        <f t="shared" si="1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1398"/>
      <c r="E18" s="92"/>
      <c r="F18" s="92"/>
      <c r="G18" s="92"/>
      <c r="H18" s="690">
        <f t="shared" si="1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1397"/>
      <c r="E19" s="90"/>
      <c r="F19" s="90"/>
      <c r="G19" s="90"/>
      <c r="H19" s="689">
        <f t="shared" si="1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1399"/>
      <c r="E20" s="90"/>
      <c r="F20" s="90"/>
      <c r="G20" s="424"/>
      <c r="H20" s="691">
        <f t="shared" si="1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1399"/>
      <c r="E21" s="92"/>
      <c r="F21" s="92"/>
      <c r="G21" s="92"/>
      <c r="H21" s="692">
        <f t="shared" si="1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95">
        <f t="shared" ref="D22:L22" si="2">SUM(D23:D25)</f>
        <v>0</v>
      </c>
      <c r="E22" s="730">
        <f t="shared" si="2"/>
        <v>0</v>
      </c>
      <c r="F22" s="730">
        <f t="shared" si="2"/>
        <v>0</v>
      </c>
      <c r="G22" s="730">
        <f t="shared" si="2"/>
        <v>0</v>
      </c>
      <c r="H22" s="50">
        <f t="shared" si="1"/>
        <v>0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1397"/>
      <c r="E23" s="732"/>
      <c r="F23" s="732"/>
      <c r="G23" s="732"/>
      <c r="H23" s="77">
        <f t="shared" si="1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1397"/>
      <c r="E24" s="90"/>
      <c r="F24" s="90"/>
      <c r="G24" s="90"/>
      <c r="H24" s="689">
        <f t="shared" si="1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1397"/>
      <c r="E25" s="90"/>
      <c r="F25" s="90"/>
      <c r="G25" s="90"/>
      <c r="H25" s="689">
        <f t="shared" si="1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1397"/>
      <c r="E26" s="90"/>
      <c r="F26" s="90"/>
      <c r="G26" s="90"/>
      <c r="H26" s="693">
        <f t="shared" si="1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400"/>
      <c r="E27" s="733"/>
      <c r="F27" s="733"/>
      <c r="G27" s="733"/>
      <c r="H27" s="76">
        <f t="shared" si="1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>
        <f t="shared" si="3"/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1401"/>
      <c r="E29" s="734"/>
      <c r="F29" s="734"/>
      <c r="G29" s="734"/>
      <c r="H29" s="694">
        <f t="shared" si="1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1402"/>
      <c r="E30" s="110"/>
      <c r="F30" s="110"/>
      <c r="G30" s="433"/>
      <c r="H30" s="682">
        <f t="shared" si="1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1403"/>
      <c r="E31" s="735"/>
      <c r="F31" s="735"/>
      <c r="G31" s="735"/>
      <c r="H31" s="695">
        <f t="shared" si="1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>
        <f t="shared" si="4"/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1401"/>
      <c r="E33" s="734"/>
      <c r="F33" s="734"/>
      <c r="G33" s="734"/>
      <c r="H33" s="694">
        <f t="shared" si="1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1402"/>
      <c r="E34" s="110"/>
      <c r="F34" s="110"/>
      <c r="G34" s="433"/>
      <c r="H34" s="682">
        <f t="shared" si="1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1403"/>
      <c r="E35" s="735"/>
      <c r="F35" s="735"/>
      <c r="G35" s="735"/>
      <c r="H35" s="696">
        <f t="shared" si="1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400"/>
      <c r="E36" s="733"/>
      <c r="F36" s="733"/>
      <c r="G36" s="733"/>
      <c r="H36" s="76">
        <f t="shared" si="1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400"/>
      <c r="E37" s="736"/>
      <c r="F37" s="736"/>
      <c r="G37" s="736"/>
      <c r="H37" s="697">
        <f t="shared" si="1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400"/>
      <c r="E38" s="733"/>
      <c r="F38" s="733"/>
      <c r="G38" s="733"/>
      <c r="H38" s="76">
        <f t="shared" si="1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1404"/>
      <c r="E39" s="737"/>
      <c r="F39" s="737"/>
      <c r="G39" s="737"/>
      <c r="H39" s="698">
        <f t="shared" si="1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1405"/>
      <c r="E40" s="738"/>
      <c r="F40" s="738"/>
      <c r="G40" s="738"/>
      <c r="H40" s="699">
        <f t="shared" si="1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406"/>
      <c r="E41" s="739"/>
      <c r="F41" s="739"/>
      <c r="G41" s="739"/>
      <c r="H41" s="700">
        <f t="shared" si="1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55034080</v>
      </c>
      <c r="D42" s="1395">
        <f t="shared" ref="D42:L42" si="5">+D10+D22+D27+D28+D32+D36+D38</f>
        <v>55034080</v>
      </c>
      <c r="E42" s="730">
        <f t="shared" si="5"/>
        <v>55034080</v>
      </c>
      <c r="F42" s="730">
        <f t="shared" si="5"/>
        <v>0</v>
      </c>
      <c r="G42" s="730">
        <f t="shared" si="5"/>
        <v>0</v>
      </c>
      <c r="H42" s="76">
        <f t="shared" si="1"/>
        <v>0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>
        <f t="shared" si="5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151901964</v>
      </c>
      <c r="D43" s="1395">
        <f t="shared" ref="D43:L43" si="6">SUM(D44:D47)</f>
        <v>153117964</v>
      </c>
      <c r="E43" s="730">
        <f t="shared" si="6"/>
        <v>178054838</v>
      </c>
      <c r="F43" s="730">
        <f t="shared" si="6"/>
        <v>0</v>
      </c>
      <c r="G43" s="730">
        <f t="shared" si="6"/>
        <v>0</v>
      </c>
      <c r="H43" s="76">
        <f t="shared" si="1"/>
        <v>24936874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>
        <f t="shared" si="6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1401"/>
      <c r="E44" s="734"/>
      <c r="F44" s="734"/>
      <c r="G44" s="734"/>
      <c r="H44" s="694">
        <f t="shared" si="1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1402"/>
      <c r="E45" s="93"/>
      <c r="F45" s="93"/>
      <c r="G45" s="93"/>
      <c r="H45" s="701">
        <f t="shared" si="1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151901964</v>
      </c>
      <c r="D46" s="1407">
        <f t="shared" ref="D46:L46" si="7">D70-D42-D63-D65-D68</f>
        <v>153117964</v>
      </c>
      <c r="E46" s="110">
        <f t="shared" si="7"/>
        <v>178054838</v>
      </c>
      <c r="F46" s="110">
        <f t="shared" si="7"/>
        <v>0</v>
      </c>
      <c r="G46" s="110">
        <f t="shared" si="7"/>
        <v>0</v>
      </c>
      <c r="H46" s="682">
        <f t="shared" si="1"/>
        <v>24936874</v>
      </c>
      <c r="I46" s="785">
        <f t="shared" si="7"/>
        <v>0</v>
      </c>
      <c r="J46" s="682">
        <f t="shared" si="7"/>
        <v>0</v>
      </c>
      <c r="K46" s="682">
        <f t="shared" si="7"/>
        <v>0</v>
      </c>
      <c r="L46" s="682">
        <f t="shared" si="7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</f>
        <v>0</v>
      </c>
      <c r="D47" s="1408">
        <f t="shared" ref="D47:L47" si="8">D62</f>
        <v>0</v>
      </c>
      <c r="E47" s="735">
        <f t="shared" si="8"/>
        <v>0</v>
      </c>
      <c r="F47" s="735">
        <f t="shared" si="8"/>
        <v>0</v>
      </c>
      <c r="G47" s="735">
        <f t="shared" si="8"/>
        <v>0</v>
      </c>
      <c r="H47" s="696">
        <f t="shared" si="1"/>
        <v>0</v>
      </c>
      <c r="I47" s="1324">
        <f t="shared" si="8"/>
        <v>0</v>
      </c>
      <c r="J47" s="696">
        <f t="shared" si="8"/>
        <v>0</v>
      </c>
      <c r="K47" s="696">
        <f t="shared" si="8"/>
        <v>0</v>
      </c>
      <c r="L47" s="696">
        <f t="shared" si="8"/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206936044</v>
      </c>
      <c r="D48" s="1409">
        <f t="shared" ref="D48:L48" si="9">+D42+D43</f>
        <v>208152044</v>
      </c>
      <c r="E48" s="740">
        <f t="shared" si="9"/>
        <v>233088918</v>
      </c>
      <c r="F48" s="740">
        <f t="shared" si="9"/>
        <v>0</v>
      </c>
      <c r="G48" s="740">
        <f t="shared" si="9"/>
        <v>0</v>
      </c>
      <c r="H48" s="705">
        <f t="shared" si="1"/>
        <v>24936874</v>
      </c>
      <c r="I48" s="1330">
        <f t="shared" si="9"/>
        <v>0</v>
      </c>
      <c r="J48" s="705">
        <f t="shared" si="9"/>
        <v>0</v>
      </c>
      <c r="K48" s="705">
        <f t="shared" si="9"/>
        <v>0</v>
      </c>
      <c r="L48" s="705">
        <f t="shared" si="9"/>
        <v>0</v>
      </c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>
        <f>D49-C49</f>
        <v>0</v>
      </c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>
        <f>D50-C50</f>
        <v>0</v>
      </c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1" t="str">
        <f t="shared" ref="D52:L52" si="10">D7</f>
        <v>Módosított előirányzat a 14/2023.  (VI.29.)  rendelet szerint</v>
      </c>
      <c r="E52" s="21" t="str">
        <f t="shared" si="10"/>
        <v>Módosított előirányzat a …./2023. (IX…..)  rendelet szerint</v>
      </c>
      <c r="F52" s="21" t="str">
        <f t="shared" si="10"/>
        <v>Módosított előirányzat a .../2023. (XII…...)  rendelet szerint</v>
      </c>
      <c r="G52" s="21" t="str">
        <f t="shared" si="10"/>
        <v>Módosított előirányzat a …../2023. (II…..)  rendelet szerint</v>
      </c>
      <c r="H52" s="34" t="str">
        <f t="shared" si="10"/>
        <v>Változás a 14/2023. (VI.29.) rendelethez képest</v>
      </c>
      <c r="I52" s="245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206936044</v>
      </c>
      <c r="D53" s="1395">
        <f t="shared" ref="D53:L53" si="11">SUM(D54:D59)-D55</f>
        <v>208152044</v>
      </c>
      <c r="E53" s="730">
        <f t="shared" si="11"/>
        <v>233088918</v>
      </c>
      <c r="F53" s="730">
        <f t="shared" si="11"/>
        <v>0</v>
      </c>
      <c r="G53" s="730">
        <f t="shared" si="11"/>
        <v>0</v>
      </c>
      <c r="H53" s="50">
        <f t="shared" ref="H53:H72" si="12">+E53-D53</f>
        <v>24936874</v>
      </c>
      <c r="I53" s="256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52" t="s">
        <v>91</v>
      </c>
      <c r="B54" s="17" t="s">
        <v>68</v>
      </c>
      <c r="C54" s="126">
        <v>93750039</v>
      </c>
      <c r="D54" s="1401">
        <f>93750039+950000</f>
        <v>94700039</v>
      </c>
      <c r="E54" s="734">
        <f>94700039+(150000*19)+2414274+14032232</f>
        <v>113996545</v>
      </c>
      <c r="F54" s="734"/>
      <c r="G54" s="734"/>
      <c r="H54" s="35">
        <f t="shared" si="12"/>
        <v>19296506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1401"/>
      <c r="E55" s="1683">
        <v>2414274</v>
      </c>
      <c r="F55" s="734"/>
      <c r="G55" s="734"/>
      <c r="H55" s="35">
        <f t="shared" si="12"/>
        <v>2414274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>
        <v>12563698</v>
      </c>
      <c r="D56" s="1407">
        <f>12563698+266000</f>
        <v>12829698</v>
      </c>
      <c r="E56" s="110">
        <f>12829698+(19*150000*0.28)+313855+632090</f>
        <v>14573643</v>
      </c>
      <c r="F56" s="110"/>
      <c r="G56" s="110"/>
      <c r="H56" s="417">
        <f t="shared" si="12"/>
        <v>1743945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>
        <v>100622307</v>
      </c>
      <c r="D57" s="1407">
        <f>100622307</f>
        <v>100622307</v>
      </c>
      <c r="E57" s="110">
        <f>100622307+3896423</f>
        <v>104518730</v>
      </c>
      <c r="F57" s="110"/>
      <c r="G57" s="110"/>
      <c r="H57" s="417">
        <f t="shared" si="12"/>
        <v>3896423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1407"/>
      <c r="E58" s="110"/>
      <c r="F58" s="110"/>
      <c r="G58" s="110"/>
      <c r="H58" s="417">
        <f t="shared" si="1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1407"/>
      <c r="E59" s="110"/>
      <c r="F59" s="110"/>
      <c r="G59" s="110"/>
      <c r="H59" s="417">
        <f t="shared" si="12"/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1407"/>
      <c r="E60" s="110"/>
      <c r="F60" s="110"/>
      <c r="G60" s="110"/>
      <c r="H60" s="417">
        <f t="shared" si="1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1403"/>
      <c r="E61" s="741"/>
      <c r="F61" s="741"/>
      <c r="G61" s="741"/>
      <c r="H61" s="63">
        <f t="shared" si="1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95">
        <f t="shared" ref="D62:L62" si="13">SUM(D63:D67)</f>
        <v>0</v>
      </c>
      <c r="E62" s="730">
        <f t="shared" si="13"/>
        <v>0</v>
      </c>
      <c r="F62" s="730">
        <f t="shared" si="13"/>
        <v>0</v>
      </c>
      <c r="G62" s="730">
        <f t="shared" si="13"/>
        <v>0</v>
      </c>
      <c r="H62" s="50">
        <f t="shared" si="12"/>
        <v>0</v>
      </c>
      <c r="I62" s="256">
        <f t="shared" si="13"/>
        <v>0</v>
      </c>
      <c r="J62" s="50">
        <f t="shared" si="13"/>
        <v>0</v>
      </c>
      <c r="K62" s="50">
        <f t="shared" si="13"/>
        <v>0</v>
      </c>
      <c r="L62" s="50">
        <f t="shared" si="13"/>
        <v>0</v>
      </c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1401"/>
      <c r="E63" s="734"/>
      <c r="F63" s="734"/>
      <c r="G63" s="734"/>
      <c r="H63" s="35">
        <f t="shared" si="1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1401"/>
      <c r="E64" s="734"/>
      <c r="F64" s="734"/>
      <c r="G64" s="734"/>
      <c r="H64" s="35">
        <f t="shared" si="1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1407"/>
      <c r="E65" s="110"/>
      <c r="F65" s="110"/>
      <c r="G65" s="110"/>
      <c r="H65" s="417">
        <f t="shared" si="1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1407"/>
      <c r="E66" s="110"/>
      <c r="F66" s="110"/>
      <c r="G66" s="110"/>
      <c r="H66" s="417">
        <f t="shared" si="1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/>
      <c r="D67" s="1407"/>
      <c r="E67" s="110"/>
      <c r="F67" s="110"/>
      <c r="G67" s="110"/>
      <c r="H67" s="417">
        <f t="shared" si="12"/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1407"/>
      <c r="E68" s="110"/>
      <c r="F68" s="110"/>
      <c r="G68" s="110"/>
      <c r="H68" s="417">
        <f t="shared" si="1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1407"/>
      <c r="E69" s="110"/>
      <c r="F69" s="110"/>
      <c r="G69" s="110"/>
      <c r="H69" s="417">
        <f t="shared" si="1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206936044</v>
      </c>
      <c r="D70" s="1409">
        <f t="shared" ref="D70:L70" si="14">+D53+D62</f>
        <v>208152044</v>
      </c>
      <c r="E70" s="740">
        <f t="shared" si="14"/>
        <v>233088918</v>
      </c>
      <c r="F70" s="740">
        <f t="shared" si="14"/>
        <v>0</v>
      </c>
      <c r="G70" s="740">
        <f t="shared" si="14"/>
        <v>0</v>
      </c>
      <c r="H70" s="70">
        <f t="shared" si="12"/>
        <v>24936874</v>
      </c>
      <c r="I70" s="257">
        <f t="shared" si="14"/>
        <v>0</v>
      </c>
      <c r="J70" s="70">
        <f t="shared" si="14"/>
        <v>0</v>
      </c>
      <c r="K70" s="70">
        <f t="shared" si="14"/>
        <v>0</v>
      </c>
      <c r="L70" s="70">
        <f t="shared" si="14"/>
        <v>0</v>
      </c>
    </row>
    <row r="71" spans="1:12" ht="13.5" thickBot="1" x14ac:dyDescent="0.25">
      <c r="C71" s="27"/>
      <c r="D71" s="1412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>
        <v>19</v>
      </c>
      <c r="D72" s="1413">
        <v>19</v>
      </c>
      <c r="E72" s="668">
        <v>19</v>
      </c>
      <c r="F72" s="668"/>
      <c r="G72" s="668"/>
      <c r="H72" s="253">
        <f t="shared" si="12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141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24" zoomScaleNormal="100" zoomScaleSheetLayoutView="124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5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818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735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133</v>
      </c>
      <c r="C4" s="1743" t="s">
        <v>138</v>
      </c>
      <c r="D4" s="1744"/>
      <c r="E4" s="1744"/>
      <c r="F4" s="1744"/>
      <c r="G4" s="1744"/>
      <c r="H4" s="1745" t="s">
        <v>138</v>
      </c>
    </row>
    <row r="5" spans="1:12" s="40" customFormat="1" ht="36.75" thickBot="1" x14ac:dyDescent="0.25">
      <c r="A5" s="41" t="s">
        <v>139</v>
      </c>
      <c r="B5" s="42" t="s">
        <v>404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/>
      <c r="D10" s="132"/>
      <c r="E10" s="730"/>
      <c r="F10" s="730"/>
      <c r="G10" s="730"/>
      <c r="H10" s="743">
        <f>E10-D10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>
        <f t="shared" ref="H11:H48" si="0">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>
        <f t="shared" si="0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>
        <f t="shared" si="0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>
        <f t="shared" si="0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>
        <f t="shared" si="0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>
        <f t="shared" si="0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>
        <f t="shared" si="0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>
        <f t="shared" si="0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>
        <f t="shared" si="0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>
        <f t="shared" si="0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>
        <f t="shared" si="0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/>
      <c r="D22" s="132"/>
      <c r="E22" s="730"/>
      <c r="F22" s="730"/>
      <c r="G22" s="730"/>
      <c r="H22" s="50">
        <f t="shared" si="0"/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>
        <f t="shared" si="0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>
        <f t="shared" si="0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>
        <f t="shared" si="0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>
        <f t="shared" si="0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0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/>
      <c r="D28" s="132"/>
      <c r="E28" s="730"/>
      <c r="F28" s="730"/>
      <c r="G28" s="730"/>
      <c r="H28" s="76">
        <f t="shared" si="0"/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>
        <f t="shared" si="0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>
        <f t="shared" si="0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>
        <f t="shared" si="0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/>
      <c r="D32" s="132"/>
      <c r="E32" s="730"/>
      <c r="F32" s="730"/>
      <c r="G32" s="730"/>
      <c r="H32" s="76">
        <f t="shared" si="0"/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>
        <f t="shared" si="0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>
        <f t="shared" si="0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>
        <f t="shared" si="0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>
        <f t="shared" si="0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>
        <f t="shared" si="0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>
        <f t="shared" si="0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>
        <f t="shared" si="0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>
        <f t="shared" si="0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>
        <f t="shared" si="0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/>
      <c r="D42" s="132"/>
      <c r="E42" s="730"/>
      <c r="F42" s="730"/>
      <c r="G42" s="730"/>
      <c r="H42" s="76">
        <f t="shared" si="0"/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/>
      <c r="D43" s="132"/>
      <c r="E43" s="730"/>
      <c r="F43" s="730"/>
      <c r="G43" s="730"/>
      <c r="H43" s="76">
        <f t="shared" si="0"/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>
        <f t="shared" si="0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>
        <f t="shared" si="0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>
        <f t="shared" si="0"/>
        <v>0</v>
      </c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>
        <f t="shared" si="0"/>
        <v>0</v>
      </c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/>
      <c r="D48" s="139"/>
      <c r="E48" s="740"/>
      <c r="F48" s="740"/>
      <c r="G48" s="740"/>
      <c r="H48" s="705">
        <f t="shared" si="0"/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1">D7</f>
        <v>Módosított előirányzat a 14/2023.  (VI.29.)  rendelet szerint</v>
      </c>
      <c r="E52" s="21" t="str">
        <f t="shared" si="1"/>
        <v>Módosított előirányzat a …./2023. (IX…..)  rendelet szerint</v>
      </c>
      <c r="F52" s="21" t="str">
        <f t="shared" si="1"/>
        <v>Módosított előirányzat a .../2023. (XII…...)  rendelet szerint</v>
      </c>
      <c r="G52" s="21" t="str">
        <f t="shared" si="1"/>
        <v>Módosított előirányzat a …../2023. (II…..)  rendelet szerint</v>
      </c>
      <c r="H52" s="34" t="str">
        <f t="shared" si="1"/>
        <v>Változás a 14/2023. (VI.29.) rendelethez képest</v>
      </c>
      <c r="I52" s="245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/>
      <c r="D53" s="132"/>
      <c r="E53" s="730"/>
      <c r="F53" s="730"/>
      <c r="G53" s="730"/>
      <c r="H53" s="50">
        <f t="shared" ref="H53:H72" si="2">E53-D53</f>
        <v>0</v>
      </c>
      <c r="I53" s="256"/>
      <c r="J53" s="50"/>
      <c r="K53" s="50"/>
      <c r="L53" s="50"/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>
        <f t="shared" si="2"/>
        <v>0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>
        <f t="shared" si="2"/>
        <v>0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>
        <f t="shared" si="2"/>
        <v>0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/>
      <c r="D57" s="416"/>
      <c r="E57" s="110"/>
      <c r="F57" s="110"/>
      <c r="G57" s="110"/>
      <c r="H57" s="417">
        <f t="shared" si="2"/>
        <v>0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>
        <f t="shared" si="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416"/>
      <c r="E59" s="110"/>
      <c r="F59" s="110"/>
      <c r="G59" s="110"/>
      <c r="H59" s="417">
        <f t="shared" si="2"/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>
        <f t="shared" si="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>
        <f t="shared" si="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/>
      <c r="D62" s="132"/>
      <c r="E62" s="730"/>
      <c r="F62" s="730"/>
      <c r="G62" s="730"/>
      <c r="H62" s="50">
        <f t="shared" si="2"/>
        <v>0</v>
      </c>
      <c r="I62" s="256"/>
      <c r="J62" s="50"/>
      <c r="K62" s="50"/>
      <c r="L62" s="50"/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>
        <f t="shared" si="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>
        <f t="shared" si="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>
        <f t="shared" si="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>
        <f t="shared" si="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/>
      <c r="D67" s="416"/>
      <c r="E67" s="110"/>
      <c r="F67" s="110"/>
      <c r="G67" s="110"/>
      <c r="H67" s="417">
        <f t="shared" si="2"/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>
        <f t="shared" si="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>
        <f t="shared" si="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/>
      <c r="D70" s="139"/>
      <c r="E70" s="740"/>
      <c r="F70" s="740"/>
      <c r="G70" s="740"/>
      <c r="H70" s="70">
        <f>E70-D70</f>
        <v>0</v>
      </c>
      <c r="I70" s="257"/>
      <c r="J70" s="70"/>
      <c r="K70" s="70"/>
      <c r="L70" s="70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>
        <f t="shared" si="2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794"/>
      <c r="E73" s="755"/>
      <c r="F73" s="755"/>
      <c r="G73" s="755"/>
      <c r="H73" s="757">
        <f t="shared" ref="H73" si="3">D73-C73</f>
        <v>0</v>
      </c>
      <c r="I73" s="757"/>
      <c r="J73" s="757"/>
      <c r="K73" s="757"/>
      <c r="L73" s="757"/>
    </row>
    <row r="74" spans="1:12" x14ac:dyDescent="0.2">
      <c r="D74" s="232"/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06" zoomScaleNormal="112" zoomScaleSheetLayoutView="106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6" style="25" customWidth="1"/>
    <col min="4" max="5" width="17" style="25" customWidth="1"/>
    <col min="6" max="7" width="17" style="25" hidden="1" customWidth="1"/>
    <col min="8" max="8" width="16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819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765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85</v>
      </c>
      <c r="C4" s="1743" t="s">
        <v>184</v>
      </c>
      <c r="D4" s="1744"/>
      <c r="E4" s="1744"/>
      <c r="F4" s="1744"/>
      <c r="G4" s="1744"/>
      <c r="H4" s="1745" t="s">
        <v>184</v>
      </c>
    </row>
    <row r="5" spans="1:12" s="40" customFormat="1" ht="36.75" thickBot="1" x14ac:dyDescent="0.25">
      <c r="A5" s="41" t="s">
        <v>139</v>
      </c>
      <c r="B5" s="42" t="s">
        <v>402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>
        <f t="shared" ref="D10:L10" si="0">SUM(D11:D21)</f>
        <v>0</v>
      </c>
      <c r="E10" s="730">
        <f t="shared" si="0"/>
        <v>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'8.Humán'!C11-'31._Humán_önként'!C11</f>
        <v>0</v>
      </c>
      <c r="D11" s="284">
        <f>'8.Humán'!D11-'31._Humán_önként'!D11</f>
        <v>0</v>
      </c>
      <c r="E11" s="731">
        <f>'8.Humán'!E11-'31._Humán_önként'!E11</f>
        <v>0</v>
      </c>
      <c r="F11" s="731">
        <f>'8.Humán'!F11-'31._Humán_önként'!F11</f>
        <v>0</v>
      </c>
      <c r="G11" s="731">
        <f>'8.Humán'!G11-'31._Humán_önként'!G11</f>
        <v>0</v>
      </c>
      <c r="H11" s="688">
        <f t="shared" ref="H11:H47" si="1">+E11-D11</f>
        <v>0</v>
      </c>
      <c r="I11" s="1316">
        <f>'8.Humán'!I11-'31._Humán_önként'!I11</f>
        <v>0</v>
      </c>
      <c r="J11" s="688">
        <f>'8.Humán'!J11-'31._Humán_önként'!J11</f>
        <v>0</v>
      </c>
      <c r="K11" s="688">
        <f>'8.Humán'!K11-'31._Humán_önként'!K11</f>
        <v>0</v>
      </c>
      <c r="L11" s="688" t="e">
        <f>'8.Humán'!L11-'31._Humán_önként'!L11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'8.Humán'!C12-'31._Humán_önként'!C12</f>
        <v>0</v>
      </c>
      <c r="D12" s="434">
        <f>'8.Humán'!D12-'31._Humán_önként'!D12</f>
        <v>0</v>
      </c>
      <c r="E12" s="90">
        <f>'8.Humán'!E12-'31._Humán_önként'!E12</f>
        <v>0</v>
      </c>
      <c r="F12" s="90">
        <f>'8.Humán'!F12-'31._Humán_önként'!F12</f>
        <v>0</v>
      </c>
      <c r="G12" s="90">
        <f>'8.Humán'!G12-'31._Humán_önként'!G12</f>
        <v>0</v>
      </c>
      <c r="H12" s="689">
        <f t="shared" si="1"/>
        <v>0</v>
      </c>
      <c r="I12" s="1317">
        <f>'8.Humán'!I12-'31._Humán_önként'!I12</f>
        <v>0</v>
      </c>
      <c r="J12" s="689">
        <f>'8.Humán'!J12-'31._Humán_önként'!J12</f>
        <v>0</v>
      </c>
      <c r="K12" s="689">
        <f>'8.Humán'!K12-'31._Humán_önként'!K12</f>
        <v>0</v>
      </c>
      <c r="L12" s="689">
        <f>'8.Humán'!L12-'31._Humán_önként'!L12</f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'8.Humán'!C13-'31._Humán_önként'!C13</f>
        <v>0</v>
      </c>
      <c r="D13" s="434">
        <f>'8.Humán'!D13-'31._Humán_önként'!D13</f>
        <v>0</v>
      </c>
      <c r="E13" s="90">
        <f>'8.Humán'!E13-'31._Humán_önként'!E13</f>
        <v>0</v>
      </c>
      <c r="F13" s="90">
        <f>'8.Humán'!F13-'31._Humán_önként'!F13</f>
        <v>0</v>
      </c>
      <c r="G13" s="90">
        <f>'8.Humán'!G13-'31._Humán_önként'!G13</f>
        <v>0</v>
      </c>
      <c r="H13" s="689">
        <f t="shared" si="1"/>
        <v>0</v>
      </c>
      <c r="I13" s="1317">
        <f>'8.Humán'!I13-'31._Humán_önként'!I13</f>
        <v>0</v>
      </c>
      <c r="J13" s="689">
        <f>'8.Humán'!J13-'31._Humán_önként'!J13</f>
        <v>0</v>
      </c>
      <c r="K13" s="689">
        <f>'8.Humán'!K13-'31._Humán_önként'!K13</f>
        <v>0</v>
      </c>
      <c r="L13" s="689" t="e">
        <f>'8.Humán'!L13-'31._Humán_önként'!L13</f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'8.Humán'!C14-'31._Humán_önként'!C14</f>
        <v>0</v>
      </c>
      <c r="D14" s="434">
        <f>'8.Humán'!D14-'31._Humán_önként'!D14</f>
        <v>0</v>
      </c>
      <c r="E14" s="90">
        <f>'8.Humán'!E14-'31._Humán_önként'!E14</f>
        <v>0</v>
      </c>
      <c r="F14" s="90">
        <f>'8.Humán'!F14-'31._Humán_önként'!F14</f>
        <v>0</v>
      </c>
      <c r="G14" s="90">
        <f>'8.Humán'!G14-'31._Humán_önként'!G14</f>
        <v>0</v>
      </c>
      <c r="H14" s="689">
        <f t="shared" si="1"/>
        <v>0</v>
      </c>
      <c r="I14" s="1317">
        <f>'8.Humán'!I14-'31._Humán_önként'!I14</f>
        <v>0</v>
      </c>
      <c r="J14" s="689">
        <f>'8.Humán'!J14-'31._Humán_önként'!J14</f>
        <v>0</v>
      </c>
      <c r="K14" s="689">
        <f>'8.Humán'!K14-'31._Humán_önként'!K14</f>
        <v>0</v>
      </c>
      <c r="L14" s="689" t="e">
        <f>'8.Humán'!L14-'31._Humán_önként'!L14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'8.Humán'!C15-'31._Humán_önként'!C15</f>
        <v>0</v>
      </c>
      <c r="D15" s="434">
        <f>'8.Humán'!D15-'31._Humán_önként'!D15</f>
        <v>0</v>
      </c>
      <c r="E15" s="90">
        <f>'8.Humán'!E15-'31._Humán_önként'!E15</f>
        <v>0</v>
      </c>
      <c r="F15" s="90">
        <f>'8.Humán'!F15-'31._Humán_önként'!F15</f>
        <v>0</v>
      </c>
      <c r="G15" s="90">
        <f>'8.Humán'!G15-'31._Humán_önként'!G15</f>
        <v>0</v>
      </c>
      <c r="H15" s="689">
        <f t="shared" si="1"/>
        <v>0</v>
      </c>
      <c r="I15" s="1317">
        <f>'8.Humán'!I15-'31._Humán_önként'!I15</f>
        <v>0</v>
      </c>
      <c r="J15" s="689">
        <f>'8.Humán'!J15-'31._Humán_önként'!J15</f>
        <v>0</v>
      </c>
      <c r="K15" s="689">
        <f>'8.Humán'!K15-'31._Humán_önként'!K15</f>
        <v>0</v>
      </c>
      <c r="L15" s="689" t="e">
        <f>'8.Humán'!L15-'31._Humán_önként'!L15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'8.Humán'!C16-'31._Humán_önként'!C16</f>
        <v>0</v>
      </c>
      <c r="D16" s="434">
        <f>'8.Humán'!D16-'31._Humán_önként'!D16</f>
        <v>0</v>
      </c>
      <c r="E16" s="90">
        <f>'8.Humán'!E16-'31._Humán_önként'!E16</f>
        <v>0</v>
      </c>
      <c r="F16" s="90">
        <f>'8.Humán'!F16-'31._Humán_önként'!F16</f>
        <v>0</v>
      </c>
      <c r="G16" s="90">
        <f>'8.Humán'!G16-'31._Humán_önként'!G16</f>
        <v>0</v>
      </c>
      <c r="H16" s="689">
        <f t="shared" si="1"/>
        <v>0</v>
      </c>
      <c r="I16" s="1317">
        <f>'8.Humán'!I16-'31._Humán_önként'!I16</f>
        <v>0</v>
      </c>
      <c r="J16" s="689">
        <f>'8.Humán'!J16-'31._Humán_önként'!J16</f>
        <v>0</v>
      </c>
      <c r="K16" s="689">
        <f>'8.Humán'!K16-'31._Humán_önként'!K16</f>
        <v>0</v>
      </c>
      <c r="L16" s="689">
        <f>'8.Humán'!L16-'31._Humán_önként'!L16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'8.Humán'!C17-'31._Humán_önként'!C17</f>
        <v>0</v>
      </c>
      <c r="D17" s="434">
        <f>'8.Humán'!D17-'31._Humán_önként'!D17</f>
        <v>0</v>
      </c>
      <c r="E17" s="90">
        <f>'8.Humán'!E17-'31._Humán_önként'!E17</f>
        <v>0</v>
      </c>
      <c r="F17" s="90">
        <f>'8.Humán'!F17-'31._Humán_önként'!F17</f>
        <v>0</v>
      </c>
      <c r="G17" s="90">
        <f>'8.Humán'!G17-'31._Humán_önként'!G17</f>
        <v>0</v>
      </c>
      <c r="H17" s="689">
        <f t="shared" si="1"/>
        <v>0</v>
      </c>
      <c r="I17" s="1317">
        <f>'8.Humán'!I17-'31._Humán_önként'!I17</f>
        <v>0</v>
      </c>
      <c r="J17" s="689">
        <f>'8.Humán'!J17-'31._Humán_önként'!J17</f>
        <v>0</v>
      </c>
      <c r="K17" s="689">
        <f>'8.Humán'!K17-'31._Humán_önként'!K17</f>
        <v>0</v>
      </c>
      <c r="L17" s="689" t="e">
        <f>'8.Humán'!L17-'31._Humán_önként'!L17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'8.Humán'!C18-'31._Humán_önként'!C18</f>
        <v>0</v>
      </c>
      <c r="D18" s="277">
        <f>'8.Humán'!D18-'31._Humán_önként'!D18</f>
        <v>0</v>
      </c>
      <c r="E18" s="92">
        <f>'8.Humán'!E18-'31._Humán_önként'!E18</f>
        <v>0</v>
      </c>
      <c r="F18" s="92">
        <f>'8.Humán'!F18-'31._Humán_önként'!F18</f>
        <v>0</v>
      </c>
      <c r="G18" s="92">
        <f>'8.Humán'!G18-'31._Humán_önként'!G18</f>
        <v>0</v>
      </c>
      <c r="H18" s="690">
        <f t="shared" si="1"/>
        <v>0</v>
      </c>
      <c r="I18" s="1318">
        <f>'8.Humán'!I18-'31._Humán_önként'!I18</f>
        <v>0</v>
      </c>
      <c r="J18" s="690">
        <f>'8.Humán'!J18-'31._Humán_önként'!J18</f>
        <v>0</v>
      </c>
      <c r="K18" s="690">
        <f>'8.Humán'!K18-'31._Humán_önként'!K18</f>
        <v>0</v>
      </c>
      <c r="L18" s="690" t="e">
        <f>'8.Humán'!L18-'31._Humán_önként'!L18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'8.Humán'!C19-'31._Humán_önként'!C19</f>
        <v>0</v>
      </c>
      <c r="D19" s="434">
        <f>'8.Humán'!D19-'31._Humán_önként'!D19</f>
        <v>0</v>
      </c>
      <c r="E19" s="90">
        <f>'8.Humán'!E19-'31._Humán_önként'!E19</f>
        <v>0</v>
      </c>
      <c r="F19" s="90">
        <f>'8.Humán'!F19-'31._Humán_önként'!F19</f>
        <v>0</v>
      </c>
      <c r="G19" s="90">
        <f>'8.Humán'!G19-'31._Humán_önként'!G19</f>
        <v>0</v>
      </c>
      <c r="H19" s="689">
        <f t="shared" si="1"/>
        <v>0</v>
      </c>
      <c r="I19" s="1317">
        <f>'8.Humán'!I19-'31._Humán_önként'!I19</f>
        <v>0</v>
      </c>
      <c r="J19" s="689">
        <f>'8.Humán'!J19-'31._Humán_önként'!J19</f>
        <v>0</v>
      </c>
      <c r="K19" s="689">
        <f>'8.Humán'!K19-'31._Humán_önként'!K19</f>
        <v>0</v>
      </c>
      <c r="L19" s="689" t="e">
        <f>'8.Humán'!L19-'31._Humán_önként'!L19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'8.Humán'!C20-'31._Humán_önként'!C20</f>
        <v>0</v>
      </c>
      <c r="D20" s="435">
        <f>'8.Humán'!D20-'31._Humán_önként'!D20</f>
        <v>0</v>
      </c>
      <c r="E20" s="90">
        <f>'8.Humán'!E20-'31._Humán_önként'!E20</f>
        <v>0</v>
      </c>
      <c r="F20" s="90">
        <f>'8.Humán'!F20-'31._Humán_önként'!F20</f>
        <v>0</v>
      </c>
      <c r="G20" s="424">
        <f>'8.Humán'!G20-'31._Humán_önként'!G20</f>
        <v>0</v>
      </c>
      <c r="H20" s="691">
        <f t="shared" si="1"/>
        <v>0</v>
      </c>
      <c r="I20" s="1319">
        <f>'8.Humán'!I20-'31._Humán_önként'!I20</f>
        <v>0</v>
      </c>
      <c r="J20" s="691">
        <f>'8.Humán'!J20-'31._Humán_önként'!J20</f>
        <v>0</v>
      </c>
      <c r="K20" s="691">
        <f>'8.Humán'!K20-'31._Humán_önként'!K20</f>
        <v>0</v>
      </c>
      <c r="L20" s="691" t="e">
        <f>'8.Humán'!L20-'31._Humán_önként'!L20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'8.Humán'!C21-'31._Humán_önként'!C21</f>
        <v>0</v>
      </c>
      <c r="D21" s="435">
        <f>'8.Humán'!D21-'31._Humán_önként'!D21</f>
        <v>0</v>
      </c>
      <c r="E21" s="92">
        <f>'8.Humán'!E21-'31._Humán_önként'!E21</f>
        <v>0</v>
      </c>
      <c r="F21" s="92">
        <f>'8.Humán'!F21-'31._Humán_önként'!F21</f>
        <v>0</v>
      </c>
      <c r="G21" s="92">
        <f>'8.Humán'!G21-'31._Humán_önként'!G21</f>
        <v>0</v>
      </c>
      <c r="H21" s="692">
        <f t="shared" si="1"/>
        <v>0</v>
      </c>
      <c r="I21" s="1320">
        <f>'8.Humán'!I21-'31._Humán_önként'!I21</f>
        <v>0</v>
      </c>
      <c r="J21" s="692">
        <f>'8.Humán'!J21-'31._Humán_önként'!J21</f>
        <v>0</v>
      </c>
      <c r="K21" s="692">
        <f>'8.Humán'!K21-'31._Humán_önként'!K21</f>
        <v>0</v>
      </c>
      <c r="L21" s="692">
        <f>'8.Humán'!L21-'31._Humán_önként'!L21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L22" si="2">SUM(D23:D25)</f>
        <v>0</v>
      </c>
      <c r="E22" s="730">
        <f t="shared" si="2"/>
        <v>414285</v>
      </c>
      <c r="F22" s="730">
        <f t="shared" si="2"/>
        <v>0</v>
      </c>
      <c r="G22" s="730">
        <f t="shared" si="2"/>
        <v>0</v>
      </c>
      <c r="H22" s="50">
        <f t="shared" si="1"/>
        <v>414285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'8.Humán'!C23-'31._Humán_önként'!C23</f>
        <v>0</v>
      </c>
      <c r="D23" s="434">
        <f>'8.Humán'!D23-'31._Humán_önként'!D23</f>
        <v>0</v>
      </c>
      <c r="E23" s="732">
        <f>'8.Humán'!E23-'31._Humán_önként'!E23</f>
        <v>0</v>
      </c>
      <c r="F23" s="732">
        <f>'8.Humán'!F23-'31._Humán_önként'!F23</f>
        <v>0</v>
      </c>
      <c r="G23" s="732">
        <f>'8.Humán'!G23-'31._Humán_önként'!G23</f>
        <v>0</v>
      </c>
      <c r="H23" s="77">
        <f t="shared" si="1"/>
        <v>0</v>
      </c>
      <c r="I23" s="792">
        <f>'8.Humán'!I23-'31._Humán_önként'!I23</f>
        <v>0</v>
      </c>
      <c r="J23" s="77">
        <f>'8.Humán'!J23-'31._Humán_önként'!J23</f>
        <v>0</v>
      </c>
      <c r="K23" s="77">
        <f>'8.Humán'!K23-'31._Humán_önként'!K23</f>
        <v>0</v>
      </c>
      <c r="L23" s="77" t="e">
        <f>'8.Humán'!L23-'31._Humán_önként'!L23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'8.Humán'!C24-'31._Humán_önként'!C24</f>
        <v>0</v>
      </c>
      <c r="D24" s="434">
        <f>'8.Humán'!D24-'31._Humán_önként'!D24</f>
        <v>0</v>
      </c>
      <c r="E24" s="90">
        <f>'8.Humán'!E24-'31._Humán_önként'!E24</f>
        <v>0</v>
      </c>
      <c r="F24" s="90">
        <f>'8.Humán'!F24-'31._Humán_önként'!F24</f>
        <v>0</v>
      </c>
      <c r="G24" s="90">
        <f>'8.Humán'!G24-'31._Humán_önként'!G24</f>
        <v>0</v>
      </c>
      <c r="H24" s="689">
        <f t="shared" si="1"/>
        <v>0</v>
      </c>
      <c r="I24" s="1317">
        <f>'8.Humán'!I24-'31._Humán_önként'!I24</f>
        <v>0</v>
      </c>
      <c r="J24" s="689">
        <f>'8.Humán'!J24-'31._Humán_önként'!J24</f>
        <v>0</v>
      </c>
      <c r="K24" s="689">
        <f>'8.Humán'!K24-'31._Humán_önként'!K24</f>
        <v>0</v>
      </c>
      <c r="L24" s="689" t="e">
        <f>'8.Humán'!L24-'31._Humán_önként'!L24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'8.Humán'!C25-'31._Humán_önként'!C25</f>
        <v>0</v>
      </c>
      <c r="D25" s="434">
        <f>'8.Humán'!D25-'31._Humán_önként'!D25</f>
        <v>0</v>
      </c>
      <c r="E25" s="90">
        <f>'8.Humán'!E25-'31._Humán_önként'!E25</f>
        <v>414285</v>
      </c>
      <c r="F25" s="90">
        <f>'8.Humán'!F25-'31._Humán_önként'!F25</f>
        <v>0</v>
      </c>
      <c r="G25" s="90">
        <f>'8.Humán'!G25-'31._Humán_önként'!G25</f>
        <v>0</v>
      </c>
      <c r="H25" s="689">
        <f t="shared" si="1"/>
        <v>414285</v>
      </c>
      <c r="I25" s="1317">
        <f>'8.Humán'!I25-'31._Humán_önként'!I25</f>
        <v>0</v>
      </c>
      <c r="J25" s="689">
        <f>'8.Humán'!J25-'31._Humán_önként'!J25</f>
        <v>0</v>
      </c>
      <c r="K25" s="689">
        <f>'8.Humán'!K25-'31._Humán_önként'!K25</f>
        <v>0</v>
      </c>
      <c r="L25" s="689">
        <f>'8.Humán'!L25-'31._Humán_önként'!L25</f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'8.Humán'!C26-'31._Humán_önként'!C26</f>
        <v>0</v>
      </c>
      <c r="D26" s="434">
        <f>'8.Humán'!D26-'31._Humán_önként'!D26</f>
        <v>0</v>
      </c>
      <c r="E26" s="90">
        <f>'8.Humán'!E26-'31._Humán_önként'!E26</f>
        <v>0</v>
      </c>
      <c r="F26" s="90">
        <f>'8.Humán'!F26-'31._Humán_önként'!F26</f>
        <v>0</v>
      </c>
      <c r="G26" s="90">
        <f>'8.Humán'!G26-'31._Humán_önként'!G26</f>
        <v>0</v>
      </c>
      <c r="H26" s="693">
        <f t="shared" si="1"/>
        <v>0</v>
      </c>
      <c r="I26" s="1321">
        <f>'8.Humán'!I26-'31._Humán_önként'!I26</f>
        <v>0</v>
      </c>
      <c r="J26" s="693">
        <f>'8.Humán'!J26-'31._Humán_önként'!J26</f>
        <v>0</v>
      </c>
      <c r="K26" s="693">
        <f>'8.Humán'!K26-'31._Humán_önként'!K26</f>
        <v>0</v>
      </c>
      <c r="L26" s="693" t="e">
        <f>'8.Humán'!L26-'31._Humán_önként'!L26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'8.Humán'!C27-'31._Humán_önként'!C27</f>
        <v>0</v>
      </c>
      <c r="D27" s="134">
        <f>'8.Humán'!D27-'31._Humán_önként'!D27</f>
        <v>0</v>
      </c>
      <c r="E27" s="733">
        <f>'8.Humán'!E27-'31._Humán_önként'!E27</f>
        <v>0</v>
      </c>
      <c r="F27" s="733">
        <f>'8.Humán'!F27-'31._Humán_önként'!F27</f>
        <v>0</v>
      </c>
      <c r="G27" s="733">
        <f>'8.Humán'!G27-'31._Humán_önként'!G27</f>
        <v>0</v>
      </c>
      <c r="H27" s="76">
        <f t="shared" si="1"/>
        <v>0</v>
      </c>
      <c r="I27" s="793">
        <f>'8.Humán'!I27-'31._Humán_önként'!I27</f>
        <v>0</v>
      </c>
      <c r="J27" s="76">
        <f>'8.Humán'!J27-'31._Humán_önként'!J27</f>
        <v>0</v>
      </c>
      <c r="K27" s="76">
        <f>'8.Humán'!K27-'31._Humán_önként'!K27</f>
        <v>0</v>
      </c>
      <c r="L27" s="76" t="e">
        <f>'8.Humán'!L27-'31._Humán_önként'!L27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 t="e">
        <f t="shared" si="3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'8.Humán'!C29-'31._Humán_önként'!C29</f>
        <v>0</v>
      </c>
      <c r="D29" s="278">
        <f>'8.Humán'!D29-'31._Humán_önként'!D29</f>
        <v>0</v>
      </c>
      <c r="E29" s="734">
        <f>'8.Humán'!E29-'31._Humán_önként'!E29</f>
        <v>0</v>
      </c>
      <c r="F29" s="734">
        <f>'8.Humán'!F29-'31._Humán_önként'!F29</f>
        <v>0</v>
      </c>
      <c r="G29" s="734">
        <f>'8.Humán'!G29-'31._Humán_önként'!G29</f>
        <v>0</v>
      </c>
      <c r="H29" s="694">
        <f t="shared" si="1"/>
        <v>0</v>
      </c>
      <c r="I29" s="1322">
        <f>'8.Humán'!I29-'31._Humán_önként'!I29</f>
        <v>0</v>
      </c>
      <c r="J29" s="694">
        <f>'8.Humán'!J29-'31._Humán_önként'!J29</f>
        <v>0</v>
      </c>
      <c r="K29" s="694">
        <f>'8.Humán'!K29-'31._Humán_önként'!K29</f>
        <v>0</v>
      </c>
      <c r="L29" s="694" t="e">
        <f>'8.Humán'!L29-'31._Humán_önként'!L29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'8.Humán'!C30-'31._Humán_önként'!C30</f>
        <v>0</v>
      </c>
      <c r="D30" s="285">
        <f>'8.Humán'!D30-'31._Humán_önként'!D30</f>
        <v>0</v>
      </c>
      <c r="E30" s="110">
        <f>'8.Humán'!E30-'31._Humán_önként'!E30</f>
        <v>0</v>
      </c>
      <c r="F30" s="110">
        <f>'8.Humán'!F30-'31._Humán_önként'!F30</f>
        <v>0</v>
      </c>
      <c r="G30" s="433">
        <f>'8.Humán'!G30-'31._Humán_önként'!G30</f>
        <v>0</v>
      </c>
      <c r="H30" s="682">
        <f t="shared" si="1"/>
        <v>0</v>
      </c>
      <c r="I30" s="785">
        <f>'8.Humán'!I30-'31._Humán_önként'!I30</f>
        <v>0</v>
      </c>
      <c r="J30" s="682">
        <f>'8.Humán'!J30-'31._Humán_önként'!J30</f>
        <v>0</v>
      </c>
      <c r="K30" s="682">
        <f>'8.Humán'!K30-'31._Humán_önként'!K30</f>
        <v>0</v>
      </c>
      <c r="L30" s="682" t="e">
        <f>'8.Humán'!L30-'31._Humán_önként'!L30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'8.Humán'!C31-'31._Humán_önként'!C31</f>
        <v>0</v>
      </c>
      <c r="D31" s="279">
        <f>'8.Humán'!D31-'31._Humán_önként'!D31</f>
        <v>0</v>
      </c>
      <c r="E31" s="735">
        <f>'8.Humán'!E31-'31._Humán_önként'!E31</f>
        <v>0</v>
      </c>
      <c r="F31" s="735">
        <f>'8.Humán'!F31-'31._Humán_önként'!F31</f>
        <v>0</v>
      </c>
      <c r="G31" s="735">
        <f>'8.Humán'!G31-'31._Humán_önként'!G31</f>
        <v>0</v>
      </c>
      <c r="H31" s="695">
        <f t="shared" si="1"/>
        <v>0</v>
      </c>
      <c r="I31" s="1323">
        <f>'8.Humán'!I31-'31._Humán_önként'!I31</f>
        <v>0</v>
      </c>
      <c r="J31" s="695">
        <f>'8.Humán'!J31-'31._Humán_önként'!J31</f>
        <v>0</v>
      </c>
      <c r="K31" s="695">
        <f>'8.Humán'!K31-'31._Humán_önként'!K31</f>
        <v>0</v>
      </c>
      <c r="L31" s="695" t="e">
        <f>'8.Humán'!L31-'31._Humán_önként'!L31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 t="e">
        <f t="shared" si="4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'8.Humán'!C33-'31._Humán_önként'!C33</f>
        <v>0</v>
      </c>
      <c r="D33" s="278">
        <f>'8.Humán'!D33-'31._Humán_önként'!D33</f>
        <v>0</v>
      </c>
      <c r="E33" s="734">
        <f>'8.Humán'!E33-'31._Humán_önként'!E33</f>
        <v>0</v>
      </c>
      <c r="F33" s="734">
        <f>'8.Humán'!F33-'31._Humán_önként'!F33</f>
        <v>0</v>
      </c>
      <c r="G33" s="734">
        <f>'8.Humán'!G33-'31._Humán_önként'!G33</f>
        <v>0</v>
      </c>
      <c r="H33" s="694">
        <f t="shared" si="1"/>
        <v>0</v>
      </c>
      <c r="I33" s="1322">
        <f>'8.Humán'!I33-'31._Humán_önként'!I33</f>
        <v>0</v>
      </c>
      <c r="J33" s="694">
        <f>'8.Humán'!J33-'31._Humán_önként'!J33</f>
        <v>0</v>
      </c>
      <c r="K33" s="694">
        <f>'8.Humán'!K33-'31._Humán_önként'!K33</f>
        <v>0</v>
      </c>
      <c r="L33" s="694" t="e">
        <f>'8.Humán'!L33-'31._Humán_önként'!L33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'8.Humán'!C34-'31._Humán_önként'!C34</f>
        <v>0</v>
      </c>
      <c r="D34" s="285">
        <f>'8.Humán'!D34-'31._Humán_önként'!D34</f>
        <v>0</v>
      </c>
      <c r="E34" s="110">
        <f>'8.Humán'!E34-'31._Humán_önként'!E34</f>
        <v>0</v>
      </c>
      <c r="F34" s="110">
        <f>'8.Humán'!F34-'31._Humán_önként'!F34</f>
        <v>0</v>
      </c>
      <c r="G34" s="433">
        <f>'8.Humán'!G34-'31._Humán_önként'!G34</f>
        <v>0</v>
      </c>
      <c r="H34" s="682">
        <f t="shared" si="1"/>
        <v>0</v>
      </c>
      <c r="I34" s="785">
        <f>'8.Humán'!I34-'31._Humán_önként'!I34</f>
        <v>0</v>
      </c>
      <c r="J34" s="682">
        <f>'8.Humán'!J34-'31._Humán_önként'!J34</f>
        <v>0</v>
      </c>
      <c r="K34" s="682">
        <f>'8.Humán'!K34-'31._Humán_önként'!K34</f>
        <v>0</v>
      </c>
      <c r="L34" s="682" t="e">
        <f>'8.Humán'!L34-'31._Humán_önként'!L34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'8.Humán'!C35-'31._Humán_önként'!C35</f>
        <v>0</v>
      </c>
      <c r="D35" s="279">
        <f>'8.Humán'!D35-'31._Humán_önként'!D35</f>
        <v>0</v>
      </c>
      <c r="E35" s="735">
        <f>'8.Humán'!E35-'31._Humán_önként'!E35</f>
        <v>0</v>
      </c>
      <c r="F35" s="735">
        <f>'8.Humán'!F35-'31._Humán_önként'!F35</f>
        <v>0</v>
      </c>
      <c r="G35" s="735">
        <f>'8.Humán'!G35-'31._Humán_önként'!G35</f>
        <v>0</v>
      </c>
      <c r="H35" s="696">
        <f t="shared" si="1"/>
        <v>0</v>
      </c>
      <c r="I35" s="1324">
        <f>'8.Humán'!I35-'31._Humán_önként'!I35</f>
        <v>0</v>
      </c>
      <c r="J35" s="696">
        <f>'8.Humán'!J35-'31._Humán_önként'!J35</f>
        <v>0</v>
      </c>
      <c r="K35" s="696">
        <f>'8.Humán'!K35-'31._Humán_önként'!K35</f>
        <v>0</v>
      </c>
      <c r="L35" s="696" t="e">
        <f>'8.Humán'!L35-'31._Humán_önként'!L35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'8.Humán'!C36-'31._Humán_önként'!C36</f>
        <v>0</v>
      </c>
      <c r="D36" s="134">
        <f>'8.Humán'!D36-'31._Humán_önként'!D36</f>
        <v>0</v>
      </c>
      <c r="E36" s="733">
        <f>'8.Humán'!E36-'31._Humán_önként'!E36</f>
        <v>0</v>
      </c>
      <c r="F36" s="733">
        <f>'8.Humán'!F36-'31._Humán_önként'!F36</f>
        <v>0</v>
      </c>
      <c r="G36" s="733">
        <f>'8.Humán'!G36-'31._Humán_önként'!G36</f>
        <v>0</v>
      </c>
      <c r="H36" s="76">
        <f t="shared" si="1"/>
        <v>0</v>
      </c>
      <c r="I36" s="793">
        <f>'8.Humán'!I36-'31._Humán_önként'!I36</f>
        <v>0</v>
      </c>
      <c r="J36" s="76">
        <f>'8.Humán'!J36-'31._Humán_önként'!J36</f>
        <v>0</v>
      </c>
      <c r="K36" s="76">
        <f>'8.Humán'!K36-'31._Humán_önként'!K36</f>
        <v>0</v>
      </c>
      <c r="L36" s="76" t="e">
        <f>'8.Humán'!L36-'31._Humán_önként'!L36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'8.Humán'!C37-'31._Humán_önként'!C37</f>
        <v>0</v>
      </c>
      <c r="D37" s="134">
        <f>'8.Humán'!D37-'31._Humán_önként'!D37</f>
        <v>0</v>
      </c>
      <c r="E37" s="736">
        <f>'8.Humán'!E37-'31._Humán_önként'!E37</f>
        <v>0</v>
      </c>
      <c r="F37" s="736">
        <f>'8.Humán'!F37-'31._Humán_önként'!F37</f>
        <v>0</v>
      </c>
      <c r="G37" s="736">
        <f>'8.Humán'!G37-'31._Humán_önként'!G37</f>
        <v>0</v>
      </c>
      <c r="H37" s="697">
        <f t="shared" si="1"/>
        <v>0</v>
      </c>
      <c r="I37" s="1325">
        <f>'8.Humán'!I37-'31._Humán_önként'!I37</f>
        <v>0</v>
      </c>
      <c r="J37" s="697">
        <f>'8.Humán'!J37-'31._Humán_önként'!J37</f>
        <v>0</v>
      </c>
      <c r="K37" s="697">
        <f>'8.Humán'!K37-'31._Humán_önként'!K37</f>
        <v>0</v>
      </c>
      <c r="L37" s="697" t="e">
        <f>'8.Humán'!L37-'31._Humán_önként'!L37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'8.Humán'!C38-'31._Humán_önként'!C38</f>
        <v>0</v>
      </c>
      <c r="D38" s="134">
        <f>'8.Humán'!D38-'31._Humán_önként'!D38</f>
        <v>0</v>
      </c>
      <c r="E38" s="733">
        <f>'8.Humán'!E38-'31._Humán_önként'!E38</f>
        <v>0</v>
      </c>
      <c r="F38" s="733">
        <f>'8.Humán'!F38-'31._Humán_önként'!F38</f>
        <v>0</v>
      </c>
      <c r="G38" s="733">
        <f>'8.Humán'!G38-'31._Humán_önként'!G38</f>
        <v>0</v>
      </c>
      <c r="H38" s="76">
        <f t="shared" si="1"/>
        <v>0</v>
      </c>
      <c r="I38" s="793">
        <f>'8.Humán'!I38-'31._Humán_önként'!I38</f>
        <v>0</v>
      </c>
      <c r="J38" s="76">
        <f>'8.Humán'!J38-'31._Humán_önként'!J38</f>
        <v>0</v>
      </c>
      <c r="K38" s="76">
        <f>'8.Humán'!K38-'31._Humán_önként'!K38</f>
        <v>0</v>
      </c>
      <c r="L38" s="76" t="e">
        <f>'8.Humán'!L38-'31._Humán_önként'!L38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'8.Humán'!C39-'31._Humán_önként'!C39</f>
        <v>0</v>
      </c>
      <c r="D39" s="286">
        <f>'8.Humán'!D39-'31._Humán_önként'!D39</f>
        <v>0</v>
      </c>
      <c r="E39" s="737">
        <f>'8.Humán'!E39-'31._Humán_önként'!E39</f>
        <v>0</v>
      </c>
      <c r="F39" s="737">
        <f>'8.Humán'!F39-'31._Humán_önként'!F39</f>
        <v>0</v>
      </c>
      <c r="G39" s="737">
        <f>'8.Humán'!G39-'31._Humán_önként'!G39</f>
        <v>0</v>
      </c>
      <c r="H39" s="698">
        <f t="shared" si="1"/>
        <v>0</v>
      </c>
      <c r="I39" s="1326">
        <f>'8.Humán'!I39-'31._Humán_önként'!I39</f>
        <v>0</v>
      </c>
      <c r="J39" s="698">
        <f>'8.Humán'!J39-'31._Humán_önként'!J39</f>
        <v>0</v>
      </c>
      <c r="K39" s="698">
        <f>'8.Humán'!K39-'31._Humán_önként'!K39</f>
        <v>0</v>
      </c>
      <c r="L39" s="698" t="e">
        <f>'8.Humán'!L39-'31._Humán_önként'!L39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'8.Humán'!C40-'31._Humán_önként'!C40</f>
        <v>0</v>
      </c>
      <c r="D40" s="436">
        <f>'8.Humán'!D40-'31._Humán_önként'!D40</f>
        <v>0</v>
      </c>
      <c r="E40" s="738">
        <f>'8.Humán'!E40-'31._Humán_önként'!E40</f>
        <v>0</v>
      </c>
      <c r="F40" s="738">
        <f>'8.Humán'!F40-'31._Humán_önként'!F40</f>
        <v>0</v>
      </c>
      <c r="G40" s="738">
        <f>'8.Humán'!G40-'31._Humán_önként'!G40</f>
        <v>0</v>
      </c>
      <c r="H40" s="699">
        <f t="shared" si="1"/>
        <v>0</v>
      </c>
      <c r="I40" s="1327">
        <f>'8.Humán'!I40-'31._Humán_önként'!I40</f>
        <v>0</v>
      </c>
      <c r="J40" s="699">
        <f>'8.Humán'!J40-'31._Humán_önként'!J40</f>
        <v>0</v>
      </c>
      <c r="K40" s="699">
        <f>'8.Humán'!K40-'31._Humán_önként'!K40</f>
        <v>0</v>
      </c>
      <c r="L40" s="699" t="e">
        <f>'8.Humán'!L40-'31._Humán_önként'!L40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'8.Humán'!C41-'31._Humán_önként'!C41</f>
        <v>0</v>
      </c>
      <c r="D41" s="137">
        <f>'8.Humán'!D41-'31._Humán_önként'!D41</f>
        <v>0</v>
      </c>
      <c r="E41" s="739">
        <f>'8.Humán'!E41-'31._Humán_önként'!E41</f>
        <v>0</v>
      </c>
      <c r="F41" s="739">
        <f>'8.Humán'!F41-'31._Humán_önként'!F41</f>
        <v>0</v>
      </c>
      <c r="G41" s="739">
        <f>'8.Humán'!G41-'31._Humán_önként'!G41</f>
        <v>0</v>
      </c>
      <c r="H41" s="700">
        <f t="shared" si="1"/>
        <v>0</v>
      </c>
      <c r="I41" s="1328">
        <f>'8.Humán'!I41-'31._Humán_önként'!I41</f>
        <v>0</v>
      </c>
      <c r="J41" s="700">
        <f>'8.Humán'!J41-'31._Humán_önként'!J41</f>
        <v>0</v>
      </c>
      <c r="K41" s="700">
        <f>'8.Humán'!K41-'31._Humán_önként'!K41</f>
        <v>0</v>
      </c>
      <c r="L41" s="700" t="e">
        <f>'8.Humán'!L41-'31._Humán_önként'!L41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2">
        <f t="shared" ref="D42:L42" si="5">+D10+D22+D27+D28+D32+D36+D38</f>
        <v>0</v>
      </c>
      <c r="E42" s="730">
        <f t="shared" si="5"/>
        <v>414285</v>
      </c>
      <c r="F42" s="730">
        <f t="shared" si="5"/>
        <v>0</v>
      </c>
      <c r="G42" s="730">
        <f t="shared" si="5"/>
        <v>0</v>
      </c>
      <c r="H42" s="76">
        <f t="shared" si="1"/>
        <v>414285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 t="e">
        <f t="shared" si="5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397012765</v>
      </c>
      <c r="D43" s="132">
        <f t="shared" ref="D43:L43" si="6">SUM(D44:D47)</f>
        <v>402445870</v>
      </c>
      <c r="E43" s="730">
        <f t="shared" si="6"/>
        <v>515794972</v>
      </c>
      <c r="F43" s="730">
        <f t="shared" si="6"/>
        <v>0</v>
      </c>
      <c r="G43" s="730">
        <f t="shared" si="6"/>
        <v>0</v>
      </c>
      <c r="H43" s="76">
        <f t="shared" si="1"/>
        <v>113349102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 t="e">
        <f t="shared" si="6"/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'8.Humán'!C44-'31._Humán_önként'!C44</f>
        <v>0</v>
      </c>
      <c r="D44" s="278">
        <f>'8.Humán'!D44-'31._Humán_önként'!D44</f>
        <v>6117361</v>
      </c>
      <c r="E44" s="734">
        <f>'8.Humán'!E44-'31._Humán_önként'!E44</f>
        <v>6117361</v>
      </c>
      <c r="F44" s="734">
        <f>'8.Humán'!F44-'31._Humán_önként'!F44</f>
        <v>0</v>
      </c>
      <c r="G44" s="734">
        <f>'8.Humán'!G44-'31._Humán_önként'!G44</f>
        <v>0</v>
      </c>
      <c r="H44" s="694">
        <f t="shared" si="1"/>
        <v>0</v>
      </c>
      <c r="I44" s="1322">
        <f>'8.Humán'!I44-'31._Humán_önként'!I44</f>
        <v>0</v>
      </c>
      <c r="J44" s="694">
        <f>'8.Humán'!J44-'31._Humán_önként'!J44</f>
        <v>0</v>
      </c>
      <c r="K44" s="694">
        <f>'8.Humán'!K44-'31._Humán_önként'!K44</f>
        <v>0</v>
      </c>
      <c r="L44" s="694">
        <f>'8.Humán'!L44-'31._Humán_önként'!L44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'8.Humán'!C45-'31._Humán_önként'!C45</f>
        <v>0</v>
      </c>
      <c r="D45" s="285">
        <f>'8.Humán'!D45-'31._Humán_önként'!D45</f>
        <v>0</v>
      </c>
      <c r="E45" s="93">
        <f>'8.Humán'!E45-'31._Humán_önként'!E45</f>
        <v>0</v>
      </c>
      <c r="F45" s="93">
        <f>'8.Humán'!F45-'31._Humán_önként'!F45</f>
        <v>0</v>
      </c>
      <c r="G45" s="93">
        <f>'8.Humán'!G45-'31._Humán_önként'!G45</f>
        <v>0</v>
      </c>
      <c r="H45" s="701">
        <f t="shared" si="1"/>
        <v>0</v>
      </c>
      <c r="I45" s="1329">
        <f>'8.Humán'!I45-'31._Humán_önként'!I45</f>
        <v>0</v>
      </c>
      <c r="J45" s="701">
        <f>'8.Humán'!J45-'31._Humán_önként'!J45</f>
        <v>0</v>
      </c>
      <c r="K45" s="701">
        <f>'8.Humán'!K45-'31._Humán_önként'!K45</f>
        <v>0</v>
      </c>
      <c r="L45" s="701" t="e">
        <f>'8.Humán'!L45-'31._Humán_önként'!L45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'8.Humán'!C46-'31._Humán_önként'!C46</f>
        <v>397012765</v>
      </c>
      <c r="D46" s="416">
        <f>'8.Humán'!D46-'31._Humán_önként'!D46</f>
        <v>396328509</v>
      </c>
      <c r="E46" s="110">
        <f>'8.Humán'!E46-'31._Humán_önként'!E46</f>
        <v>509677611</v>
      </c>
      <c r="F46" s="110">
        <f>'8.Humán'!F46-'31._Humán_önként'!F46</f>
        <v>0</v>
      </c>
      <c r="G46" s="110">
        <f>'8.Humán'!G46-'31._Humán_önként'!G46</f>
        <v>0</v>
      </c>
      <c r="H46" s="682">
        <f t="shared" si="1"/>
        <v>113349102</v>
      </c>
      <c r="I46" s="785">
        <f>'8.Humán'!I46-'31._Humán_önként'!I46</f>
        <v>0</v>
      </c>
      <c r="J46" s="682">
        <f>'8.Humán'!J46-'31._Humán_önként'!J46</f>
        <v>0</v>
      </c>
      <c r="K46" s="682">
        <f>'8.Humán'!K46-'31._Humán_önként'!K46</f>
        <v>0</v>
      </c>
      <c r="L46" s="682">
        <f>'8.Humán'!L46-'31._Humán_önként'!L46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'8.Humán'!C47-'31._Humán_önként'!C47</f>
        <v>0</v>
      </c>
      <c r="D47" s="287">
        <f>'8.Humán'!D47-'31._Humán_önként'!D47</f>
        <v>0</v>
      </c>
      <c r="E47" s="735">
        <f>'8.Humán'!E47-'31._Humán_önként'!E47</f>
        <v>0</v>
      </c>
      <c r="F47" s="735">
        <f>'8.Humán'!F47-'31._Humán_önként'!F47</f>
        <v>0</v>
      </c>
      <c r="G47" s="735">
        <f>'8.Humán'!G47-'31._Humán_önként'!G47</f>
        <v>0</v>
      </c>
      <c r="H47" s="696">
        <f t="shared" si="1"/>
        <v>0</v>
      </c>
      <c r="I47" s="1324">
        <f>'8.Humán'!I47-'31._Humán_önként'!I47</f>
        <v>0</v>
      </c>
      <c r="J47" s="696">
        <f>'8.Humán'!J47-'31._Humán_önként'!J47</f>
        <v>0</v>
      </c>
      <c r="K47" s="696">
        <f>'8.Humán'!K47-'31._Humán_önként'!K47</f>
        <v>0</v>
      </c>
      <c r="L47" s="696">
        <f>'8.Humán'!L47-'31._Humán_önként'!L47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397012765</v>
      </c>
      <c r="D48" s="139">
        <f t="shared" ref="D48:L48" si="7">+D42+D43</f>
        <v>402445870</v>
      </c>
      <c r="E48" s="740">
        <f t="shared" si="7"/>
        <v>516209257</v>
      </c>
      <c r="F48" s="740">
        <f t="shared" si="7"/>
        <v>0</v>
      </c>
      <c r="G48" s="740">
        <f t="shared" si="7"/>
        <v>0</v>
      </c>
      <c r="H48" s="705">
        <f>+E48-D48</f>
        <v>113763387</v>
      </c>
      <c r="I48" s="1330">
        <f t="shared" si="7"/>
        <v>0</v>
      </c>
      <c r="J48" s="705">
        <f t="shared" si="7"/>
        <v>0</v>
      </c>
      <c r="K48" s="705">
        <f t="shared" si="7"/>
        <v>0</v>
      </c>
      <c r="L48" s="705" t="e">
        <f t="shared" si="7"/>
        <v>#DIV/0!</v>
      </c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8">D7</f>
        <v>Módosított előirányzat a 14/2023.  (VI.29.)  rendelet szerint</v>
      </c>
      <c r="E52" s="21" t="str">
        <f t="shared" si="8"/>
        <v>Módosított előirányzat a …./2023. (IX…..)  rendelet szerint</v>
      </c>
      <c r="F52" s="21" t="str">
        <f t="shared" si="8"/>
        <v>Módosított előirányzat a .../2023. (XII…...)  rendelet szerint</v>
      </c>
      <c r="G52" s="21" t="str">
        <f t="shared" si="8"/>
        <v>Módosított előirányzat a …../2023. (II…..)  rendelet szerint</v>
      </c>
      <c r="H52" s="34" t="str">
        <f t="shared" si="8"/>
        <v>Változás a 14/2023. (VI.29.) rendelethez képest</v>
      </c>
      <c r="I52" s="245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397012765</v>
      </c>
      <c r="D53" s="132">
        <f t="shared" ref="D53:L53" si="9">SUM(D54:D59)-D55</f>
        <v>402445870</v>
      </c>
      <c r="E53" s="730">
        <f t="shared" si="9"/>
        <v>516209257</v>
      </c>
      <c r="F53" s="730">
        <f t="shared" si="9"/>
        <v>0</v>
      </c>
      <c r="G53" s="730">
        <f t="shared" si="9"/>
        <v>0</v>
      </c>
      <c r="H53" s="50">
        <f t="shared" ref="H53:H72" si="10">+E53-D53</f>
        <v>113763387</v>
      </c>
      <c r="I53" s="256">
        <f t="shared" si="9"/>
        <v>0</v>
      </c>
      <c r="J53" s="50">
        <f t="shared" si="9"/>
        <v>0</v>
      </c>
      <c r="K53" s="50">
        <f t="shared" si="9"/>
        <v>0</v>
      </c>
      <c r="L53" s="50" t="e">
        <f t="shared" si="9"/>
        <v>#DIV/0!</v>
      </c>
    </row>
    <row r="54" spans="1:12" ht="12.2" customHeight="1" x14ac:dyDescent="0.2">
      <c r="A54" s="1252" t="s">
        <v>91</v>
      </c>
      <c r="B54" s="17" t="s">
        <v>68</v>
      </c>
      <c r="C54" s="126">
        <f>'8.Humán'!C54-'31._Humán_önként'!C54</f>
        <v>323425182</v>
      </c>
      <c r="D54" s="278">
        <f>'8.Humán'!D54-'31._Humán_önként'!D54</f>
        <v>326975182</v>
      </c>
      <c r="E54" s="734">
        <f>'8.Humán'!E54-'31._Humán_önként'!E54</f>
        <v>421547950</v>
      </c>
      <c r="F54" s="734">
        <f>'8.Humán'!F54-'31._Humán_önként'!F54</f>
        <v>0</v>
      </c>
      <c r="G54" s="734">
        <f>'8.Humán'!G54-'31._Humán_önként'!G54</f>
        <v>0</v>
      </c>
      <c r="H54" s="35">
        <f t="shared" si="10"/>
        <v>94572768</v>
      </c>
      <c r="I54" s="260">
        <f>'8.Humán'!I54-'31._Humán_önként'!I54</f>
        <v>0</v>
      </c>
      <c r="J54" s="35">
        <f>'8.Humán'!J54-'31._Humán_önként'!J54</f>
        <v>0</v>
      </c>
      <c r="K54" s="35">
        <f>'8.Humán'!K54-'31._Humán_önként'!K54</f>
        <v>0</v>
      </c>
      <c r="L54" s="35">
        <f>'8.Humán'!L54-'31._Humán_önként'!L54</f>
        <v>0</v>
      </c>
    </row>
    <row r="55" spans="1:12" ht="12.2" customHeight="1" x14ac:dyDescent="0.2">
      <c r="A55" s="1252" t="s">
        <v>305</v>
      </c>
      <c r="B55" s="428" t="s">
        <v>270</v>
      </c>
      <c r="C55" s="126">
        <f>'8.Humán'!C55-'31._Humán_önként'!C55</f>
        <v>0</v>
      </c>
      <c r="D55" s="278">
        <f>'8.Humán'!D55-'31._Humán_önként'!D55</f>
        <v>0</v>
      </c>
      <c r="E55" s="734">
        <f>'8.Humán'!E55-'31._Humán_önként'!E55</f>
        <v>14905683</v>
      </c>
      <c r="F55" s="734">
        <f>'8.Humán'!F55-'31._Humán_önként'!F55</f>
        <v>0</v>
      </c>
      <c r="G55" s="734">
        <f>'8.Humán'!G55-'31._Humán_önként'!G55</f>
        <v>0</v>
      </c>
      <c r="H55" s="35">
        <f t="shared" si="10"/>
        <v>14905683</v>
      </c>
      <c r="I55" s="260">
        <f>'8.Humán'!I55-'31._Humán_önként'!I55</f>
        <v>0</v>
      </c>
      <c r="J55" s="35">
        <f>'8.Humán'!J55-'31._Humán_önként'!J55</f>
        <v>0</v>
      </c>
      <c r="K55" s="35">
        <f>'8.Humán'!K55-'31._Humán_önként'!K55</f>
        <v>0</v>
      </c>
      <c r="L55" s="35" t="e">
        <f>'8.Humán'!L55-'31._Humán_önként'!L55</f>
        <v>#DIV/0!</v>
      </c>
    </row>
    <row r="56" spans="1:12" ht="12.2" customHeight="1" x14ac:dyDescent="0.2">
      <c r="A56" s="1252" t="s">
        <v>92</v>
      </c>
      <c r="B56" s="423" t="s">
        <v>87</v>
      </c>
      <c r="C56" s="433">
        <f>'8.Humán'!C56-'31._Humán_önként'!C56</f>
        <v>51354226</v>
      </c>
      <c r="D56" s="416">
        <f>'8.Humán'!D56-'31._Humán_önként'!D56</f>
        <v>52348226</v>
      </c>
      <c r="E56" s="110">
        <f>'8.Humán'!E56-'31._Humán_önként'!E56</f>
        <v>71388845</v>
      </c>
      <c r="F56" s="110">
        <f>'8.Humán'!F56-'31._Humán_önként'!F56</f>
        <v>0</v>
      </c>
      <c r="G56" s="110">
        <f>'8.Humán'!G56-'31._Humán_önként'!G56</f>
        <v>0</v>
      </c>
      <c r="H56" s="417">
        <f t="shared" si="10"/>
        <v>19040619</v>
      </c>
      <c r="I56" s="651">
        <f>'8.Humán'!I56-'31._Humán_önként'!I56</f>
        <v>0</v>
      </c>
      <c r="J56" s="417">
        <f>'8.Humán'!J56-'31._Humán_önként'!J56</f>
        <v>0</v>
      </c>
      <c r="K56" s="417">
        <f>'8.Humán'!K56-'31._Humán_önként'!K56</f>
        <v>0</v>
      </c>
      <c r="L56" s="417">
        <f>'8.Humán'!L56-'31._Humán_önként'!L56</f>
        <v>0</v>
      </c>
    </row>
    <row r="57" spans="1:12" ht="12.2" customHeight="1" x14ac:dyDescent="0.2">
      <c r="A57" s="1252" t="s">
        <v>93</v>
      </c>
      <c r="B57" s="423" t="s">
        <v>69</v>
      </c>
      <c r="C57" s="433">
        <f>'8.Humán'!C57-'31._Humán_önként'!C57</f>
        <v>22233357</v>
      </c>
      <c r="D57" s="416">
        <f>'8.Humán'!D57-'31._Humán_önként'!D57</f>
        <v>23122462</v>
      </c>
      <c r="E57" s="110">
        <f>'8.Humán'!E57-'31._Humán_önként'!E57</f>
        <v>23272462</v>
      </c>
      <c r="F57" s="110">
        <f>'8.Humán'!F57-'31._Humán_önként'!F57</f>
        <v>0</v>
      </c>
      <c r="G57" s="110">
        <f>'8.Humán'!G57-'31._Humán_önként'!G57</f>
        <v>0</v>
      </c>
      <c r="H57" s="417">
        <f t="shared" si="10"/>
        <v>150000</v>
      </c>
      <c r="I57" s="651">
        <f>'8.Humán'!I57-'31._Humán_önként'!I57</f>
        <v>0</v>
      </c>
      <c r="J57" s="417">
        <f>'8.Humán'!J57-'31._Humán_önként'!J57</f>
        <v>0</v>
      </c>
      <c r="K57" s="417">
        <f>'8.Humán'!K57-'31._Humán_önként'!K57</f>
        <v>0</v>
      </c>
      <c r="L57" s="417">
        <f>'8.Humán'!L57-'31._Humán_önként'!L57</f>
        <v>0</v>
      </c>
    </row>
    <row r="58" spans="1:12" ht="12.2" customHeight="1" x14ac:dyDescent="0.2">
      <c r="A58" s="1252" t="s">
        <v>90</v>
      </c>
      <c r="B58" s="423" t="s">
        <v>80</v>
      </c>
      <c r="C58" s="433">
        <f>'8.Humán'!C58-'31._Humán_önként'!C58</f>
        <v>0</v>
      </c>
      <c r="D58" s="416">
        <f>'8.Humán'!D58-'31._Humán_önként'!D58</f>
        <v>0</v>
      </c>
      <c r="E58" s="110">
        <f>'8.Humán'!E58-'31._Humán_önként'!E58</f>
        <v>0</v>
      </c>
      <c r="F58" s="110">
        <f>'8.Humán'!F58-'31._Humán_önként'!F58</f>
        <v>0</v>
      </c>
      <c r="G58" s="110">
        <f>'8.Humán'!G58-'31._Humán_önként'!G58</f>
        <v>0</v>
      </c>
      <c r="H58" s="417">
        <f t="shared" si="10"/>
        <v>0</v>
      </c>
      <c r="I58" s="651">
        <f>'8.Humán'!I58-'31._Humán_önként'!I58</f>
        <v>0</v>
      </c>
      <c r="J58" s="417">
        <f>'8.Humán'!J58-'31._Humán_önként'!J58</f>
        <v>0</v>
      </c>
      <c r="K58" s="417">
        <f>'8.Humán'!K58-'31._Humán_önként'!K58</f>
        <v>0</v>
      </c>
      <c r="L58" s="417" t="e">
        <f>'8.Humán'!L58-'31._Humán_önként'!L58</f>
        <v>#DIV/0!</v>
      </c>
    </row>
    <row r="59" spans="1:12" ht="12.2" customHeight="1" x14ac:dyDescent="0.2">
      <c r="A59" s="1252" t="s">
        <v>147</v>
      </c>
      <c r="B59" s="423" t="s">
        <v>88</v>
      </c>
      <c r="C59" s="433">
        <f>'8.Humán'!C59-'31._Humán_önként'!C59</f>
        <v>0</v>
      </c>
      <c r="D59" s="416">
        <f>'8.Humán'!D59-'31._Humán_önként'!D59</f>
        <v>0</v>
      </c>
      <c r="E59" s="110">
        <f>'8.Humán'!E59-'31._Humán_önként'!E59</f>
        <v>0</v>
      </c>
      <c r="F59" s="110">
        <f>'8.Humán'!F59-'31._Humán_önként'!F59</f>
        <v>0</v>
      </c>
      <c r="G59" s="110">
        <f>'8.Humán'!G59-'31._Humán_önként'!G59</f>
        <v>0</v>
      </c>
      <c r="H59" s="417">
        <f t="shared" si="10"/>
        <v>0</v>
      </c>
      <c r="I59" s="651">
        <f>'8.Humán'!I59-'31._Humán_önként'!I59</f>
        <v>0</v>
      </c>
      <c r="J59" s="417">
        <f>'8.Humán'!J59-'31._Humán_önként'!J59</f>
        <v>0</v>
      </c>
      <c r="K59" s="417">
        <f>'8.Humán'!K59-'31._Humán_önként'!K59</f>
        <v>0</v>
      </c>
      <c r="L59" s="417" t="e">
        <f>'8.Humán'!L59-'31._Humán_önként'!L59</f>
        <v>#DIV/0!</v>
      </c>
    </row>
    <row r="60" spans="1:12" ht="12.2" customHeight="1" x14ac:dyDescent="0.2">
      <c r="A60" s="1252" t="s">
        <v>306</v>
      </c>
      <c r="B60" s="669" t="s">
        <v>235</v>
      </c>
      <c r="C60" s="433">
        <f>'8.Humán'!C60-'31._Humán_önként'!C60</f>
        <v>0</v>
      </c>
      <c r="D60" s="416">
        <f>'8.Humán'!D60-'31._Humán_önként'!D60</f>
        <v>0</v>
      </c>
      <c r="E60" s="110">
        <f>'8.Humán'!E60-'31._Humán_önként'!E60</f>
        <v>0</v>
      </c>
      <c r="F60" s="110">
        <f>'8.Humán'!F60-'31._Humán_önként'!F60</f>
        <v>0</v>
      </c>
      <c r="G60" s="110">
        <f>'8.Humán'!G60-'31._Humán_önként'!G60</f>
        <v>0</v>
      </c>
      <c r="H60" s="417">
        <f t="shared" si="10"/>
        <v>0</v>
      </c>
      <c r="I60" s="651">
        <f>'8.Humán'!I60-'31._Humán_önként'!I60</f>
        <v>0</v>
      </c>
      <c r="J60" s="417">
        <f>'8.Humán'!J60-'31._Humán_önként'!J60</f>
        <v>0</v>
      </c>
      <c r="K60" s="417">
        <f>'8.Humán'!K60-'31._Humán_önként'!K60</f>
        <v>0</v>
      </c>
      <c r="L60" s="417" t="e">
        <f>'8.Humán'!L60-'31._Humán_önként'!L60</f>
        <v>#DIV/0!</v>
      </c>
    </row>
    <row r="61" spans="1:12" ht="12.2" customHeight="1" thickBot="1" x14ac:dyDescent="0.25">
      <c r="A61" s="86" t="s">
        <v>307</v>
      </c>
      <c r="B61" s="87" t="s">
        <v>234</v>
      </c>
      <c r="C61" s="94">
        <f>'8.Humán'!C61-'31._Humán_önként'!C61</f>
        <v>0</v>
      </c>
      <c r="D61" s="279">
        <f>'8.Humán'!D61-'31._Humán_önként'!D61</f>
        <v>0</v>
      </c>
      <c r="E61" s="741">
        <f>'8.Humán'!E61-'31._Humán_önként'!E61</f>
        <v>0</v>
      </c>
      <c r="F61" s="741">
        <f>'8.Humán'!F61-'31._Humán_önként'!F61</f>
        <v>0</v>
      </c>
      <c r="G61" s="741">
        <f>'8.Humán'!G61-'31._Humán_önként'!G61</f>
        <v>0</v>
      </c>
      <c r="H61" s="63">
        <f t="shared" si="10"/>
        <v>0</v>
      </c>
      <c r="I61" s="262">
        <f>'8.Humán'!I61-'31._Humán_önként'!I61</f>
        <v>0</v>
      </c>
      <c r="J61" s="63">
        <f>'8.Humán'!J61-'31._Humán_önként'!J61</f>
        <v>0</v>
      </c>
      <c r="K61" s="63">
        <f>'8.Humán'!K61-'31._Humán_önként'!K61</f>
        <v>0</v>
      </c>
      <c r="L61" s="63" t="e">
        <f>'8.Humán'!L61-'31._Humán_önként'!L61</f>
        <v>#DIV/0!</v>
      </c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2">
        <f t="shared" ref="D62:L62" si="11">SUM(D63:D67)</f>
        <v>0</v>
      </c>
      <c r="E62" s="730">
        <f t="shared" si="11"/>
        <v>0</v>
      </c>
      <c r="F62" s="730">
        <f t="shared" si="11"/>
        <v>0</v>
      </c>
      <c r="G62" s="730">
        <f t="shared" si="11"/>
        <v>0</v>
      </c>
      <c r="H62" s="50">
        <f t="shared" si="10"/>
        <v>0</v>
      </c>
      <c r="I62" s="256">
        <f t="shared" si="11"/>
        <v>0</v>
      </c>
      <c r="J62" s="50">
        <f t="shared" si="11"/>
        <v>0</v>
      </c>
      <c r="K62" s="50">
        <f t="shared" si="11"/>
        <v>0</v>
      </c>
      <c r="L62" s="50" t="e">
        <f t="shared" si="11"/>
        <v>#DIV/0!</v>
      </c>
    </row>
    <row r="63" spans="1:12" s="33" customFormat="1" ht="12.2" customHeight="1" x14ac:dyDescent="0.2">
      <c r="A63" s="1252" t="s">
        <v>94</v>
      </c>
      <c r="B63" s="17" t="s">
        <v>119</v>
      </c>
      <c r="C63" s="126">
        <f>'8.Humán'!C63-'31._Humán_önként'!C63</f>
        <v>0</v>
      </c>
      <c r="D63" s="278">
        <f>'8.Humán'!D63-'31._Humán_önként'!D63</f>
        <v>0</v>
      </c>
      <c r="E63" s="734">
        <f>'8.Humán'!E63-'31._Humán_önként'!E63</f>
        <v>0</v>
      </c>
      <c r="F63" s="734">
        <f>'8.Humán'!F63-'31._Humán_önként'!F63</f>
        <v>0</v>
      </c>
      <c r="G63" s="734">
        <f>'8.Humán'!G63-'31._Humán_önként'!G63</f>
        <v>0</v>
      </c>
      <c r="H63" s="35">
        <f t="shared" si="10"/>
        <v>0</v>
      </c>
      <c r="I63" s="260">
        <f>'8.Humán'!I63-'31._Humán_önként'!I63</f>
        <v>0</v>
      </c>
      <c r="J63" s="35">
        <f>'8.Humán'!J63-'31._Humán_önként'!J63</f>
        <v>0</v>
      </c>
      <c r="K63" s="35">
        <f>'8.Humán'!K63-'31._Humán_önként'!K63</f>
        <v>0</v>
      </c>
      <c r="L63" s="35">
        <f>'8.Humán'!L63-'31._Humán_önként'!L63</f>
        <v>0</v>
      </c>
    </row>
    <row r="64" spans="1:12" s="33" customFormat="1" ht="12.2" customHeight="1" x14ac:dyDescent="0.2">
      <c r="A64" s="1252" t="s">
        <v>316</v>
      </c>
      <c r="B64" s="670" t="s">
        <v>236</v>
      </c>
      <c r="C64" s="126">
        <f>'8.Humán'!C64-'31._Humán_önként'!C64</f>
        <v>0</v>
      </c>
      <c r="D64" s="278">
        <f>'8.Humán'!D64-'31._Humán_önként'!D64</f>
        <v>0</v>
      </c>
      <c r="E64" s="734">
        <f>'8.Humán'!E64-'31._Humán_önként'!E64</f>
        <v>0</v>
      </c>
      <c r="F64" s="734">
        <f>'8.Humán'!F64-'31._Humán_önként'!F64</f>
        <v>0</v>
      </c>
      <c r="G64" s="734">
        <f>'8.Humán'!G64-'31._Humán_önként'!G64</f>
        <v>0</v>
      </c>
      <c r="H64" s="35">
        <f t="shared" si="10"/>
        <v>0</v>
      </c>
      <c r="I64" s="260">
        <f>'8.Humán'!I64-'31._Humán_önként'!I64</f>
        <v>0</v>
      </c>
      <c r="J64" s="35">
        <f>'8.Humán'!J64-'31._Humán_önként'!J64</f>
        <v>0</v>
      </c>
      <c r="K64" s="35">
        <f>'8.Humán'!K64-'31._Humán_önként'!K64</f>
        <v>0</v>
      </c>
      <c r="L64" s="35" t="e">
        <f>'8.Humán'!L64-'31._Humán_önként'!L64</f>
        <v>#DIV/0!</v>
      </c>
    </row>
    <row r="65" spans="1:12" ht="12.2" customHeight="1" x14ac:dyDescent="0.2">
      <c r="A65" s="1252" t="s">
        <v>95</v>
      </c>
      <c r="B65" s="423" t="s">
        <v>2</v>
      </c>
      <c r="C65" s="433">
        <f>'8.Humán'!C65-'31._Humán_önként'!C65</f>
        <v>0</v>
      </c>
      <c r="D65" s="416">
        <f>'8.Humán'!D65-'31._Humán_önként'!D65</f>
        <v>0</v>
      </c>
      <c r="E65" s="110">
        <f>'8.Humán'!E65-'31._Humán_önként'!E65</f>
        <v>0</v>
      </c>
      <c r="F65" s="110">
        <f>'8.Humán'!F65-'31._Humán_önként'!F65</f>
        <v>0</v>
      </c>
      <c r="G65" s="110">
        <f>'8.Humán'!G65-'31._Humán_önként'!G65</f>
        <v>0</v>
      </c>
      <c r="H65" s="417">
        <f t="shared" si="10"/>
        <v>0</v>
      </c>
      <c r="I65" s="651">
        <f>'8.Humán'!I65-'31._Humán_önként'!I65</f>
        <v>0</v>
      </c>
      <c r="J65" s="417">
        <f>'8.Humán'!J65-'31._Humán_önként'!J65</f>
        <v>0</v>
      </c>
      <c r="K65" s="417">
        <f>'8.Humán'!K65-'31._Humán_önként'!K65</f>
        <v>0</v>
      </c>
      <c r="L65" s="417" t="e">
        <f>'8.Humán'!L65-'31._Humán_önként'!L65</f>
        <v>#DIV/0!</v>
      </c>
    </row>
    <row r="66" spans="1:12" ht="12.2" customHeight="1" x14ac:dyDescent="0.2">
      <c r="A66" s="1252" t="s">
        <v>342</v>
      </c>
      <c r="B66" s="671" t="s">
        <v>237</v>
      </c>
      <c r="C66" s="433">
        <f>'8.Humán'!C66-'31._Humán_önként'!C66</f>
        <v>0</v>
      </c>
      <c r="D66" s="416">
        <f>'8.Humán'!D66-'31._Humán_önként'!D66</f>
        <v>0</v>
      </c>
      <c r="E66" s="110">
        <f>'8.Humán'!E66-'31._Humán_önként'!E66</f>
        <v>0</v>
      </c>
      <c r="F66" s="110">
        <f>'8.Humán'!F66-'31._Humán_önként'!F66</f>
        <v>0</v>
      </c>
      <c r="G66" s="110">
        <f>'8.Humán'!G66-'31._Humán_önként'!G66</f>
        <v>0</v>
      </c>
      <c r="H66" s="417">
        <f t="shared" si="10"/>
        <v>0</v>
      </c>
      <c r="I66" s="651">
        <f>'8.Humán'!I66-'31._Humán_önként'!I66</f>
        <v>0</v>
      </c>
      <c r="J66" s="417">
        <f>'8.Humán'!J66-'31._Humán_önként'!J66</f>
        <v>0</v>
      </c>
      <c r="K66" s="417">
        <f>'8.Humán'!K66-'31._Humán_önként'!K66</f>
        <v>0</v>
      </c>
      <c r="L66" s="417" t="e">
        <f>'8.Humán'!L66-'31._Humán_önként'!L66</f>
        <v>#DIV/0!</v>
      </c>
    </row>
    <row r="67" spans="1:12" ht="12.2" customHeight="1" x14ac:dyDescent="0.2">
      <c r="A67" s="1252" t="s">
        <v>96</v>
      </c>
      <c r="B67" s="17" t="s">
        <v>175</v>
      </c>
      <c r="C67" s="433">
        <f>'8.Humán'!C67-'31._Humán_önként'!C67</f>
        <v>0</v>
      </c>
      <c r="D67" s="416">
        <f>'8.Humán'!D67-'31._Humán_önként'!D67</f>
        <v>0</v>
      </c>
      <c r="E67" s="110">
        <f>'8.Humán'!E67-'31._Humán_önként'!E67</f>
        <v>0</v>
      </c>
      <c r="F67" s="110">
        <f>'8.Humán'!F67-'31._Humán_önként'!F67</f>
        <v>0</v>
      </c>
      <c r="G67" s="110">
        <f>'8.Humán'!G67-'31._Humán_önként'!G67</f>
        <v>0</v>
      </c>
      <c r="H67" s="417">
        <f t="shared" si="10"/>
        <v>0</v>
      </c>
      <c r="I67" s="651">
        <f>'8.Humán'!I67-'31._Humán_önként'!I67</f>
        <v>0</v>
      </c>
      <c r="J67" s="417">
        <f>'8.Humán'!J67-'31._Humán_önként'!J67</f>
        <v>0</v>
      </c>
      <c r="K67" s="417">
        <f>'8.Humán'!K67-'31._Humán_önként'!K67</f>
        <v>0</v>
      </c>
      <c r="L67" s="417" t="e">
        <f>'8.Humán'!L67-'31._Humán_önként'!L67</f>
        <v>#DIV/0!</v>
      </c>
    </row>
    <row r="68" spans="1:12" ht="12.2" customHeight="1" x14ac:dyDescent="0.2">
      <c r="A68" s="1252" t="s">
        <v>317</v>
      </c>
      <c r="B68" s="669" t="s">
        <v>239</v>
      </c>
      <c r="C68" s="433">
        <f>'8.Humán'!C68-'31._Humán_önként'!C68</f>
        <v>0</v>
      </c>
      <c r="D68" s="416">
        <f>'8.Humán'!D68-'31._Humán_önként'!D68</f>
        <v>0</v>
      </c>
      <c r="E68" s="110">
        <f>'8.Humán'!E68-'31._Humán_önként'!E68</f>
        <v>0</v>
      </c>
      <c r="F68" s="110">
        <f>'8.Humán'!F68-'31._Humán_önként'!F68</f>
        <v>0</v>
      </c>
      <c r="G68" s="110">
        <f>'8.Humán'!G68-'31._Humán_önként'!G68</f>
        <v>0</v>
      </c>
      <c r="H68" s="417">
        <f t="shared" si="10"/>
        <v>0</v>
      </c>
      <c r="I68" s="651">
        <f>'8.Humán'!I68-'31._Humán_önként'!I68</f>
        <v>0</v>
      </c>
      <c r="J68" s="417">
        <f>'8.Humán'!J68-'31._Humán_önként'!J68</f>
        <v>0</v>
      </c>
      <c r="K68" s="417">
        <f>'8.Humán'!K68-'31._Humán_önként'!K68</f>
        <v>0</v>
      </c>
      <c r="L68" s="417" t="e">
        <f>'8.Humán'!L68-'31._Humán_önként'!L68</f>
        <v>#DIV/0!</v>
      </c>
    </row>
    <row r="69" spans="1:12" ht="12.2" customHeight="1" thickBot="1" x14ac:dyDescent="0.25">
      <c r="A69" s="86" t="s">
        <v>318</v>
      </c>
      <c r="B69" s="87" t="s">
        <v>238</v>
      </c>
      <c r="C69" s="94">
        <f>'8.Humán'!C69-'31._Humán_önként'!C69</f>
        <v>0</v>
      </c>
      <c r="D69" s="416">
        <f>'8.Humán'!D69-'31._Humán_önként'!D69</f>
        <v>0</v>
      </c>
      <c r="E69" s="110">
        <f>'8.Humán'!E69-'31._Humán_önként'!E69</f>
        <v>0</v>
      </c>
      <c r="F69" s="110">
        <f>'8.Humán'!F69-'31._Humán_önként'!F69</f>
        <v>0</v>
      </c>
      <c r="G69" s="110">
        <f>'8.Humán'!G69-'31._Humán_önként'!G69</f>
        <v>0</v>
      </c>
      <c r="H69" s="417">
        <f t="shared" si="10"/>
        <v>0</v>
      </c>
      <c r="I69" s="651">
        <f>'8.Humán'!I69-'31._Humán_önként'!I69</f>
        <v>0</v>
      </c>
      <c r="J69" s="417">
        <f>'8.Humán'!J69-'31._Humán_önként'!J69</f>
        <v>0</v>
      </c>
      <c r="K69" s="417">
        <f>'8.Humán'!K69-'31._Humán_önként'!K69</f>
        <v>0</v>
      </c>
      <c r="L69" s="417" t="e">
        <f>'8.Humán'!L69-'31._Humán_önként'!L69</f>
        <v>#DIV/0!</v>
      </c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397012765</v>
      </c>
      <c r="D70" s="139">
        <f t="shared" ref="D70:L70" si="12">+D53+D62</f>
        <v>402445870</v>
      </c>
      <c r="E70" s="740">
        <f t="shared" si="12"/>
        <v>516209257</v>
      </c>
      <c r="F70" s="740">
        <f t="shared" si="12"/>
        <v>0</v>
      </c>
      <c r="G70" s="740">
        <f t="shared" si="12"/>
        <v>0</v>
      </c>
      <c r="H70" s="70">
        <f t="shared" si="10"/>
        <v>113763387</v>
      </c>
      <c r="I70" s="257">
        <f t="shared" si="12"/>
        <v>0</v>
      </c>
      <c r="J70" s="70">
        <f t="shared" si="12"/>
        <v>0</v>
      </c>
      <c r="K70" s="70">
        <f t="shared" si="12"/>
        <v>0</v>
      </c>
      <c r="L70" s="70" t="e">
        <f t="shared" si="12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>
        <f>'8.Humán'!C72-'31._Humán_önként'!C72</f>
        <v>71</v>
      </c>
      <c r="D72" s="790">
        <f>'8.Humán'!D72-'31._Humán_önként'!D72</f>
        <v>71</v>
      </c>
      <c r="E72" s="668">
        <f>'8.Humán'!E72-'31._Humán_önként'!E72</f>
        <v>71</v>
      </c>
      <c r="F72" s="668">
        <f>'8.Humán'!F72-'31._Humán_önként'!F72</f>
        <v>0</v>
      </c>
      <c r="G72" s="668">
        <f>'8.Humán'!G72-'31._Humán_önként'!G72</f>
        <v>0</v>
      </c>
      <c r="H72" s="253">
        <f t="shared" si="10"/>
        <v>0</v>
      </c>
      <c r="I72" s="253">
        <f>'8.Humán'!I72-'31._Humán_önként'!I72</f>
        <v>0</v>
      </c>
      <c r="J72" s="253">
        <f>'8.Humán'!J72-'31._Humán_önként'!J72</f>
        <v>0</v>
      </c>
      <c r="K72" s="253">
        <f>'8.Humán'!K72-'31._Humán_önként'!K72</f>
        <v>0</v>
      </c>
      <c r="L72" s="253">
        <f>'8.Humán'!L72-'31._Humán_önként'!L72</f>
        <v>0</v>
      </c>
    </row>
    <row r="73" spans="1:12" ht="14.25" hidden="1" customHeight="1" thickBot="1" x14ac:dyDescent="0.25">
      <c r="A73" s="71" t="s">
        <v>291</v>
      </c>
      <c r="B73" s="72"/>
      <c r="C73" s="757">
        <f>'8.Humán'!C73-'31._Humán_önként'!C73</f>
        <v>0</v>
      </c>
      <c r="D73" s="794">
        <f>'8.Humán'!D73-'31._Humán_önként'!D73</f>
        <v>0</v>
      </c>
      <c r="E73" s="755">
        <f>'8.Humán'!E73-'31._Humán_önként'!E73</f>
        <v>0</v>
      </c>
      <c r="F73" s="755">
        <f>'8.Humán'!F73-'31._Humán_önként'!F73</f>
        <v>0</v>
      </c>
      <c r="G73" s="755">
        <f>'8.Humán'!G73-'31._Humán_önként'!G73</f>
        <v>0</v>
      </c>
      <c r="H73" s="757">
        <f>'8.Humán'!H73-'31._Humán_önként'!H73</f>
        <v>0</v>
      </c>
      <c r="I73" s="757">
        <f>'8.Humán'!I73-'31._Humán_önként'!I73</f>
        <v>0</v>
      </c>
      <c r="J73" s="757">
        <f>'8.Humán'!J73-'31._Humán_önként'!J73</f>
        <v>0</v>
      </c>
      <c r="K73" s="757">
        <f>'8.Humán'!K73-'31._Humán_önként'!K73</f>
        <v>0</v>
      </c>
      <c r="L73" s="757" t="e">
        <f>'8.Humán'!L73-'31._Humán_önként'!L73</f>
        <v>#DIV/0!</v>
      </c>
    </row>
    <row r="74" spans="1:12" x14ac:dyDescent="0.2">
      <c r="D74" s="232"/>
      <c r="E74" s="232"/>
      <c r="F74" s="232"/>
      <c r="G74" s="232"/>
      <c r="H74" s="232" t="s">
        <v>385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1640625" style="25" customWidth="1"/>
    <col min="4" max="4" width="17" style="1416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819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736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392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85</v>
      </c>
      <c r="C4" s="1743" t="s">
        <v>184</v>
      </c>
      <c r="D4" s="1744"/>
      <c r="E4" s="1744"/>
      <c r="F4" s="1744"/>
      <c r="G4" s="1744"/>
      <c r="H4" s="1745" t="s">
        <v>184</v>
      </c>
    </row>
    <row r="5" spans="1:12" s="40" customFormat="1" ht="36.75" thickBot="1" x14ac:dyDescent="0.25">
      <c r="A5" s="41" t="s">
        <v>139</v>
      </c>
      <c r="B5" s="42" t="s">
        <v>403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11396470</v>
      </c>
      <c r="D10" s="1395">
        <f t="shared" ref="D10:L10" si="0">SUM(D11:D21)</f>
        <v>11396470</v>
      </c>
      <c r="E10" s="730">
        <f t="shared" si="0"/>
        <v>11396470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1396"/>
      <c r="E11" s="731"/>
      <c r="F11" s="731"/>
      <c r="G11" s="731"/>
      <c r="H11" s="688">
        <f t="shared" ref="H11:H47" si="1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>
        <v>811280</v>
      </c>
      <c r="D12" s="1397">
        <v>811280</v>
      </c>
      <c r="E12" s="90">
        <v>811280</v>
      </c>
      <c r="F12" s="90"/>
      <c r="G12" s="90"/>
      <c r="H12" s="689">
        <f t="shared" si="1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1397"/>
      <c r="E13" s="90"/>
      <c r="F13" s="90"/>
      <c r="G13" s="90"/>
      <c r="H13" s="689">
        <f t="shared" si="1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1397"/>
      <c r="E14" s="90"/>
      <c r="F14" s="90"/>
      <c r="G14" s="90"/>
      <c r="H14" s="689">
        <f t="shared" si="1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1397"/>
      <c r="E15" s="90"/>
      <c r="F15" s="90"/>
      <c r="G15" s="90"/>
      <c r="H15" s="689">
        <f t="shared" si="1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>
        <v>218720</v>
      </c>
      <c r="D16" s="1397">
        <v>218720</v>
      </c>
      <c r="E16" s="90">
        <v>218720</v>
      </c>
      <c r="F16" s="90"/>
      <c r="G16" s="90"/>
      <c r="H16" s="689">
        <f t="shared" si="1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1397"/>
      <c r="E17" s="90"/>
      <c r="F17" s="90"/>
      <c r="G17" s="90"/>
      <c r="H17" s="689">
        <f t="shared" si="1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1398"/>
      <c r="E18" s="92"/>
      <c r="F18" s="92"/>
      <c r="G18" s="92"/>
      <c r="H18" s="690">
        <f t="shared" si="1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1397"/>
      <c r="E19" s="90"/>
      <c r="F19" s="90"/>
      <c r="G19" s="90"/>
      <c r="H19" s="689">
        <f t="shared" si="1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1399"/>
      <c r="E20" s="90"/>
      <c r="F20" s="90"/>
      <c r="G20" s="424"/>
      <c r="H20" s="691">
        <f t="shared" si="1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v>10366470</v>
      </c>
      <c r="D21" s="1399">
        <v>10366470</v>
      </c>
      <c r="E21" s="92">
        <v>10366470</v>
      </c>
      <c r="F21" s="92"/>
      <c r="G21" s="92"/>
      <c r="H21" s="692">
        <f t="shared" si="1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1203000</v>
      </c>
      <c r="D22" s="1395">
        <f t="shared" ref="D22:L22" si="2">SUM(D23:D25)</f>
        <v>1203000</v>
      </c>
      <c r="E22" s="730">
        <f t="shared" si="2"/>
        <v>1203000</v>
      </c>
      <c r="F22" s="730">
        <f t="shared" si="2"/>
        <v>0</v>
      </c>
      <c r="G22" s="730">
        <f t="shared" si="2"/>
        <v>0</v>
      </c>
      <c r="H22" s="50">
        <f t="shared" si="1"/>
        <v>0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1397"/>
      <c r="E23" s="732"/>
      <c r="F23" s="732"/>
      <c r="G23" s="732"/>
      <c r="H23" s="77">
        <f t="shared" si="1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1397"/>
      <c r="E24" s="90"/>
      <c r="F24" s="90"/>
      <c r="G24" s="90"/>
      <c r="H24" s="689">
        <f t="shared" si="1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>
        <v>1203000</v>
      </c>
      <c r="D25" s="1397">
        <v>1203000</v>
      </c>
      <c r="E25" s="90">
        <v>1203000</v>
      </c>
      <c r="F25" s="90"/>
      <c r="G25" s="90"/>
      <c r="H25" s="689">
        <f t="shared" si="1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1397"/>
      <c r="E26" s="90"/>
      <c r="F26" s="90"/>
      <c r="G26" s="90"/>
      <c r="H26" s="693">
        <f t="shared" si="1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400"/>
      <c r="E27" s="733"/>
      <c r="F27" s="733"/>
      <c r="G27" s="733"/>
      <c r="H27" s="76">
        <f t="shared" si="1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>
        <f t="shared" si="3"/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1401"/>
      <c r="E29" s="734"/>
      <c r="F29" s="734"/>
      <c r="G29" s="734"/>
      <c r="H29" s="694">
        <f t="shared" si="1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1402"/>
      <c r="E30" s="110"/>
      <c r="F30" s="110"/>
      <c r="G30" s="433"/>
      <c r="H30" s="682">
        <f t="shared" si="1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1403"/>
      <c r="E31" s="735"/>
      <c r="F31" s="735"/>
      <c r="G31" s="735"/>
      <c r="H31" s="695">
        <f t="shared" si="1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>
        <f t="shared" si="4"/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1401"/>
      <c r="E33" s="734"/>
      <c r="F33" s="734"/>
      <c r="G33" s="734"/>
      <c r="H33" s="694">
        <f t="shared" si="1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1402"/>
      <c r="E34" s="110"/>
      <c r="F34" s="110"/>
      <c r="G34" s="433"/>
      <c r="H34" s="682">
        <f t="shared" si="1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1403"/>
      <c r="E35" s="735"/>
      <c r="F35" s="735"/>
      <c r="G35" s="735"/>
      <c r="H35" s="696">
        <f t="shared" si="1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400"/>
      <c r="E36" s="733"/>
      <c r="F36" s="733"/>
      <c r="G36" s="733"/>
      <c r="H36" s="76">
        <f t="shared" si="1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400"/>
      <c r="E37" s="736"/>
      <c r="F37" s="736"/>
      <c r="G37" s="736"/>
      <c r="H37" s="697">
        <f t="shared" si="1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400"/>
      <c r="E38" s="733"/>
      <c r="F38" s="733"/>
      <c r="G38" s="733"/>
      <c r="H38" s="76">
        <f t="shared" si="1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1404"/>
      <c r="E39" s="737"/>
      <c r="F39" s="737"/>
      <c r="G39" s="737"/>
      <c r="H39" s="698">
        <f t="shared" si="1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1405"/>
      <c r="E40" s="738"/>
      <c r="F40" s="738"/>
      <c r="G40" s="738"/>
      <c r="H40" s="699">
        <f t="shared" si="1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406"/>
      <c r="E41" s="739"/>
      <c r="F41" s="739"/>
      <c r="G41" s="739"/>
      <c r="H41" s="700">
        <f t="shared" si="1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12599470</v>
      </c>
      <c r="D42" s="1395">
        <f t="shared" ref="D42:L42" si="5">+D10+D22+D27+D28+D32+D36+D38</f>
        <v>12599470</v>
      </c>
      <c r="E42" s="730">
        <f t="shared" si="5"/>
        <v>12599470</v>
      </c>
      <c r="F42" s="730">
        <f t="shared" si="5"/>
        <v>0</v>
      </c>
      <c r="G42" s="730">
        <f t="shared" si="5"/>
        <v>0</v>
      </c>
      <c r="H42" s="76">
        <f t="shared" si="1"/>
        <v>0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>
        <f t="shared" si="5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211157765</v>
      </c>
      <c r="D43" s="1395">
        <f t="shared" ref="D43:L43" si="6">SUM(D44:D47)</f>
        <v>213921765</v>
      </c>
      <c r="E43" s="730">
        <f t="shared" si="6"/>
        <v>263756663</v>
      </c>
      <c r="F43" s="730">
        <f t="shared" si="6"/>
        <v>0</v>
      </c>
      <c r="G43" s="730">
        <f t="shared" si="6"/>
        <v>0</v>
      </c>
      <c r="H43" s="76">
        <f t="shared" si="1"/>
        <v>49834898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>
        <f t="shared" si="6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1401"/>
      <c r="E44" s="734"/>
      <c r="F44" s="734"/>
      <c r="G44" s="734"/>
      <c r="H44" s="694">
        <f t="shared" si="1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1402"/>
      <c r="E45" s="93"/>
      <c r="F45" s="93"/>
      <c r="G45" s="93"/>
      <c r="H45" s="701">
        <f t="shared" si="1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209657765</v>
      </c>
      <c r="D46" s="1407">
        <f t="shared" ref="D46:L46" si="7">D70-D42-D63-D65-D68</f>
        <v>212421765</v>
      </c>
      <c r="E46" s="110">
        <f t="shared" si="7"/>
        <v>262256663</v>
      </c>
      <c r="F46" s="110">
        <f t="shared" si="7"/>
        <v>0</v>
      </c>
      <c r="G46" s="110">
        <f t="shared" si="7"/>
        <v>0</v>
      </c>
      <c r="H46" s="682">
        <f t="shared" si="1"/>
        <v>49834898</v>
      </c>
      <c r="I46" s="785">
        <f t="shared" si="7"/>
        <v>0</v>
      </c>
      <c r="J46" s="682">
        <f t="shared" si="7"/>
        <v>0</v>
      </c>
      <c r="K46" s="682">
        <f t="shared" si="7"/>
        <v>0</v>
      </c>
      <c r="L46" s="682">
        <f t="shared" si="7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</f>
        <v>1500000</v>
      </c>
      <c r="D47" s="1408">
        <f t="shared" ref="D47:L47" si="8">D62</f>
        <v>1500000</v>
      </c>
      <c r="E47" s="735">
        <f t="shared" si="8"/>
        <v>1500000</v>
      </c>
      <c r="F47" s="735">
        <f t="shared" si="8"/>
        <v>0</v>
      </c>
      <c r="G47" s="735">
        <f t="shared" si="8"/>
        <v>0</v>
      </c>
      <c r="H47" s="696">
        <f t="shared" si="1"/>
        <v>0</v>
      </c>
      <c r="I47" s="1324">
        <f t="shared" si="8"/>
        <v>0</v>
      </c>
      <c r="J47" s="696">
        <f t="shared" si="8"/>
        <v>0</v>
      </c>
      <c r="K47" s="696">
        <f t="shared" si="8"/>
        <v>0</v>
      </c>
      <c r="L47" s="696">
        <f t="shared" si="8"/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223757235</v>
      </c>
      <c r="D48" s="1409">
        <f t="shared" ref="D48:L48" si="9">+D42+D43</f>
        <v>226521235</v>
      </c>
      <c r="E48" s="740">
        <f t="shared" si="9"/>
        <v>276356133</v>
      </c>
      <c r="F48" s="740">
        <f t="shared" si="9"/>
        <v>0</v>
      </c>
      <c r="G48" s="740">
        <f t="shared" si="9"/>
        <v>0</v>
      </c>
      <c r="H48" s="705">
        <f>+E48-D48</f>
        <v>49834898</v>
      </c>
      <c r="I48" s="1330">
        <f t="shared" si="9"/>
        <v>0</v>
      </c>
      <c r="J48" s="705">
        <f t="shared" si="9"/>
        <v>0</v>
      </c>
      <c r="K48" s="705">
        <f t="shared" si="9"/>
        <v>0</v>
      </c>
      <c r="L48" s="705">
        <f t="shared" si="9"/>
        <v>0</v>
      </c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1" t="str">
        <f t="shared" ref="D52:L52" si="10">D7</f>
        <v>Módosított előirányzat a 14/2023.  (VI.29.)  rendelet szerint</v>
      </c>
      <c r="E52" s="21" t="str">
        <f t="shared" si="10"/>
        <v>Módosított előirányzat a …./2023. (IX…..)  rendelet szerint</v>
      </c>
      <c r="F52" s="21" t="str">
        <f t="shared" si="10"/>
        <v>Módosított előirányzat a .../2023. (XII…...)  rendelet szerint</v>
      </c>
      <c r="G52" s="21" t="str">
        <f t="shared" si="10"/>
        <v>Módosított előirányzat a …../2023. (II…..)  rendelet szerint</v>
      </c>
      <c r="H52" s="34" t="str">
        <f t="shared" si="10"/>
        <v>Változás a 14/2023. (VI.29.) rendelethez képest</v>
      </c>
      <c r="I52" s="245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222257235</v>
      </c>
      <c r="D53" s="1395">
        <f t="shared" ref="D53:L53" si="11">SUM(D54:D59)-D55</f>
        <v>225021235</v>
      </c>
      <c r="E53" s="730">
        <f t="shared" si="11"/>
        <v>274856133</v>
      </c>
      <c r="F53" s="730">
        <f t="shared" si="11"/>
        <v>0</v>
      </c>
      <c r="G53" s="730">
        <f t="shared" si="11"/>
        <v>0</v>
      </c>
      <c r="H53" s="50">
        <f>+E53-D53</f>
        <v>49834898</v>
      </c>
      <c r="I53" s="256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52" t="s">
        <v>91</v>
      </c>
      <c r="B54" s="17" t="s">
        <v>68</v>
      </c>
      <c r="C54" s="126">
        <v>154474818</v>
      </c>
      <c r="D54" s="1401">
        <f>154474818+1300000</f>
        <v>155774818</v>
      </c>
      <c r="E54" s="734">
        <f>155774818+75000+(150000*26)+7094317+30472200</f>
        <v>197316335</v>
      </c>
      <c r="F54" s="734"/>
      <c r="G54" s="734"/>
      <c r="H54" s="417">
        <f t="shared" ref="H54:H72" si="12">+E54-D54</f>
        <v>41541517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1401"/>
      <c r="E55" s="1683">
        <v>7094317</v>
      </c>
      <c r="F55" s="734"/>
      <c r="G55" s="734"/>
      <c r="H55" s="417">
        <f t="shared" si="12"/>
        <v>7094317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>
        <v>18805774</v>
      </c>
      <c r="D56" s="1407">
        <f>18805774+364000</f>
        <v>19169774</v>
      </c>
      <c r="E56" s="110">
        <f>19169774+(150000*26*0.28)+922261+6279120</f>
        <v>27463155</v>
      </c>
      <c r="F56" s="110"/>
      <c r="G56" s="110"/>
      <c r="H56" s="417">
        <f t="shared" si="12"/>
        <v>8293381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>
        <v>48976643</v>
      </c>
      <c r="D57" s="1407">
        <f>48976643+1100000</f>
        <v>50076643</v>
      </c>
      <c r="E57" s="110">
        <v>50076643</v>
      </c>
      <c r="F57" s="110"/>
      <c r="G57" s="110"/>
      <c r="H57" s="417">
        <f t="shared" si="12"/>
        <v>0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1407"/>
      <c r="E58" s="110"/>
      <c r="F58" s="110"/>
      <c r="G58" s="110"/>
      <c r="H58" s="417">
        <f t="shared" si="1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1407">
        <f t="shared" ref="D59:L59" si="13">SUM(D60:D61)</f>
        <v>0</v>
      </c>
      <c r="E59" s="110">
        <f t="shared" si="13"/>
        <v>0</v>
      </c>
      <c r="F59" s="110">
        <f t="shared" si="13"/>
        <v>0</v>
      </c>
      <c r="G59" s="110">
        <f t="shared" si="13"/>
        <v>0</v>
      </c>
      <c r="H59" s="417">
        <f t="shared" si="12"/>
        <v>0</v>
      </c>
      <c r="I59" s="651">
        <f t="shared" si="13"/>
        <v>0</v>
      </c>
      <c r="J59" s="417">
        <f t="shared" si="13"/>
        <v>0</v>
      </c>
      <c r="K59" s="417">
        <f t="shared" si="13"/>
        <v>0</v>
      </c>
      <c r="L59" s="417">
        <f t="shared" si="13"/>
        <v>0</v>
      </c>
    </row>
    <row r="60" spans="1:12" ht="12.2" customHeight="1" x14ac:dyDescent="0.2">
      <c r="A60" s="1252" t="s">
        <v>306</v>
      </c>
      <c r="B60" s="669" t="s">
        <v>235</v>
      </c>
      <c r="C60" s="433"/>
      <c r="D60" s="1407"/>
      <c r="E60" s="110"/>
      <c r="F60" s="110"/>
      <c r="G60" s="110"/>
      <c r="H60" s="417">
        <f t="shared" si="1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1403"/>
      <c r="E61" s="741"/>
      <c r="F61" s="741"/>
      <c r="G61" s="741"/>
      <c r="H61" s="63">
        <f t="shared" si="1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1500000</v>
      </c>
      <c r="D62" s="1395">
        <f t="shared" ref="D62:L62" si="14">SUM(D63:D67)</f>
        <v>1500000</v>
      </c>
      <c r="E62" s="730">
        <f t="shared" si="14"/>
        <v>1500000</v>
      </c>
      <c r="F62" s="730">
        <f t="shared" si="14"/>
        <v>0</v>
      </c>
      <c r="G62" s="730">
        <f t="shared" si="14"/>
        <v>0</v>
      </c>
      <c r="H62" s="50">
        <f t="shared" si="12"/>
        <v>0</v>
      </c>
      <c r="I62" s="256">
        <f t="shared" si="14"/>
        <v>0</v>
      </c>
      <c r="J62" s="50">
        <f t="shared" si="14"/>
        <v>0</v>
      </c>
      <c r="K62" s="50">
        <f t="shared" si="14"/>
        <v>0</v>
      </c>
      <c r="L62" s="50">
        <f t="shared" si="14"/>
        <v>0</v>
      </c>
    </row>
    <row r="63" spans="1:12" s="33" customFormat="1" ht="12.2" customHeight="1" x14ac:dyDescent="0.2">
      <c r="A63" s="1252" t="s">
        <v>94</v>
      </c>
      <c r="B63" s="17" t="s">
        <v>119</v>
      </c>
      <c r="C63" s="126">
        <v>1500000</v>
      </c>
      <c r="D63" s="1401">
        <v>1500000</v>
      </c>
      <c r="E63" s="734">
        <v>1500000</v>
      </c>
      <c r="F63" s="734"/>
      <c r="G63" s="734"/>
      <c r="H63" s="35">
        <f t="shared" si="1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1401"/>
      <c r="E64" s="734"/>
      <c r="F64" s="734"/>
      <c r="G64" s="734"/>
      <c r="H64" s="35">
        <f t="shared" si="1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1407"/>
      <c r="E65" s="110"/>
      <c r="F65" s="110"/>
      <c r="G65" s="110"/>
      <c r="H65" s="417">
        <f t="shared" si="1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1407"/>
      <c r="E66" s="110"/>
      <c r="F66" s="110"/>
      <c r="G66" s="110"/>
      <c r="H66" s="417">
        <f t="shared" si="1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>
        <f>SUM(C68:C69)</f>
        <v>0</v>
      </c>
      <c r="D67" s="1407">
        <f t="shared" ref="D67:L67" si="15">SUM(D68:D69)</f>
        <v>0</v>
      </c>
      <c r="E67" s="110">
        <f t="shared" si="15"/>
        <v>0</v>
      </c>
      <c r="F67" s="110">
        <f t="shared" si="15"/>
        <v>0</v>
      </c>
      <c r="G67" s="110">
        <f t="shared" si="15"/>
        <v>0</v>
      </c>
      <c r="H67" s="417">
        <f t="shared" si="12"/>
        <v>0</v>
      </c>
      <c r="I67" s="651">
        <f t="shared" si="15"/>
        <v>0</v>
      </c>
      <c r="J67" s="417">
        <f t="shared" si="15"/>
        <v>0</v>
      </c>
      <c r="K67" s="417">
        <f t="shared" si="15"/>
        <v>0</v>
      </c>
      <c r="L67" s="417">
        <f t="shared" si="15"/>
        <v>0</v>
      </c>
    </row>
    <row r="68" spans="1:12" ht="12.2" customHeight="1" x14ac:dyDescent="0.2">
      <c r="A68" s="1252" t="s">
        <v>317</v>
      </c>
      <c r="B68" s="669" t="s">
        <v>239</v>
      </c>
      <c r="C68" s="433"/>
      <c r="D68" s="1407"/>
      <c r="E68" s="110"/>
      <c r="F68" s="110"/>
      <c r="G68" s="110"/>
      <c r="H68" s="417">
        <f t="shared" si="1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1407"/>
      <c r="E69" s="110"/>
      <c r="F69" s="110"/>
      <c r="G69" s="110"/>
      <c r="H69" s="417">
        <f t="shared" si="1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223757235</v>
      </c>
      <c r="D70" s="1409">
        <f t="shared" ref="D70:L70" si="16">+D53+D62</f>
        <v>226521235</v>
      </c>
      <c r="E70" s="740">
        <f t="shared" si="16"/>
        <v>276356133</v>
      </c>
      <c r="F70" s="740">
        <f t="shared" si="16"/>
        <v>0</v>
      </c>
      <c r="G70" s="740">
        <f t="shared" si="16"/>
        <v>0</v>
      </c>
      <c r="H70" s="70">
        <f>+E70-D70</f>
        <v>49834898</v>
      </c>
      <c r="I70" s="257">
        <f t="shared" si="16"/>
        <v>0</v>
      </c>
      <c r="J70" s="70">
        <f t="shared" si="16"/>
        <v>0</v>
      </c>
      <c r="K70" s="70">
        <f t="shared" si="16"/>
        <v>0</v>
      </c>
      <c r="L70" s="70">
        <f t="shared" si="16"/>
        <v>0</v>
      </c>
    </row>
    <row r="71" spans="1:12" ht="13.5" thickBot="1" x14ac:dyDescent="0.25">
      <c r="C71" s="27"/>
      <c r="D71" s="1412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>
        <v>26</v>
      </c>
      <c r="D72" s="1413">
        <v>26</v>
      </c>
      <c r="E72" s="668">
        <v>26</v>
      </c>
      <c r="F72" s="668"/>
      <c r="G72" s="668"/>
      <c r="H72" s="253">
        <f t="shared" si="12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141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 t="s">
        <v>385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0" zoomScaleNormal="100" zoomScaleSheetLayoutView="11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6.3320312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819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736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85</v>
      </c>
      <c r="C4" s="1254"/>
      <c r="D4" s="772"/>
      <c r="E4" s="772"/>
      <c r="F4" s="772"/>
      <c r="G4" s="772"/>
      <c r="H4" s="665" t="s">
        <v>184</v>
      </c>
    </row>
    <row r="5" spans="1:12" s="40" customFormat="1" ht="36.75" thickBot="1" x14ac:dyDescent="0.25">
      <c r="A5" s="41" t="s">
        <v>139</v>
      </c>
      <c r="B5" s="42" t="s">
        <v>404</v>
      </c>
      <c r="C5" s="1255"/>
      <c r="D5" s="773"/>
      <c r="E5" s="773"/>
      <c r="F5" s="773"/>
      <c r="G5" s="773"/>
      <c r="H5" s="666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/>
      <c r="D10" s="132"/>
      <c r="E10" s="730"/>
      <c r="F10" s="730"/>
      <c r="G10" s="730"/>
      <c r="H10" s="743">
        <f>+E10-D10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>
        <f t="shared" ref="H11:H48" si="0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>
        <f t="shared" si="0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>
        <f t="shared" si="0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>
        <f t="shared" si="0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>
        <f t="shared" si="0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>
        <f t="shared" si="0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>
        <f t="shared" si="0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>
        <f t="shared" si="0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>
        <f t="shared" si="0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>
        <f t="shared" si="0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>
        <f t="shared" si="0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/>
      <c r="D22" s="132"/>
      <c r="E22" s="730"/>
      <c r="F22" s="730"/>
      <c r="G22" s="730"/>
      <c r="H22" s="50">
        <f t="shared" si="0"/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>
        <f t="shared" si="0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>
        <f t="shared" si="0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>
        <f t="shared" si="0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>
        <f t="shared" si="0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0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/>
      <c r="D28" s="132"/>
      <c r="E28" s="730"/>
      <c r="F28" s="730"/>
      <c r="G28" s="730"/>
      <c r="H28" s="76">
        <f t="shared" si="0"/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>
        <f t="shared" si="0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>
        <f t="shared" si="0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>
        <f t="shared" si="0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/>
      <c r="D32" s="132"/>
      <c r="E32" s="730"/>
      <c r="F32" s="730"/>
      <c r="G32" s="730"/>
      <c r="H32" s="76">
        <f t="shared" si="0"/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>
        <f t="shared" si="0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>
        <f t="shared" si="0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>
        <f t="shared" si="0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>
        <f t="shared" si="0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>
        <f t="shared" si="0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>
        <f t="shared" si="0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>
        <f t="shared" si="0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>
        <f t="shared" si="0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>
        <f t="shared" si="0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/>
      <c r="D42" s="132"/>
      <c r="E42" s="730"/>
      <c r="F42" s="730"/>
      <c r="G42" s="730"/>
      <c r="H42" s="76">
        <f t="shared" si="0"/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/>
      <c r="D43" s="132"/>
      <c r="E43" s="730"/>
      <c r="F43" s="730"/>
      <c r="G43" s="730"/>
      <c r="H43" s="76">
        <f t="shared" si="0"/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>
        <f t="shared" si="0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>
        <f t="shared" si="0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>
        <f t="shared" si="0"/>
        <v>0</v>
      </c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>
        <f t="shared" si="0"/>
        <v>0</v>
      </c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/>
      <c r="D48" s="139"/>
      <c r="E48" s="740"/>
      <c r="F48" s="740"/>
      <c r="G48" s="740"/>
      <c r="H48" s="705">
        <f t="shared" si="0"/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 t="shared" ref="C52:L52" si="1">C7</f>
        <v>2023. évi eredeti előirányzat
2/2023. (II.14.)</v>
      </c>
      <c r="D52" s="245" t="str">
        <f t="shared" si="1"/>
        <v>Módosított előirányzat a 14/2023.  (VI.29.)  rendelet szerint</v>
      </c>
      <c r="E52" s="21" t="str">
        <f t="shared" si="1"/>
        <v>Módosított előirányzat a …./2023. (IX…..)  rendelet szerint</v>
      </c>
      <c r="F52" s="21" t="str">
        <f t="shared" si="1"/>
        <v>Módosított előirányzat a .../2023. (XII…...)  rendelet szerint</v>
      </c>
      <c r="G52" s="21" t="str">
        <f t="shared" si="1"/>
        <v>Módosított előirányzat a …../2023. (II…..)  rendelet szerint</v>
      </c>
      <c r="H52" s="34" t="str">
        <f t="shared" si="1"/>
        <v>Változás a 14/2023. (VI.29.) rendelethez képest</v>
      </c>
      <c r="I52" s="245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/>
      <c r="D53" s="132"/>
      <c r="E53" s="730"/>
      <c r="F53" s="730"/>
      <c r="G53" s="730"/>
      <c r="H53" s="50">
        <f t="shared" ref="H53:H72" si="2">+E53-D53</f>
        <v>0</v>
      </c>
      <c r="I53" s="256"/>
      <c r="J53" s="50"/>
      <c r="K53" s="50"/>
      <c r="L53" s="50"/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>
        <f t="shared" si="2"/>
        <v>0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>
        <f t="shared" si="2"/>
        <v>0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>
        <f t="shared" si="2"/>
        <v>0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/>
      <c r="D57" s="416"/>
      <c r="E57" s="110"/>
      <c r="F57" s="110"/>
      <c r="G57" s="110"/>
      <c r="H57" s="417">
        <f t="shared" si="2"/>
        <v>0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>
        <f t="shared" si="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/>
      <c r="D59" s="416"/>
      <c r="E59" s="110"/>
      <c r="F59" s="110"/>
      <c r="G59" s="110"/>
      <c r="H59" s="417">
        <f t="shared" si="2"/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>
        <f t="shared" si="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>
        <f t="shared" si="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/>
      <c r="D62" s="132"/>
      <c r="E62" s="730"/>
      <c r="F62" s="730"/>
      <c r="G62" s="730"/>
      <c r="H62" s="50">
        <f t="shared" si="2"/>
        <v>0</v>
      </c>
      <c r="I62" s="256"/>
      <c r="J62" s="50"/>
      <c r="K62" s="50"/>
      <c r="L62" s="50"/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>
        <f t="shared" si="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>
        <f t="shared" si="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>
        <f t="shared" si="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>
        <f t="shared" si="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/>
      <c r="D67" s="416"/>
      <c r="E67" s="110"/>
      <c r="F67" s="110"/>
      <c r="G67" s="110"/>
      <c r="H67" s="417">
        <f t="shared" si="2"/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>
        <f t="shared" si="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>
        <f t="shared" si="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/>
      <c r="D70" s="139"/>
      <c r="E70" s="740"/>
      <c r="F70" s="740"/>
      <c r="G70" s="740"/>
      <c r="H70" s="70">
        <f t="shared" si="2"/>
        <v>0</v>
      </c>
      <c r="I70" s="257"/>
      <c r="J70" s="70"/>
      <c r="K70" s="70"/>
      <c r="L70" s="70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>
        <f t="shared" si="2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794"/>
      <c r="E73" s="755"/>
      <c r="F73" s="755"/>
      <c r="G73" s="755"/>
      <c r="H73" s="757" t="s">
        <v>385</v>
      </c>
      <c r="I73" s="757"/>
      <c r="J73" s="757"/>
      <c r="K73" s="757"/>
      <c r="L73" s="757"/>
    </row>
    <row r="74" spans="1:12" x14ac:dyDescent="0.2">
      <c r="D74" s="232" t="s">
        <v>385</v>
      </c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5">
    <mergeCell ref="A1:H1"/>
    <mergeCell ref="A2:H2"/>
    <mergeCell ref="A6:H6"/>
    <mergeCell ref="A9:H9"/>
    <mergeCell ref="A51:H51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766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289</v>
      </c>
      <c r="C4" s="1743" t="s">
        <v>183</v>
      </c>
      <c r="D4" s="1744"/>
      <c r="E4" s="1744"/>
      <c r="F4" s="1744"/>
      <c r="G4" s="1744"/>
      <c r="H4" s="1745" t="s">
        <v>183</v>
      </c>
    </row>
    <row r="5" spans="1:12" s="40" customFormat="1" ht="36.75" thickBot="1" x14ac:dyDescent="0.25">
      <c r="A5" s="41" t="s">
        <v>139</v>
      </c>
      <c r="B5" s="42" t="s">
        <v>402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>
        <f t="shared" ref="D10:L10" si="0">SUM(D11:D21)</f>
        <v>0</v>
      </c>
      <c r="E10" s="730">
        <f t="shared" si="0"/>
        <v>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'9.Óvoda'!C11-'32._Óvoda_önként'!C11</f>
        <v>0</v>
      </c>
      <c r="D11" s="284">
        <f>'9.Óvoda'!D11-'32._Óvoda_önként'!D11</f>
        <v>0</v>
      </c>
      <c r="E11" s="731">
        <f>'9.Óvoda'!E11-'32._Óvoda_önként'!E11</f>
        <v>0</v>
      </c>
      <c r="F11" s="731">
        <f>'9.Óvoda'!F11-'32._Óvoda_önként'!F11</f>
        <v>0</v>
      </c>
      <c r="G11" s="731">
        <f>'9.Óvoda'!G11-'32._Óvoda_önként'!G11</f>
        <v>0</v>
      </c>
      <c r="H11" s="688">
        <f t="shared" ref="H11:H48" si="1">+E11-D11</f>
        <v>0</v>
      </c>
      <c r="I11" s="1316">
        <f>'9.Óvoda'!I11-'32._Óvoda_önként'!I11</f>
        <v>0</v>
      </c>
      <c r="J11" s="688">
        <f>'9.Óvoda'!J11-'32._Óvoda_önként'!J11</f>
        <v>0</v>
      </c>
      <c r="K11" s="688">
        <f>'9.Óvoda'!K11-'32._Óvoda_önként'!K11</f>
        <v>0</v>
      </c>
      <c r="L11" s="688" t="e">
        <f>'9.Óvoda'!L11-'32._Óvoda_önként'!L11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'9.Óvoda'!C12-'32._Óvoda_önként'!C12</f>
        <v>0</v>
      </c>
      <c r="D12" s="434">
        <f>'9.Óvoda'!D12-'32._Óvoda_önként'!D12</f>
        <v>0</v>
      </c>
      <c r="E12" s="90">
        <f>'9.Óvoda'!E12-'32._Óvoda_önként'!E12</f>
        <v>0</v>
      </c>
      <c r="F12" s="90">
        <f>'9.Óvoda'!F12-'32._Óvoda_önként'!F12</f>
        <v>0</v>
      </c>
      <c r="G12" s="90">
        <f>'9.Óvoda'!G12-'32._Óvoda_önként'!G12</f>
        <v>0</v>
      </c>
      <c r="H12" s="689">
        <f t="shared" si="1"/>
        <v>0</v>
      </c>
      <c r="I12" s="1317">
        <f>'9.Óvoda'!I12-'32._Óvoda_önként'!I12</f>
        <v>0</v>
      </c>
      <c r="J12" s="689">
        <f>'9.Óvoda'!J12-'32._Óvoda_önként'!J12</f>
        <v>0</v>
      </c>
      <c r="K12" s="689">
        <f>'9.Óvoda'!K12-'32._Óvoda_önként'!K12</f>
        <v>0</v>
      </c>
      <c r="L12" s="689" t="e">
        <f>'9.Óvoda'!L12-'32._Óvoda_önként'!L12</f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'9.Óvoda'!C13-'32._Óvoda_önként'!C13</f>
        <v>0</v>
      </c>
      <c r="D13" s="434">
        <f>'9.Óvoda'!D13-'32._Óvoda_önként'!D13</f>
        <v>0</v>
      </c>
      <c r="E13" s="90">
        <f>'9.Óvoda'!E13-'32._Óvoda_önként'!E13</f>
        <v>0</v>
      </c>
      <c r="F13" s="90">
        <f>'9.Óvoda'!F13-'32._Óvoda_önként'!F13</f>
        <v>0</v>
      </c>
      <c r="G13" s="90">
        <f>'9.Óvoda'!G13-'32._Óvoda_önként'!G13</f>
        <v>0</v>
      </c>
      <c r="H13" s="689">
        <f t="shared" si="1"/>
        <v>0</v>
      </c>
      <c r="I13" s="1317">
        <f>'9.Óvoda'!I13-'32._Óvoda_önként'!I13</f>
        <v>0</v>
      </c>
      <c r="J13" s="689">
        <f>'9.Óvoda'!J13-'32._Óvoda_önként'!J13</f>
        <v>0</v>
      </c>
      <c r="K13" s="689">
        <f>'9.Óvoda'!K13-'32._Óvoda_önként'!K13</f>
        <v>0</v>
      </c>
      <c r="L13" s="689" t="e">
        <f>'9.Óvoda'!L13-'32._Óvoda_önként'!L13</f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'9.Óvoda'!C14-'32._Óvoda_önként'!C14</f>
        <v>0</v>
      </c>
      <c r="D14" s="434">
        <f>'9.Óvoda'!D14-'32._Óvoda_önként'!D14</f>
        <v>0</v>
      </c>
      <c r="E14" s="90">
        <f>'9.Óvoda'!E14-'32._Óvoda_önként'!E14</f>
        <v>0</v>
      </c>
      <c r="F14" s="90">
        <f>'9.Óvoda'!F14-'32._Óvoda_önként'!F14</f>
        <v>0</v>
      </c>
      <c r="G14" s="90">
        <f>'9.Óvoda'!G14-'32._Óvoda_önként'!G14</f>
        <v>0</v>
      </c>
      <c r="H14" s="689">
        <f t="shared" si="1"/>
        <v>0</v>
      </c>
      <c r="I14" s="1317">
        <f>'9.Óvoda'!I14-'32._Óvoda_önként'!I14</f>
        <v>0</v>
      </c>
      <c r="J14" s="689">
        <f>'9.Óvoda'!J14-'32._Óvoda_önként'!J14</f>
        <v>0</v>
      </c>
      <c r="K14" s="689">
        <f>'9.Óvoda'!K14-'32._Óvoda_önként'!K14</f>
        <v>0</v>
      </c>
      <c r="L14" s="689" t="e">
        <f>'9.Óvoda'!L14-'32._Óvoda_önként'!L14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'9.Óvoda'!C15-'32._Óvoda_önként'!C15</f>
        <v>0</v>
      </c>
      <c r="D15" s="434">
        <f>'9.Óvoda'!D15-'32._Óvoda_önként'!D15</f>
        <v>0</v>
      </c>
      <c r="E15" s="90">
        <f>'9.Óvoda'!E15-'32._Óvoda_önként'!E15</f>
        <v>0</v>
      </c>
      <c r="F15" s="90">
        <f>'9.Óvoda'!F15-'32._Óvoda_önként'!F15</f>
        <v>0</v>
      </c>
      <c r="G15" s="90">
        <f>'9.Óvoda'!G15-'32._Óvoda_önként'!G15</f>
        <v>0</v>
      </c>
      <c r="H15" s="689">
        <f t="shared" si="1"/>
        <v>0</v>
      </c>
      <c r="I15" s="1317">
        <f>'9.Óvoda'!I15-'32._Óvoda_önként'!I15</f>
        <v>0</v>
      </c>
      <c r="J15" s="689">
        <f>'9.Óvoda'!J15-'32._Óvoda_önként'!J15</f>
        <v>0</v>
      </c>
      <c r="K15" s="689">
        <f>'9.Óvoda'!K15-'32._Óvoda_önként'!K15</f>
        <v>0</v>
      </c>
      <c r="L15" s="689" t="e">
        <f>'9.Óvoda'!L15-'32._Óvoda_önként'!L15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'9.Óvoda'!C16-'32._Óvoda_önként'!C16</f>
        <v>0</v>
      </c>
      <c r="D16" s="434">
        <f>'9.Óvoda'!D16-'32._Óvoda_önként'!D16</f>
        <v>0</v>
      </c>
      <c r="E16" s="90">
        <f>'9.Óvoda'!E16-'32._Óvoda_önként'!E16</f>
        <v>0</v>
      </c>
      <c r="F16" s="90">
        <f>'9.Óvoda'!F16-'32._Óvoda_önként'!F16</f>
        <v>0</v>
      </c>
      <c r="G16" s="90">
        <f>'9.Óvoda'!G16-'32._Óvoda_önként'!G16</f>
        <v>0</v>
      </c>
      <c r="H16" s="689">
        <f t="shared" si="1"/>
        <v>0</v>
      </c>
      <c r="I16" s="1317">
        <f>'9.Óvoda'!I16-'32._Óvoda_önként'!I16</f>
        <v>0</v>
      </c>
      <c r="J16" s="689">
        <f>'9.Óvoda'!J16-'32._Óvoda_önként'!J16</f>
        <v>0</v>
      </c>
      <c r="K16" s="689">
        <f>'9.Óvoda'!K16-'32._Óvoda_önként'!K16</f>
        <v>0</v>
      </c>
      <c r="L16" s="689" t="e">
        <f>'9.Óvoda'!L16-'32._Óvoda_önként'!L16</f>
        <v>#DIV/0!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'9.Óvoda'!C17-'32._Óvoda_önként'!C17</f>
        <v>0</v>
      </c>
      <c r="D17" s="434">
        <f>'9.Óvoda'!D17-'32._Óvoda_önként'!D17</f>
        <v>0</v>
      </c>
      <c r="E17" s="90">
        <f>'9.Óvoda'!E17-'32._Óvoda_önként'!E17</f>
        <v>0</v>
      </c>
      <c r="F17" s="90">
        <f>'9.Óvoda'!F17-'32._Óvoda_önként'!F17</f>
        <v>0</v>
      </c>
      <c r="G17" s="90">
        <f>'9.Óvoda'!G17-'32._Óvoda_önként'!G17</f>
        <v>0</v>
      </c>
      <c r="H17" s="689">
        <f t="shared" si="1"/>
        <v>0</v>
      </c>
      <c r="I17" s="1317">
        <f>'9.Óvoda'!I17-'32._Óvoda_önként'!I17</f>
        <v>0</v>
      </c>
      <c r="J17" s="689">
        <f>'9.Óvoda'!J17-'32._Óvoda_önként'!J17</f>
        <v>0</v>
      </c>
      <c r="K17" s="689">
        <f>'9.Óvoda'!K17-'32._Óvoda_önként'!K17</f>
        <v>0</v>
      </c>
      <c r="L17" s="689" t="e">
        <f>'9.Óvoda'!L17-'32._Óvoda_önként'!L17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'9.Óvoda'!C18-'32._Óvoda_önként'!C18</f>
        <v>0</v>
      </c>
      <c r="D18" s="277">
        <f>'9.Óvoda'!D18-'32._Óvoda_önként'!D18</f>
        <v>0</v>
      </c>
      <c r="E18" s="92">
        <f>'9.Óvoda'!E18-'32._Óvoda_önként'!E18</f>
        <v>0</v>
      </c>
      <c r="F18" s="92">
        <f>'9.Óvoda'!F18-'32._Óvoda_önként'!F18</f>
        <v>0</v>
      </c>
      <c r="G18" s="92">
        <f>'9.Óvoda'!G18-'32._Óvoda_önként'!G18</f>
        <v>0</v>
      </c>
      <c r="H18" s="690">
        <f t="shared" si="1"/>
        <v>0</v>
      </c>
      <c r="I18" s="1318">
        <f>'9.Óvoda'!I18-'32._Óvoda_önként'!I18</f>
        <v>0</v>
      </c>
      <c r="J18" s="690">
        <f>'9.Óvoda'!J18-'32._Óvoda_önként'!J18</f>
        <v>0</v>
      </c>
      <c r="K18" s="690">
        <f>'9.Óvoda'!K18-'32._Óvoda_önként'!K18</f>
        <v>0</v>
      </c>
      <c r="L18" s="690" t="e">
        <f>'9.Óvoda'!L18-'32._Óvoda_önként'!L18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'9.Óvoda'!C19-'32._Óvoda_önként'!C19</f>
        <v>0</v>
      </c>
      <c r="D19" s="434">
        <f>'9.Óvoda'!D19-'32._Óvoda_önként'!D19</f>
        <v>0</v>
      </c>
      <c r="E19" s="90">
        <f>'9.Óvoda'!E19-'32._Óvoda_önként'!E19</f>
        <v>0</v>
      </c>
      <c r="F19" s="90">
        <f>'9.Óvoda'!F19-'32._Óvoda_önként'!F19</f>
        <v>0</v>
      </c>
      <c r="G19" s="90">
        <f>'9.Óvoda'!G19-'32._Óvoda_önként'!G19</f>
        <v>0</v>
      </c>
      <c r="H19" s="689">
        <f t="shared" si="1"/>
        <v>0</v>
      </c>
      <c r="I19" s="1317">
        <f>'9.Óvoda'!I19-'32._Óvoda_önként'!I19</f>
        <v>0</v>
      </c>
      <c r="J19" s="689">
        <f>'9.Óvoda'!J19-'32._Óvoda_önként'!J19</f>
        <v>0</v>
      </c>
      <c r="K19" s="689">
        <f>'9.Óvoda'!K19-'32._Óvoda_önként'!K19</f>
        <v>0</v>
      </c>
      <c r="L19" s="689" t="e">
        <f>'9.Óvoda'!L19-'32._Óvoda_önként'!L19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'9.Óvoda'!C20-'32._Óvoda_önként'!C20</f>
        <v>0</v>
      </c>
      <c r="D20" s="435">
        <f>'9.Óvoda'!D20-'32._Óvoda_önként'!D20</f>
        <v>0</v>
      </c>
      <c r="E20" s="90">
        <f>'9.Óvoda'!E20-'32._Óvoda_önként'!E20</f>
        <v>0</v>
      </c>
      <c r="F20" s="90">
        <f>'9.Óvoda'!F20-'32._Óvoda_önként'!F20</f>
        <v>0</v>
      </c>
      <c r="G20" s="424">
        <f>'9.Óvoda'!G20-'32._Óvoda_önként'!G20</f>
        <v>0</v>
      </c>
      <c r="H20" s="691">
        <f t="shared" si="1"/>
        <v>0</v>
      </c>
      <c r="I20" s="1319">
        <f>'9.Óvoda'!I20-'32._Óvoda_önként'!I20</f>
        <v>0</v>
      </c>
      <c r="J20" s="691">
        <f>'9.Óvoda'!J20-'32._Óvoda_önként'!J20</f>
        <v>0</v>
      </c>
      <c r="K20" s="691">
        <f>'9.Óvoda'!K20-'32._Óvoda_önként'!K20</f>
        <v>0</v>
      </c>
      <c r="L20" s="691" t="e">
        <f>'9.Óvoda'!L20-'32._Óvoda_önként'!L20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'9.Óvoda'!C21-'32._Óvoda_önként'!C21</f>
        <v>0</v>
      </c>
      <c r="D21" s="435">
        <f>'9.Óvoda'!D21-'32._Óvoda_önként'!D21</f>
        <v>0</v>
      </c>
      <c r="E21" s="92">
        <f>'9.Óvoda'!E21-'32._Óvoda_önként'!E21</f>
        <v>0</v>
      </c>
      <c r="F21" s="92">
        <f>'9.Óvoda'!F21-'32._Óvoda_önként'!F21</f>
        <v>0</v>
      </c>
      <c r="G21" s="92">
        <f>'9.Óvoda'!G21-'32._Óvoda_önként'!G21</f>
        <v>0</v>
      </c>
      <c r="H21" s="692">
        <f t="shared" si="1"/>
        <v>0</v>
      </c>
      <c r="I21" s="1320">
        <f>'9.Óvoda'!I21-'32._Óvoda_önként'!I21</f>
        <v>0</v>
      </c>
      <c r="J21" s="692">
        <f>'9.Óvoda'!J21-'32._Óvoda_önként'!J21</f>
        <v>0</v>
      </c>
      <c r="K21" s="692">
        <f>'9.Óvoda'!K21-'32._Óvoda_önként'!K21</f>
        <v>0</v>
      </c>
      <c r="L21" s="692" t="e">
        <f>'9.Óvoda'!L21-'32._Óvoda_önként'!L21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L22" si="2">SUM(D23:D25)</f>
        <v>0</v>
      </c>
      <c r="E22" s="730">
        <f t="shared" si="2"/>
        <v>662856</v>
      </c>
      <c r="F22" s="730">
        <f t="shared" si="2"/>
        <v>0</v>
      </c>
      <c r="G22" s="730">
        <f t="shared" si="2"/>
        <v>0</v>
      </c>
      <c r="H22" s="50">
        <f t="shared" si="1"/>
        <v>662856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'9.Óvoda'!C23-'32._Óvoda_önként'!C23</f>
        <v>0</v>
      </c>
      <c r="D23" s="434">
        <f>'9.Óvoda'!D23-'32._Óvoda_önként'!D23</f>
        <v>0</v>
      </c>
      <c r="E23" s="732">
        <f>'9.Óvoda'!E23-'32._Óvoda_önként'!E23</f>
        <v>0</v>
      </c>
      <c r="F23" s="732">
        <f>'9.Óvoda'!F23-'32._Óvoda_önként'!F23</f>
        <v>0</v>
      </c>
      <c r="G23" s="732">
        <f>'9.Óvoda'!G23-'32._Óvoda_önként'!G23</f>
        <v>0</v>
      </c>
      <c r="H23" s="77">
        <f t="shared" si="1"/>
        <v>0</v>
      </c>
      <c r="I23" s="792">
        <f>'9.Óvoda'!I23-'32._Óvoda_önként'!I23</f>
        <v>0</v>
      </c>
      <c r="J23" s="77">
        <f>'9.Óvoda'!J23-'32._Óvoda_önként'!J23</f>
        <v>0</v>
      </c>
      <c r="K23" s="77">
        <f>'9.Óvoda'!K23-'32._Óvoda_önként'!K23</f>
        <v>0</v>
      </c>
      <c r="L23" s="77" t="e">
        <f>'9.Óvoda'!L23-'32._Óvoda_önként'!L23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'9.Óvoda'!C24-'32._Óvoda_önként'!C24</f>
        <v>0</v>
      </c>
      <c r="D24" s="434">
        <f>'9.Óvoda'!D24-'32._Óvoda_önként'!D24</f>
        <v>0</v>
      </c>
      <c r="E24" s="90">
        <f>'9.Óvoda'!E24-'32._Óvoda_önként'!E24</f>
        <v>0</v>
      </c>
      <c r="F24" s="90">
        <f>'9.Óvoda'!F24-'32._Óvoda_önként'!F24</f>
        <v>0</v>
      </c>
      <c r="G24" s="90">
        <f>'9.Óvoda'!G24-'32._Óvoda_önként'!G24</f>
        <v>0</v>
      </c>
      <c r="H24" s="689">
        <f t="shared" si="1"/>
        <v>0</v>
      </c>
      <c r="I24" s="1317">
        <f>'9.Óvoda'!I24-'32._Óvoda_önként'!I24</f>
        <v>0</v>
      </c>
      <c r="J24" s="689">
        <f>'9.Óvoda'!J24-'32._Óvoda_önként'!J24</f>
        <v>0</v>
      </c>
      <c r="K24" s="689">
        <f>'9.Óvoda'!K24-'32._Óvoda_önként'!K24</f>
        <v>0</v>
      </c>
      <c r="L24" s="689" t="e">
        <f>'9.Óvoda'!L24-'32._Óvoda_önként'!L24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'9.Óvoda'!C25-'32._Óvoda_önként'!C25</f>
        <v>0</v>
      </c>
      <c r="D25" s="434">
        <f>'9.Óvoda'!D25-'32._Óvoda_önként'!D25</f>
        <v>0</v>
      </c>
      <c r="E25" s="90">
        <f>'9.Óvoda'!E25-'32._Óvoda_önként'!E25</f>
        <v>662856</v>
      </c>
      <c r="F25" s="90">
        <f>'9.Óvoda'!F25-'32._Óvoda_önként'!F25</f>
        <v>0</v>
      </c>
      <c r="G25" s="90">
        <f>'9.Óvoda'!G25-'32._Óvoda_önként'!G25</f>
        <v>0</v>
      </c>
      <c r="H25" s="689">
        <f t="shared" si="1"/>
        <v>662856</v>
      </c>
      <c r="I25" s="1317">
        <f>'9.Óvoda'!I25-'32._Óvoda_önként'!I25</f>
        <v>0</v>
      </c>
      <c r="J25" s="689">
        <f>'9.Óvoda'!J25-'32._Óvoda_önként'!J25</f>
        <v>0</v>
      </c>
      <c r="K25" s="689">
        <f>'9.Óvoda'!K25-'32._Óvoda_önként'!K25</f>
        <v>0</v>
      </c>
      <c r="L25" s="689" t="e">
        <f>'9.Óvoda'!L25-'32._Óvoda_önként'!L25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'9.Óvoda'!C26-'32._Óvoda_önként'!C26</f>
        <v>0</v>
      </c>
      <c r="D26" s="434">
        <f>'9.Óvoda'!D26-'32._Óvoda_önként'!D26</f>
        <v>0</v>
      </c>
      <c r="E26" s="90">
        <f>'9.Óvoda'!E26-'32._Óvoda_önként'!E26</f>
        <v>0</v>
      </c>
      <c r="F26" s="90">
        <f>'9.Óvoda'!F26-'32._Óvoda_önként'!F26</f>
        <v>0</v>
      </c>
      <c r="G26" s="90">
        <f>'9.Óvoda'!G26-'32._Óvoda_önként'!G26</f>
        <v>0</v>
      </c>
      <c r="H26" s="693">
        <f t="shared" si="1"/>
        <v>0</v>
      </c>
      <c r="I26" s="1321">
        <f>'9.Óvoda'!I26-'32._Óvoda_önként'!I26</f>
        <v>0</v>
      </c>
      <c r="J26" s="693">
        <f>'9.Óvoda'!J26-'32._Óvoda_önként'!J26</f>
        <v>0</v>
      </c>
      <c r="K26" s="693">
        <f>'9.Óvoda'!K26-'32._Óvoda_önként'!K26</f>
        <v>0</v>
      </c>
      <c r="L26" s="693" t="e">
        <f>'9.Óvoda'!L26-'32._Óvoda_önként'!L26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'9.Óvoda'!C27-'32._Óvoda_önként'!C27</f>
        <v>0</v>
      </c>
      <c r="D27" s="134">
        <f>'9.Óvoda'!D27-'32._Óvoda_önként'!D27</f>
        <v>0</v>
      </c>
      <c r="E27" s="733">
        <f>'9.Óvoda'!E27-'32._Óvoda_önként'!E27</f>
        <v>0</v>
      </c>
      <c r="F27" s="733">
        <f>'9.Óvoda'!F27-'32._Óvoda_önként'!F27</f>
        <v>0</v>
      </c>
      <c r="G27" s="733">
        <f>'9.Óvoda'!G27-'32._Óvoda_önként'!G27</f>
        <v>0</v>
      </c>
      <c r="H27" s="76">
        <f t="shared" si="1"/>
        <v>0</v>
      </c>
      <c r="I27" s="793">
        <f>'9.Óvoda'!I27-'32._Óvoda_önként'!I27</f>
        <v>0</v>
      </c>
      <c r="J27" s="76">
        <f>'9.Óvoda'!J27-'32._Óvoda_önként'!J27</f>
        <v>0</v>
      </c>
      <c r="K27" s="76">
        <f>'9.Óvoda'!K27-'32._Óvoda_önként'!K27</f>
        <v>0</v>
      </c>
      <c r="L27" s="76" t="e">
        <f>'9.Óvoda'!L27-'32._Óvoda_önként'!L27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'9.Óvoda'!C28-'32._Óvoda_önként'!C28</f>
        <v>0</v>
      </c>
      <c r="D28" s="132">
        <f>'9.Óvoda'!D28-'32._Óvoda_önként'!D28</f>
        <v>0</v>
      </c>
      <c r="E28" s="730">
        <f>'9.Óvoda'!E28-'32._Óvoda_önként'!E28</f>
        <v>0</v>
      </c>
      <c r="F28" s="730">
        <f>'9.Óvoda'!F28-'32._Óvoda_önként'!F28</f>
        <v>0</v>
      </c>
      <c r="G28" s="730">
        <f>'9.Óvoda'!G28-'32._Óvoda_önként'!G28</f>
        <v>0</v>
      </c>
      <c r="H28" s="76">
        <f t="shared" si="1"/>
        <v>0</v>
      </c>
      <c r="I28" s="793">
        <f>'9.Óvoda'!I28-'32._Óvoda_önként'!I28</f>
        <v>0</v>
      </c>
      <c r="J28" s="76">
        <f>'9.Óvoda'!J28-'32._Óvoda_önként'!J28</f>
        <v>0</v>
      </c>
      <c r="K28" s="76">
        <f>'9.Óvoda'!K28-'32._Óvoda_önként'!K28</f>
        <v>0</v>
      </c>
      <c r="L28" s="76" t="e">
        <f>'9.Óvoda'!L28-'32._Óvoda_önként'!L28</f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'9.Óvoda'!C29-'32._Óvoda_önként'!C29</f>
        <v>0</v>
      </c>
      <c r="D29" s="278">
        <f>'9.Óvoda'!D29-'32._Óvoda_önként'!D29</f>
        <v>0</v>
      </c>
      <c r="E29" s="734">
        <f>'9.Óvoda'!E29-'32._Óvoda_önként'!E29</f>
        <v>0</v>
      </c>
      <c r="F29" s="734">
        <f>'9.Óvoda'!F29-'32._Óvoda_önként'!F29</f>
        <v>0</v>
      </c>
      <c r="G29" s="734">
        <f>'9.Óvoda'!G29-'32._Óvoda_önként'!G29</f>
        <v>0</v>
      </c>
      <c r="H29" s="694">
        <f t="shared" si="1"/>
        <v>0</v>
      </c>
      <c r="I29" s="1322">
        <f>'9.Óvoda'!I29-'32._Óvoda_önként'!I29</f>
        <v>0</v>
      </c>
      <c r="J29" s="694">
        <f>'9.Óvoda'!J29-'32._Óvoda_önként'!J29</f>
        <v>0</v>
      </c>
      <c r="K29" s="694">
        <f>'9.Óvoda'!K29-'32._Óvoda_önként'!K29</f>
        <v>0</v>
      </c>
      <c r="L29" s="694" t="e">
        <f>'9.Óvoda'!L29-'32._Óvoda_önként'!L29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'9.Óvoda'!C30-'32._Óvoda_önként'!C30</f>
        <v>0</v>
      </c>
      <c r="D30" s="285">
        <f>'9.Óvoda'!D30-'32._Óvoda_önként'!D30</f>
        <v>0</v>
      </c>
      <c r="E30" s="110">
        <f>'9.Óvoda'!E30-'32._Óvoda_önként'!E30</f>
        <v>0</v>
      </c>
      <c r="F30" s="110">
        <f>'9.Óvoda'!F30-'32._Óvoda_önként'!F30</f>
        <v>0</v>
      </c>
      <c r="G30" s="433">
        <f>'9.Óvoda'!G30-'32._Óvoda_önként'!G30</f>
        <v>0</v>
      </c>
      <c r="H30" s="682">
        <f t="shared" si="1"/>
        <v>0</v>
      </c>
      <c r="I30" s="785">
        <f>'9.Óvoda'!I30-'32._Óvoda_önként'!I30</f>
        <v>0</v>
      </c>
      <c r="J30" s="682">
        <f>'9.Óvoda'!J30-'32._Óvoda_önként'!J30</f>
        <v>0</v>
      </c>
      <c r="K30" s="682">
        <f>'9.Óvoda'!K30-'32._Óvoda_önként'!K30</f>
        <v>0</v>
      </c>
      <c r="L30" s="682" t="e">
        <f>'9.Óvoda'!L30-'32._Óvoda_önként'!L30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'9.Óvoda'!C31-'32._Óvoda_önként'!C31</f>
        <v>0</v>
      </c>
      <c r="D31" s="279">
        <f>'9.Óvoda'!D31-'32._Óvoda_önként'!D31</f>
        <v>0</v>
      </c>
      <c r="E31" s="735">
        <f>'9.Óvoda'!E31-'32._Óvoda_önként'!E31</f>
        <v>0</v>
      </c>
      <c r="F31" s="735">
        <f>'9.Óvoda'!F31-'32._Óvoda_önként'!F31</f>
        <v>0</v>
      </c>
      <c r="G31" s="735">
        <f>'9.Óvoda'!G31-'32._Óvoda_önként'!G31</f>
        <v>0</v>
      </c>
      <c r="H31" s="695">
        <f t="shared" si="1"/>
        <v>0</v>
      </c>
      <c r="I31" s="1323">
        <f>'9.Óvoda'!I31-'32._Óvoda_önként'!I31</f>
        <v>0</v>
      </c>
      <c r="J31" s="695">
        <f>'9.Óvoda'!J31-'32._Óvoda_önként'!J31</f>
        <v>0</v>
      </c>
      <c r="K31" s="695">
        <f>'9.Óvoda'!K31-'32._Óvoda_önként'!K31</f>
        <v>0</v>
      </c>
      <c r="L31" s="695" t="e">
        <f>'9.Óvoda'!L31-'32._Óvoda_önként'!L31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L32" si="3">+D33+D34+D35</f>
        <v>0</v>
      </c>
      <c r="E32" s="730">
        <f t="shared" si="3"/>
        <v>0</v>
      </c>
      <c r="F32" s="730">
        <f t="shared" si="3"/>
        <v>0</v>
      </c>
      <c r="G32" s="730">
        <f t="shared" si="3"/>
        <v>0</v>
      </c>
      <c r="H32" s="76">
        <f t="shared" si="1"/>
        <v>0</v>
      </c>
      <c r="I32" s="793">
        <f t="shared" si="3"/>
        <v>0</v>
      </c>
      <c r="J32" s="76">
        <f t="shared" si="3"/>
        <v>0</v>
      </c>
      <c r="K32" s="76">
        <f t="shared" si="3"/>
        <v>0</v>
      </c>
      <c r="L32" s="76" t="e">
        <f t="shared" si="3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'9.Óvoda'!C33-'32._Óvoda_önként'!C33</f>
        <v>0</v>
      </c>
      <c r="D33" s="278">
        <f>'9.Óvoda'!D33-'32._Óvoda_önként'!D33</f>
        <v>0</v>
      </c>
      <c r="E33" s="734">
        <f>'9.Óvoda'!E33-'32._Óvoda_önként'!E33</f>
        <v>0</v>
      </c>
      <c r="F33" s="734">
        <f>'9.Óvoda'!F33-'32._Óvoda_önként'!F33</f>
        <v>0</v>
      </c>
      <c r="G33" s="734">
        <f>'9.Óvoda'!G33-'32._Óvoda_önként'!G33</f>
        <v>0</v>
      </c>
      <c r="H33" s="694">
        <f t="shared" si="1"/>
        <v>0</v>
      </c>
      <c r="I33" s="1322">
        <f>'9.Óvoda'!I33-'32._Óvoda_önként'!I33</f>
        <v>0</v>
      </c>
      <c r="J33" s="694">
        <f>'9.Óvoda'!J33-'32._Óvoda_önként'!J33</f>
        <v>0</v>
      </c>
      <c r="K33" s="694">
        <f>'9.Óvoda'!K33-'32._Óvoda_önként'!K33</f>
        <v>0</v>
      </c>
      <c r="L33" s="694" t="e">
        <f>'9.Óvoda'!L33-'32._Óvoda_önként'!L33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'9.Óvoda'!C34-'32._Óvoda_önként'!C34</f>
        <v>0</v>
      </c>
      <c r="D34" s="285">
        <f>'9.Óvoda'!D34-'32._Óvoda_önként'!D34</f>
        <v>0</v>
      </c>
      <c r="E34" s="110">
        <f>'9.Óvoda'!E34-'32._Óvoda_önként'!E34</f>
        <v>0</v>
      </c>
      <c r="F34" s="110">
        <f>'9.Óvoda'!F34-'32._Óvoda_önként'!F34</f>
        <v>0</v>
      </c>
      <c r="G34" s="433">
        <f>'9.Óvoda'!G34-'32._Óvoda_önként'!G34</f>
        <v>0</v>
      </c>
      <c r="H34" s="682">
        <f t="shared" si="1"/>
        <v>0</v>
      </c>
      <c r="I34" s="785">
        <f>'9.Óvoda'!I34-'32._Óvoda_önként'!I34</f>
        <v>0</v>
      </c>
      <c r="J34" s="682">
        <f>'9.Óvoda'!J34-'32._Óvoda_önként'!J34</f>
        <v>0</v>
      </c>
      <c r="K34" s="682">
        <f>'9.Óvoda'!K34-'32._Óvoda_önként'!K34</f>
        <v>0</v>
      </c>
      <c r="L34" s="682" t="e">
        <f>'9.Óvoda'!L34-'32._Óvoda_önként'!L34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'9.Óvoda'!C35-'32._Óvoda_önként'!C35</f>
        <v>0</v>
      </c>
      <c r="D35" s="279">
        <f>'9.Óvoda'!D35-'32._Óvoda_önként'!D35</f>
        <v>0</v>
      </c>
      <c r="E35" s="735">
        <f>'9.Óvoda'!E35-'32._Óvoda_önként'!E35</f>
        <v>0</v>
      </c>
      <c r="F35" s="735">
        <f>'9.Óvoda'!F35-'32._Óvoda_önként'!F35</f>
        <v>0</v>
      </c>
      <c r="G35" s="735">
        <f>'9.Óvoda'!G35-'32._Óvoda_önként'!G35</f>
        <v>0</v>
      </c>
      <c r="H35" s="696">
        <f t="shared" si="1"/>
        <v>0</v>
      </c>
      <c r="I35" s="1324">
        <f>'9.Óvoda'!I35-'32._Óvoda_önként'!I35</f>
        <v>0</v>
      </c>
      <c r="J35" s="696">
        <f>'9.Óvoda'!J35-'32._Óvoda_önként'!J35</f>
        <v>0</v>
      </c>
      <c r="K35" s="696">
        <f>'9.Óvoda'!K35-'32._Óvoda_önként'!K35</f>
        <v>0</v>
      </c>
      <c r="L35" s="696" t="e">
        <f>'9.Óvoda'!L35-'32._Óvoda_önként'!L35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'9.Óvoda'!C36-'32._Óvoda_önként'!C36</f>
        <v>0</v>
      </c>
      <c r="D36" s="134">
        <f>'9.Óvoda'!D36-'32._Óvoda_önként'!D36</f>
        <v>0</v>
      </c>
      <c r="E36" s="733">
        <f>'9.Óvoda'!E36-'32._Óvoda_önként'!E36</f>
        <v>0</v>
      </c>
      <c r="F36" s="733">
        <f>'9.Óvoda'!F36-'32._Óvoda_önként'!F36</f>
        <v>0</v>
      </c>
      <c r="G36" s="733">
        <f>'9.Óvoda'!G36-'32._Óvoda_önként'!G36</f>
        <v>0</v>
      </c>
      <c r="H36" s="76">
        <f t="shared" si="1"/>
        <v>0</v>
      </c>
      <c r="I36" s="793">
        <f>'9.Óvoda'!I36-'32._Óvoda_önként'!I36</f>
        <v>0</v>
      </c>
      <c r="J36" s="76">
        <f>'9.Óvoda'!J36-'32._Óvoda_önként'!J36</f>
        <v>0</v>
      </c>
      <c r="K36" s="76">
        <f>'9.Óvoda'!K36-'32._Óvoda_önként'!K36</f>
        <v>0</v>
      </c>
      <c r="L36" s="76" t="e">
        <f>'9.Óvoda'!L36-'32._Óvoda_önként'!L36</f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35">
        <f>'9.Óvoda'!C37-'32._Óvoda_önként'!C37</f>
        <v>0</v>
      </c>
      <c r="D37" s="134">
        <f>'9.Óvoda'!D37-'32._Óvoda_önként'!D37</f>
        <v>0</v>
      </c>
      <c r="E37" s="736">
        <f>'9.Óvoda'!E37-'32._Óvoda_önként'!E37</f>
        <v>0</v>
      </c>
      <c r="F37" s="736">
        <f>'9.Óvoda'!F37-'32._Óvoda_önként'!F37</f>
        <v>0</v>
      </c>
      <c r="G37" s="736">
        <f>'9.Óvoda'!G37-'32._Óvoda_önként'!G37</f>
        <v>0</v>
      </c>
      <c r="H37" s="697">
        <f t="shared" si="1"/>
        <v>0</v>
      </c>
      <c r="I37" s="1325">
        <f>'9.Óvoda'!I37-'32._Óvoda_önként'!I37</f>
        <v>0</v>
      </c>
      <c r="J37" s="697">
        <f>'9.Óvoda'!J37-'32._Óvoda_önként'!J37</f>
        <v>0</v>
      </c>
      <c r="K37" s="697">
        <f>'9.Óvoda'!K37-'32._Óvoda_önként'!K37</f>
        <v>0</v>
      </c>
      <c r="L37" s="697" t="e">
        <f>'9.Óvoda'!L37-'32._Óvoda_önként'!L37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'9.Óvoda'!C38-'32._Óvoda_önként'!C38</f>
        <v>0</v>
      </c>
      <c r="D38" s="134">
        <f>'9.Óvoda'!D38-'32._Óvoda_önként'!D38</f>
        <v>0</v>
      </c>
      <c r="E38" s="733">
        <f>'9.Óvoda'!E38-'32._Óvoda_önként'!E38</f>
        <v>0</v>
      </c>
      <c r="F38" s="733">
        <f>'9.Óvoda'!F38-'32._Óvoda_önként'!F38</f>
        <v>0</v>
      </c>
      <c r="G38" s="733">
        <f>'9.Óvoda'!G38-'32._Óvoda_önként'!G38</f>
        <v>0</v>
      </c>
      <c r="H38" s="76">
        <f t="shared" si="1"/>
        <v>0</v>
      </c>
      <c r="I38" s="793">
        <f>'9.Óvoda'!I38-'32._Óvoda_önként'!I38</f>
        <v>0</v>
      </c>
      <c r="J38" s="76">
        <f>'9.Óvoda'!J38-'32._Óvoda_önként'!J38</f>
        <v>0</v>
      </c>
      <c r="K38" s="76">
        <f>'9.Óvoda'!K38-'32._Óvoda_önként'!K38</f>
        <v>0</v>
      </c>
      <c r="L38" s="76" t="e">
        <f>'9.Óvoda'!L38-'32._Óvoda_önként'!L38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'9.Óvoda'!C39-'32._Óvoda_önként'!C39</f>
        <v>0</v>
      </c>
      <c r="D39" s="286">
        <f>'9.Óvoda'!D39-'32._Óvoda_önként'!D39</f>
        <v>0</v>
      </c>
      <c r="E39" s="737">
        <f>'9.Óvoda'!E39-'32._Óvoda_önként'!E39</f>
        <v>0</v>
      </c>
      <c r="F39" s="737">
        <f>'9.Óvoda'!F39-'32._Óvoda_önként'!F39</f>
        <v>0</v>
      </c>
      <c r="G39" s="737">
        <f>'9.Óvoda'!G39-'32._Óvoda_önként'!G39</f>
        <v>0</v>
      </c>
      <c r="H39" s="698">
        <f t="shared" si="1"/>
        <v>0</v>
      </c>
      <c r="I39" s="1326">
        <f>'9.Óvoda'!I39-'32._Óvoda_önként'!I39</f>
        <v>0</v>
      </c>
      <c r="J39" s="698">
        <f>'9.Óvoda'!J39-'32._Óvoda_önként'!J39</f>
        <v>0</v>
      </c>
      <c r="K39" s="698">
        <f>'9.Óvoda'!K39-'32._Óvoda_önként'!K39</f>
        <v>0</v>
      </c>
      <c r="L39" s="698" t="e">
        <f>'9.Óvoda'!L39-'32._Óvoda_önként'!L39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431">
        <f>'9.Óvoda'!C40-'32._Óvoda_önként'!C40</f>
        <v>0</v>
      </c>
      <c r="D40" s="436">
        <f>'9.Óvoda'!D40-'32._Óvoda_önként'!D40</f>
        <v>0</v>
      </c>
      <c r="E40" s="738">
        <f>'9.Óvoda'!E40-'32._Óvoda_önként'!E40</f>
        <v>0</v>
      </c>
      <c r="F40" s="738">
        <f>'9.Óvoda'!F40-'32._Óvoda_önként'!F40</f>
        <v>0</v>
      </c>
      <c r="G40" s="738">
        <f>'9.Óvoda'!G40-'32._Óvoda_önként'!G40</f>
        <v>0</v>
      </c>
      <c r="H40" s="699">
        <f t="shared" si="1"/>
        <v>0</v>
      </c>
      <c r="I40" s="1327">
        <f>'9.Óvoda'!I40-'32._Óvoda_önként'!I40</f>
        <v>0</v>
      </c>
      <c r="J40" s="699">
        <f>'9.Óvoda'!J40-'32._Óvoda_önként'!J40</f>
        <v>0</v>
      </c>
      <c r="K40" s="699">
        <f>'9.Óvoda'!K40-'32._Óvoda_önként'!K40</f>
        <v>0</v>
      </c>
      <c r="L40" s="699" t="e">
        <f>'9.Óvoda'!L40-'32._Óvoda_önként'!L40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138">
        <f>'9.Óvoda'!C41-'32._Óvoda_önként'!C41</f>
        <v>0</v>
      </c>
      <c r="D41" s="137">
        <f>'9.Óvoda'!D41-'32._Óvoda_önként'!D41</f>
        <v>0</v>
      </c>
      <c r="E41" s="739">
        <f>'9.Óvoda'!E41-'32._Óvoda_önként'!E41</f>
        <v>0</v>
      </c>
      <c r="F41" s="739">
        <f>'9.Óvoda'!F41-'32._Óvoda_önként'!F41</f>
        <v>0</v>
      </c>
      <c r="G41" s="739">
        <f>'9.Óvoda'!G41-'32._Óvoda_önként'!G41</f>
        <v>0</v>
      </c>
      <c r="H41" s="700">
        <f t="shared" si="1"/>
        <v>0</v>
      </c>
      <c r="I41" s="1328">
        <f>'9.Óvoda'!I41-'32._Óvoda_önként'!I41</f>
        <v>0</v>
      </c>
      <c r="J41" s="700">
        <f>'9.Óvoda'!J41-'32._Óvoda_önként'!J41</f>
        <v>0</v>
      </c>
      <c r="K41" s="700">
        <f>'9.Óvoda'!K41-'32._Óvoda_önként'!K41</f>
        <v>0</v>
      </c>
      <c r="L41" s="700" t="e">
        <f>'9.Óvoda'!L41-'32._Óvoda_önként'!L41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2">
        <f t="shared" ref="D42:L42" si="4">+D10+D22+D27+D28+D32+D36+D38</f>
        <v>0</v>
      </c>
      <c r="E42" s="730">
        <f t="shared" si="4"/>
        <v>662856</v>
      </c>
      <c r="F42" s="730">
        <f t="shared" si="4"/>
        <v>0</v>
      </c>
      <c r="G42" s="730">
        <f t="shared" si="4"/>
        <v>0</v>
      </c>
      <c r="H42" s="76">
        <f t="shared" si="1"/>
        <v>662856</v>
      </c>
      <c r="I42" s="793">
        <f t="shared" si="4"/>
        <v>0</v>
      </c>
      <c r="J42" s="76">
        <f t="shared" si="4"/>
        <v>0</v>
      </c>
      <c r="K42" s="76">
        <f t="shared" si="4"/>
        <v>0</v>
      </c>
      <c r="L42" s="76" t="e">
        <f t="shared" si="4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424917000</v>
      </c>
      <c r="D43" s="132">
        <f t="shared" ref="D43:L43" si="5">SUM(D44:D47)</f>
        <v>432682293</v>
      </c>
      <c r="E43" s="730">
        <f t="shared" si="5"/>
        <v>538832267</v>
      </c>
      <c r="F43" s="730">
        <f t="shared" si="5"/>
        <v>0</v>
      </c>
      <c r="G43" s="730">
        <f t="shared" si="5"/>
        <v>0</v>
      </c>
      <c r="H43" s="76">
        <f t="shared" si="1"/>
        <v>106149974</v>
      </c>
      <c r="I43" s="793">
        <f t="shared" si="5"/>
        <v>0</v>
      </c>
      <c r="J43" s="76">
        <f t="shared" si="5"/>
        <v>0</v>
      </c>
      <c r="K43" s="76">
        <f t="shared" si="5"/>
        <v>0</v>
      </c>
      <c r="L43" s="76">
        <f t="shared" si="5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'9.Óvoda'!C44-'32._Óvoda_önként'!C44</f>
        <v>0</v>
      </c>
      <c r="D44" s="278">
        <f>'9.Óvoda'!D44-'32._Óvoda_önként'!D44</f>
        <v>2826396</v>
      </c>
      <c r="E44" s="734">
        <f>'9.Óvoda'!E44-'32._Óvoda_önként'!E44</f>
        <v>2826396</v>
      </c>
      <c r="F44" s="734">
        <f>'9.Óvoda'!F44-'32._Óvoda_önként'!F44</f>
        <v>0</v>
      </c>
      <c r="G44" s="734">
        <f>'9.Óvoda'!G44-'32._Óvoda_önként'!G44</f>
        <v>0</v>
      </c>
      <c r="H44" s="694">
        <f t="shared" si="1"/>
        <v>0</v>
      </c>
      <c r="I44" s="1322">
        <f>'9.Óvoda'!I44-'32._Óvoda_önként'!I44</f>
        <v>0</v>
      </c>
      <c r="J44" s="694">
        <f>'9.Óvoda'!J44-'32._Óvoda_önként'!J44</f>
        <v>0</v>
      </c>
      <c r="K44" s="694">
        <f>'9.Óvoda'!K44-'32._Óvoda_önként'!K44</f>
        <v>0</v>
      </c>
      <c r="L44" s="694">
        <f>'9.Óvoda'!L44-'32._Óvoda_önként'!L44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'9.Óvoda'!C45-'32._Óvoda_önként'!C45</f>
        <v>0</v>
      </c>
      <c r="D45" s="285">
        <f>'9.Óvoda'!D45-'32._Óvoda_önként'!D45</f>
        <v>212781</v>
      </c>
      <c r="E45" s="93">
        <f>'9.Óvoda'!E45-'32._Óvoda_önként'!E45</f>
        <v>212781</v>
      </c>
      <c r="F45" s="93">
        <f>'9.Óvoda'!F45-'32._Óvoda_önként'!F45</f>
        <v>0</v>
      </c>
      <c r="G45" s="93">
        <f>'9.Óvoda'!G45-'32._Óvoda_önként'!G45</f>
        <v>0</v>
      </c>
      <c r="H45" s="701">
        <f t="shared" si="1"/>
        <v>0</v>
      </c>
      <c r="I45" s="1329">
        <f>'9.Óvoda'!I45-'32._Óvoda_önként'!I45</f>
        <v>0</v>
      </c>
      <c r="J45" s="701">
        <f>'9.Óvoda'!J45-'32._Óvoda_önként'!J45</f>
        <v>0</v>
      </c>
      <c r="K45" s="701">
        <f>'9.Óvoda'!K45-'32._Óvoda_önként'!K45</f>
        <v>0</v>
      </c>
      <c r="L45" s="701">
        <f>'9.Óvoda'!L45-'32._Óvoda_önként'!L45</f>
        <v>0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'9.Óvoda'!C46-'32._Óvoda_önként'!C46</f>
        <v>424617000</v>
      </c>
      <c r="D46" s="416">
        <f>'9.Óvoda'!D46-'32._Óvoda_önként'!D46</f>
        <v>429044516</v>
      </c>
      <c r="E46" s="110">
        <f>'9.Óvoda'!E46-'32._Óvoda_önként'!E46</f>
        <v>535200307</v>
      </c>
      <c r="F46" s="110">
        <f>'9.Óvoda'!F46-'32._Óvoda_önként'!F46</f>
        <v>0</v>
      </c>
      <c r="G46" s="110">
        <f>'9.Óvoda'!G46-'32._Óvoda_önként'!G46</f>
        <v>0</v>
      </c>
      <c r="H46" s="682">
        <f t="shared" si="1"/>
        <v>106155791</v>
      </c>
      <c r="I46" s="785">
        <f>'9.Óvoda'!I46-'32._Óvoda_önként'!I46</f>
        <v>0</v>
      </c>
      <c r="J46" s="682">
        <f>'9.Óvoda'!J46-'32._Óvoda_önként'!J46</f>
        <v>0</v>
      </c>
      <c r="K46" s="682">
        <f>'9.Óvoda'!K46-'32._Óvoda_önként'!K46</f>
        <v>0</v>
      </c>
      <c r="L46" s="682">
        <f>'9.Óvoda'!L46-'32._Óvoda_önként'!L46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'9.Óvoda'!C47-'32._Óvoda_önként'!C47</f>
        <v>300000</v>
      </c>
      <c r="D47" s="287">
        <f>'9.Óvoda'!D47-'32._Óvoda_önként'!D47</f>
        <v>598600</v>
      </c>
      <c r="E47" s="735">
        <f>'9.Óvoda'!E47-'32._Óvoda_önként'!E47</f>
        <v>592783</v>
      </c>
      <c r="F47" s="735">
        <f>'9.Óvoda'!F47-'32._Óvoda_önként'!F47</f>
        <v>0</v>
      </c>
      <c r="G47" s="735">
        <f>'9.Óvoda'!G47-'32._Óvoda_önként'!G47</f>
        <v>0</v>
      </c>
      <c r="H47" s="696">
        <f t="shared" si="1"/>
        <v>-5817</v>
      </c>
      <c r="I47" s="1324">
        <f>'9.Óvoda'!I47-'32._Óvoda_önként'!I47</f>
        <v>0</v>
      </c>
      <c r="J47" s="696">
        <f>'9.Óvoda'!J47-'32._Óvoda_önként'!J47</f>
        <v>0</v>
      </c>
      <c r="K47" s="696">
        <f>'9.Óvoda'!K47-'32._Óvoda_önként'!K47</f>
        <v>0</v>
      </c>
      <c r="L47" s="696">
        <f>'9.Óvoda'!L47-'32._Óvoda_önként'!L47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424917000</v>
      </c>
      <c r="D48" s="139">
        <f t="shared" ref="D48:L48" si="6">+D42+D43</f>
        <v>432682293</v>
      </c>
      <c r="E48" s="740">
        <f t="shared" si="6"/>
        <v>539495123</v>
      </c>
      <c r="F48" s="740">
        <f t="shared" si="6"/>
        <v>0</v>
      </c>
      <c r="G48" s="740">
        <f t="shared" si="6"/>
        <v>0</v>
      </c>
      <c r="H48" s="705">
        <f t="shared" si="1"/>
        <v>106812830</v>
      </c>
      <c r="I48" s="1330">
        <f t="shared" si="6"/>
        <v>0</v>
      </c>
      <c r="J48" s="705">
        <f t="shared" si="6"/>
        <v>0</v>
      </c>
      <c r="K48" s="705">
        <f t="shared" si="6"/>
        <v>0</v>
      </c>
      <c r="L48" s="705" t="e">
        <f t="shared" si="6"/>
        <v>#DIV/0!</v>
      </c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7">D7</f>
        <v>Módosított előirányzat a 14/2023.  (VI.29.)  rendelet szerint</v>
      </c>
      <c r="E52" s="21" t="str">
        <f t="shared" si="7"/>
        <v>Módosított előirányzat a …./2023. (IX…..)  rendelet szerint</v>
      </c>
      <c r="F52" s="21" t="str">
        <f t="shared" si="7"/>
        <v>Módosított előirányzat a .../2023. (XII…...)  rendelet szerint</v>
      </c>
      <c r="G52" s="21" t="str">
        <f t="shared" si="7"/>
        <v>Módosított előirányzat a …../2023. (II…..)  rendelet szerint</v>
      </c>
      <c r="H52" s="34" t="str">
        <f t="shared" si="7"/>
        <v>Változás a 14/2023. (VI.29.) rendelethez képest</v>
      </c>
      <c r="I52" s="245" t="str">
        <f t="shared" si="7"/>
        <v>2023. évi teljesítés              2023.06.30-ig</v>
      </c>
      <c r="J52" s="21" t="str">
        <f t="shared" si="7"/>
        <v>2023. évi teljesítés              2023.09.30-ig</v>
      </c>
      <c r="K52" s="21" t="str">
        <f t="shared" si="7"/>
        <v>2023. évi teljesítés              2023.12.31-ig</v>
      </c>
      <c r="L52" s="21" t="str">
        <f t="shared" si="7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424617000</v>
      </c>
      <c r="D53" s="132">
        <f t="shared" ref="D53:L53" si="8">SUM(D54:D59)-D55</f>
        <v>431870912</v>
      </c>
      <c r="E53" s="730">
        <f t="shared" si="8"/>
        <v>538689559</v>
      </c>
      <c r="F53" s="730">
        <f t="shared" si="8"/>
        <v>0</v>
      </c>
      <c r="G53" s="730">
        <f t="shared" si="8"/>
        <v>0</v>
      </c>
      <c r="H53" s="50">
        <f t="shared" ref="H53:H72" si="9">+E53-D53</f>
        <v>106818647</v>
      </c>
      <c r="I53" s="256">
        <f t="shared" si="8"/>
        <v>0</v>
      </c>
      <c r="J53" s="50">
        <f t="shared" si="8"/>
        <v>0</v>
      </c>
      <c r="K53" s="50">
        <f t="shared" si="8"/>
        <v>0</v>
      </c>
      <c r="L53" s="50" t="e">
        <f t="shared" si="8"/>
        <v>#DIV/0!</v>
      </c>
    </row>
    <row r="54" spans="1:12" ht="12.2" customHeight="1" x14ac:dyDescent="0.2">
      <c r="A54" s="1252" t="s">
        <v>91</v>
      </c>
      <c r="B54" s="17" t="s">
        <v>68</v>
      </c>
      <c r="C54" s="126">
        <f>'9.Óvoda'!C54-'32._Óvoda_önként'!C54</f>
        <v>362890000</v>
      </c>
      <c r="D54" s="278">
        <f>'9.Óvoda'!D54-'32._Óvoda_önként'!D54</f>
        <v>367742016</v>
      </c>
      <c r="E54" s="734">
        <f>'9.Óvoda'!E54-'32._Óvoda_önként'!E54</f>
        <v>458859716</v>
      </c>
      <c r="F54" s="734">
        <f>'9.Óvoda'!F54-'32._Óvoda_önként'!F54</f>
        <v>0</v>
      </c>
      <c r="G54" s="734">
        <f>'9.Óvoda'!G54-'32._Óvoda_önként'!G54</f>
        <v>0</v>
      </c>
      <c r="H54" s="35">
        <f>+E54-D54</f>
        <v>91117700</v>
      </c>
      <c r="I54" s="260">
        <f>'9.Óvoda'!I54-'32._Óvoda_önként'!I54</f>
        <v>0</v>
      </c>
      <c r="J54" s="35">
        <f>'9.Óvoda'!J54-'32._Óvoda_önként'!J54</f>
        <v>0</v>
      </c>
      <c r="K54" s="35">
        <f>'9.Óvoda'!K54-'32._Óvoda_önként'!K54</f>
        <v>0</v>
      </c>
      <c r="L54" s="35">
        <f>'9.Óvoda'!L54-'32._Óvoda_önként'!L54</f>
        <v>0</v>
      </c>
    </row>
    <row r="55" spans="1:12" ht="12.2" customHeight="1" x14ac:dyDescent="0.2">
      <c r="A55" s="1252" t="s">
        <v>305</v>
      </c>
      <c r="B55" s="428" t="s">
        <v>270</v>
      </c>
      <c r="C55" s="126">
        <f>'9.Óvoda'!C55-'32._Óvoda_önként'!C55</f>
        <v>20000000</v>
      </c>
      <c r="D55" s="278">
        <f>'9.Óvoda'!D55-'32._Óvoda_önként'!D55</f>
        <v>20000000</v>
      </c>
      <c r="E55" s="734">
        <f>'9.Óvoda'!E55-'32._Óvoda_önként'!E55</f>
        <v>37340000</v>
      </c>
      <c r="F55" s="734">
        <f>'9.Óvoda'!F55-'32._Óvoda_önként'!F55</f>
        <v>0</v>
      </c>
      <c r="G55" s="734">
        <f>'9.Óvoda'!G55-'32._Óvoda_önként'!G55</f>
        <v>0</v>
      </c>
      <c r="H55" s="35">
        <f t="shared" si="9"/>
        <v>17340000</v>
      </c>
      <c r="I55" s="260">
        <f>'9.Óvoda'!I55-'32._Óvoda_önként'!I55</f>
        <v>0</v>
      </c>
      <c r="J55" s="35">
        <f>'9.Óvoda'!J55-'32._Óvoda_önként'!J55</f>
        <v>0</v>
      </c>
      <c r="K55" s="35">
        <f>'9.Óvoda'!K55-'32._Óvoda_önként'!K55</f>
        <v>0</v>
      </c>
      <c r="L55" s="35">
        <f>'9.Óvoda'!L55-'32._Óvoda_önként'!L55</f>
        <v>0</v>
      </c>
    </row>
    <row r="56" spans="1:12" ht="12.2" customHeight="1" x14ac:dyDescent="0.2">
      <c r="A56" s="1252" t="s">
        <v>92</v>
      </c>
      <c r="B56" s="423" t="s">
        <v>87</v>
      </c>
      <c r="C56" s="433">
        <f>'9.Óvoda'!C56-'32._Óvoda_önként'!C56</f>
        <v>56520000</v>
      </c>
      <c r="D56" s="416">
        <f>'9.Óvoda'!D56-'32._Óvoda_önként'!D56</f>
        <v>57755986</v>
      </c>
      <c r="E56" s="110">
        <f>'9.Óvoda'!E56-'32._Óvoda_önként'!E56</f>
        <v>73451116</v>
      </c>
      <c r="F56" s="110">
        <f>'9.Óvoda'!F56-'32._Óvoda_önként'!F56</f>
        <v>0</v>
      </c>
      <c r="G56" s="110">
        <f>'9.Óvoda'!G56-'32._Óvoda_önként'!G56</f>
        <v>0</v>
      </c>
      <c r="H56" s="417">
        <f t="shared" si="9"/>
        <v>15695130</v>
      </c>
      <c r="I56" s="651">
        <f>'9.Óvoda'!I56-'32._Óvoda_önként'!I56</f>
        <v>0</v>
      </c>
      <c r="J56" s="417">
        <f>'9.Óvoda'!J56-'32._Óvoda_önként'!J56</f>
        <v>0</v>
      </c>
      <c r="K56" s="417">
        <f>'9.Óvoda'!K56-'32._Óvoda_önként'!K56</f>
        <v>0</v>
      </c>
      <c r="L56" s="417">
        <f>'9.Óvoda'!L56-'32._Óvoda_önként'!L56</f>
        <v>0</v>
      </c>
    </row>
    <row r="57" spans="1:12" ht="12.2" customHeight="1" x14ac:dyDescent="0.2">
      <c r="A57" s="1252" t="s">
        <v>93</v>
      </c>
      <c r="B57" s="423" t="s">
        <v>69</v>
      </c>
      <c r="C57" s="433">
        <f>'9.Óvoda'!C57-'32._Óvoda_önként'!C57</f>
        <v>5207000</v>
      </c>
      <c r="D57" s="416">
        <f>'9.Óvoda'!D57-'32._Óvoda_önként'!D57</f>
        <v>6372910</v>
      </c>
      <c r="E57" s="110">
        <f>'9.Óvoda'!E57-'32._Óvoda_önként'!E57</f>
        <v>6372390</v>
      </c>
      <c r="F57" s="110">
        <f>'9.Óvoda'!F57-'32._Óvoda_önként'!F57</f>
        <v>0</v>
      </c>
      <c r="G57" s="110">
        <f>'9.Óvoda'!G57-'32._Óvoda_önként'!G57</f>
        <v>0</v>
      </c>
      <c r="H57" s="417">
        <f t="shared" si="9"/>
        <v>-520</v>
      </c>
      <c r="I57" s="651">
        <f>'9.Óvoda'!I57-'32._Óvoda_önként'!I57</f>
        <v>0</v>
      </c>
      <c r="J57" s="417">
        <f>'9.Óvoda'!J57-'32._Óvoda_önként'!J57</f>
        <v>0</v>
      </c>
      <c r="K57" s="417">
        <f>'9.Óvoda'!K57-'32._Óvoda_önként'!K57</f>
        <v>0</v>
      </c>
      <c r="L57" s="417">
        <f>'9.Óvoda'!L57-'32._Óvoda_önként'!L57</f>
        <v>0</v>
      </c>
    </row>
    <row r="58" spans="1:12" ht="12.2" customHeight="1" x14ac:dyDescent="0.2">
      <c r="A58" s="1252" t="s">
        <v>90</v>
      </c>
      <c r="B58" s="423" t="s">
        <v>80</v>
      </c>
      <c r="C58" s="433">
        <f>'9.Óvoda'!C58-'32._Óvoda_önként'!C58</f>
        <v>0</v>
      </c>
      <c r="D58" s="416">
        <f>'9.Óvoda'!D58-'32._Óvoda_önként'!D58</f>
        <v>0</v>
      </c>
      <c r="E58" s="110">
        <f>'9.Óvoda'!E58-'32._Óvoda_önként'!E58</f>
        <v>0</v>
      </c>
      <c r="F58" s="110">
        <f>'9.Óvoda'!F58-'32._Óvoda_önként'!F58</f>
        <v>0</v>
      </c>
      <c r="G58" s="110">
        <f>'9.Óvoda'!G58-'32._Óvoda_önként'!G58</f>
        <v>0</v>
      </c>
      <c r="H58" s="417">
        <f t="shared" si="9"/>
        <v>0</v>
      </c>
      <c r="I58" s="651">
        <f>'9.Óvoda'!I58-'32._Óvoda_önként'!I58</f>
        <v>0</v>
      </c>
      <c r="J58" s="417">
        <f>'9.Óvoda'!J58-'32._Óvoda_önként'!J58</f>
        <v>0</v>
      </c>
      <c r="K58" s="417">
        <f>'9.Óvoda'!K58-'32._Óvoda_önként'!K58</f>
        <v>0</v>
      </c>
      <c r="L58" s="417" t="e">
        <f>'9.Óvoda'!L58-'32._Óvoda_önként'!L58</f>
        <v>#DIV/0!</v>
      </c>
    </row>
    <row r="59" spans="1:12" ht="12.2" customHeight="1" x14ac:dyDescent="0.2">
      <c r="A59" s="1252" t="s">
        <v>147</v>
      </c>
      <c r="B59" s="423" t="s">
        <v>88</v>
      </c>
      <c r="C59" s="433">
        <f>'9.Óvoda'!C59-'32._Óvoda_önként'!C59</f>
        <v>0</v>
      </c>
      <c r="D59" s="416">
        <f>'9.Óvoda'!D59-'32._Óvoda_önként'!D59</f>
        <v>0</v>
      </c>
      <c r="E59" s="110">
        <f>'9.Óvoda'!E59-'32._Óvoda_önként'!E59</f>
        <v>6337</v>
      </c>
      <c r="F59" s="110">
        <f>'9.Óvoda'!F59-'32._Óvoda_önként'!F59</f>
        <v>0</v>
      </c>
      <c r="G59" s="110">
        <f>'9.Óvoda'!G59-'32._Óvoda_önként'!G59</f>
        <v>0</v>
      </c>
      <c r="H59" s="417">
        <f t="shared" si="9"/>
        <v>6337</v>
      </c>
      <c r="I59" s="651">
        <f>'9.Óvoda'!I59-'32._Óvoda_önként'!I59</f>
        <v>0</v>
      </c>
      <c r="J59" s="417">
        <f>'9.Óvoda'!J59-'32._Óvoda_önként'!J59</f>
        <v>0</v>
      </c>
      <c r="K59" s="417">
        <f>'9.Óvoda'!K59-'32._Óvoda_önként'!K59</f>
        <v>0</v>
      </c>
      <c r="L59" s="417" t="e">
        <f>'9.Óvoda'!L59-'32._Óvoda_önként'!L59</f>
        <v>#DIV/0!</v>
      </c>
    </row>
    <row r="60" spans="1:12" ht="12.2" customHeight="1" x14ac:dyDescent="0.2">
      <c r="A60" s="1252" t="s">
        <v>306</v>
      </c>
      <c r="B60" s="669" t="s">
        <v>235</v>
      </c>
      <c r="C60" s="433">
        <f>'9.Óvoda'!C60-'32._Óvoda_önként'!C60</f>
        <v>0</v>
      </c>
      <c r="D60" s="416">
        <f>'9.Óvoda'!D60-'32._Óvoda_önként'!D60</f>
        <v>0</v>
      </c>
      <c r="E60" s="110">
        <f>'9.Óvoda'!E60-'32._Óvoda_önként'!E60</f>
        <v>6337</v>
      </c>
      <c r="F60" s="110">
        <f>'9.Óvoda'!F60-'32._Óvoda_önként'!F60</f>
        <v>0</v>
      </c>
      <c r="G60" s="110">
        <f>'9.Óvoda'!G60-'32._Óvoda_önként'!G60</f>
        <v>0</v>
      </c>
      <c r="H60" s="417">
        <f t="shared" si="9"/>
        <v>6337</v>
      </c>
      <c r="I60" s="651">
        <f>'9.Óvoda'!I60-'32._Óvoda_önként'!I60</f>
        <v>0</v>
      </c>
      <c r="J60" s="417">
        <f>'9.Óvoda'!J60-'32._Óvoda_önként'!J60</f>
        <v>0</v>
      </c>
      <c r="K60" s="417">
        <f>'9.Óvoda'!K60-'32._Óvoda_önként'!K60</f>
        <v>0</v>
      </c>
      <c r="L60" s="417" t="e">
        <f>'9.Óvoda'!L60-'32._Óvoda_önként'!L60</f>
        <v>#DIV/0!</v>
      </c>
    </row>
    <row r="61" spans="1:12" ht="12.2" customHeight="1" thickBot="1" x14ac:dyDescent="0.25">
      <c r="A61" s="86" t="s">
        <v>307</v>
      </c>
      <c r="B61" s="87" t="s">
        <v>234</v>
      </c>
      <c r="C61" s="94">
        <f>'9.Óvoda'!C61-'32._Óvoda_önként'!C61</f>
        <v>0</v>
      </c>
      <c r="D61" s="279">
        <f>'9.Óvoda'!D61-'32._Óvoda_önként'!D61</f>
        <v>0</v>
      </c>
      <c r="E61" s="741">
        <f>'9.Óvoda'!E61-'32._Óvoda_önként'!E61</f>
        <v>0</v>
      </c>
      <c r="F61" s="741">
        <f>'9.Óvoda'!F61-'32._Óvoda_önként'!F61</f>
        <v>0</v>
      </c>
      <c r="G61" s="741">
        <f>'9.Óvoda'!G61-'32._Óvoda_önként'!G61</f>
        <v>0</v>
      </c>
      <c r="H61" s="63">
        <f t="shared" si="9"/>
        <v>0</v>
      </c>
      <c r="I61" s="262">
        <f>'9.Óvoda'!I61-'32._Óvoda_önként'!I61</f>
        <v>0</v>
      </c>
      <c r="J61" s="63">
        <f>'9.Óvoda'!J61-'32._Óvoda_önként'!J61</f>
        <v>0</v>
      </c>
      <c r="K61" s="63">
        <f>'9.Óvoda'!K61-'32._Óvoda_önként'!K61</f>
        <v>0</v>
      </c>
      <c r="L61" s="63" t="e">
        <f>'9.Óvoda'!L61-'32._Óvoda_önként'!L61</f>
        <v>#DIV/0!</v>
      </c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300000</v>
      </c>
      <c r="D62" s="132">
        <f t="shared" ref="D62:L62" si="10">SUM(D63:D67)</f>
        <v>811381</v>
      </c>
      <c r="E62" s="730">
        <f t="shared" si="10"/>
        <v>805564</v>
      </c>
      <c r="F62" s="730">
        <f t="shared" si="10"/>
        <v>0</v>
      </c>
      <c r="G62" s="730">
        <f t="shared" si="10"/>
        <v>0</v>
      </c>
      <c r="H62" s="50">
        <f t="shared" si="9"/>
        <v>-5817</v>
      </c>
      <c r="I62" s="256">
        <f t="shared" si="10"/>
        <v>0</v>
      </c>
      <c r="J62" s="50">
        <f t="shared" si="10"/>
        <v>0</v>
      </c>
      <c r="K62" s="50">
        <f t="shared" si="10"/>
        <v>0</v>
      </c>
      <c r="L62" s="50" t="e">
        <f t="shared" si="10"/>
        <v>#DIV/0!</v>
      </c>
    </row>
    <row r="63" spans="1:12" s="33" customFormat="1" ht="12.2" customHeight="1" x14ac:dyDescent="0.2">
      <c r="A63" s="1252" t="s">
        <v>94</v>
      </c>
      <c r="B63" s="17" t="s">
        <v>119</v>
      </c>
      <c r="C63" s="126">
        <f>'9.Óvoda'!C63-'32._Óvoda_önként'!C63</f>
        <v>300000</v>
      </c>
      <c r="D63" s="278">
        <f>'9.Óvoda'!D63-'32._Óvoda_önként'!D63</f>
        <v>811381</v>
      </c>
      <c r="E63" s="734">
        <f>'9.Óvoda'!E63-'32._Óvoda_önként'!E63</f>
        <v>805564</v>
      </c>
      <c r="F63" s="734">
        <f>'9.Óvoda'!F63-'32._Óvoda_önként'!F63</f>
        <v>0</v>
      </c>
      <c r="G63" s="734">
        <f>'9.Óvoda'!G63-'32._Óvoda_önként'!G63</f>
        <v>0</v>
      </c>
      <c r="H63" s="35">
        <f t="shared" si="9"/>
        <v>-5817</v>
      </c>
      <c r="I63" s="260">
        <f>'9.Óvoda'!I63-'32._Óvoda_önként'!I63</f>
        <v>0</v>
      </c>
      <c r="J63" s="35">
        <f>'9.Óvoda'!J63-'32._Óvoda_önként'!J63</f>
        <v>0</v>
      </c>
      <c r="K63" s="35">
        <f>'9.Óvoda'!K63-'32._Óvoda_önként'!K63</f>
        <v>0</v>
      </c>
      <c r="L63" s="35">
        <f>'9.Óvoda'!L63-'32._Óvoda_önként'!L63</f>
        <v>0</v>
      </c>
    </row>
    <row r="64" spans="1:12" s="33" customFormat="1" ht="12.2" customHeight="1" x14ac:dyDescent="0.2">
      <c r="A64" s="1252" t="s">
        <v>316</v>
      </c>
      <c r="B64" s="670" t="s">
        <v>236</v>
      </c>
      <c r="C64" s="126">
        <f>'9.Óvoda'!C64-'32._Óvoda_önként'!C64</f>
        <v>0</v>
      </c>
      <c r="D64" s="278">
        <f>'9.Óvoda'!D64-'32._Óvoda_önként'!D64</f>
        <v>0</v>
      </c>
      <c r="E64" s="734">
        <f>'9.Óvoda'!E64-'32._Óvoda_önként'!E64</f>
        <v>0</v>
      </c>
      <c r="F64" s="734">
        <f>'9.Óvoda'!F64-'32._Óvoda_önként'!F64</f>
        <v>0</v>
      </c>
      <c r="G64" s="734">
        <f>'9.Óvoda'!G64-'32._Óvoda_önként'!G64</f>
        <v>0</v>
      </c>
      <c r="H64" s="35">
        <f t="shared" si="9"/>
        <v>0</v>
      </c>
      <c r="I64" s="260">
        <f>'9.Óvoda'!I64-'32._Óvoda_önként'!I64</f>
        <v>0</v>
      </c>
      <c r="J64" s="35">
        <f>'9.Óvoda'!J64-'32._Óvoda_önként'!J64</f>
        <v>0</v>
      </c>
      <c r="K64" s="35">
        <f>'9.Óvoda'!K64-'32._Óvoda_önként'!K64</f>
        <v>0</v>
      </c>
      <c r="L64" s="35" t="e">
        <f>'9.Óvoda'!L64-'32._Óvoda_önként'!L64</f>
        <v>#DIV/0!</v>
      </c>
    </row>
    <row r="65" spans="1:12" ht="12.2" customHeight="1" x14ac:dyDescent="0.2">
      <c r="A65" s="1252" t="s">
        <v>95</v>
      </c>
      <c r="B65" s="423" t="s">
        <v>2</v>
      </c>
      <c r="C65" s="433">
        <f>'9.Óvoda'!C65-'32._Óvoda_önként'!C65</f>
        <v>0</v>
      </c>
      <c r="D65" s="416">
        <f>'9.Óvoda'!D65-'32._Óvoda_önként'!D65</f>
        <v>0</v>
      </c>
      <c r="E65" s="110">
        <f>'9.Óvoda'!E65-'32._Óvoda_önként'!E65</f>
        <v>0</v>
      </c>
      <c r="F65" s="110">
        <f>'9.Óvoda'!F65-'32._Óvoda_önként'!F65</f>
        <v>0</v>
      </c>
      <c r="G65" s="110">
        <f>'9.Óvoda'!G65-'32._Óvoda_önként'!G65</f>
        <v>0</v>
      </c>
      <c r="H65" s="417">
        <f t="shared" si="9"/>
        <v>0</v>
      </c>
      <c r="I65" s="651">
        <f>'9.Óvoda'!I65-'32._Óvoda_önként'!I65</f>
        <v>0</v>
      </c>
      <c r="J65" s="417">
        <f>'9.Óvoda'!J65-'32._Óvoda_önként'!J65</f>
        <v>0</v>
      </c>
      <c r="K65" s="417">
        <f>'9.Óvoda'!K65-'32._Óvoda_önként'!K65</f>
        <v>0</v>
      </c>
      <c r="L65" s="417" t="e">
        <f>'9.Óvoda'!L65-'32._Óvoda_önként'!L65</f>
        <v>#DIV/0!</v>
      </c>
    </row>
    <row r="66" spans="1:12" ht="12.2" customHeight="1" x14ac:dyDescent="0.2">
      <c r="A66" s="1252" t="s">
        <v>342</v>
      </c>
      <c r="B66" s="671" t="s">
        <v>237</v>
      </c>
      <c r="C66" s="433">
        <f>'9.Óvoda'!C66-'32._Óvoda_önként'!C66</f>
        <v>0</v>
      </c>
      <c r="D66" s="416">
        <f>'9.Óvoda'!D66-'32._Óvoda_önként'!D66</f>
        <v>0</v>
      </c>
      <c r="E66" s="110">
        <f>'9.Óvoda'!E66-'32._Óvoda_önként'!E66</f>
        <v>0</v>
      </c>
      <c r="F66" s="110">
        <f>'9.Óvoda'!F66-'32._Óvoda_önként'!F66</f>
        <v>0</v>
      </c>
      <c r="G66" s="110">
        <f>'9.Óvoda'!G66-'32._Óvoda_önként'!G66</f>
        <v>0</v>
      </c>
      <c r="H66" s="417">
        <f t="shared" si="9"/>
        <v>0</v>
      </c>
      <c r="I66" s="651">
        <f>'9.Óvoda'!I66-'32._Óvoda_önként'!I66</f>
        <v>0</v>
      </c>
      <c r="J66" s="417">
        <f>'9.Óvoda'!J66-'32._Óvoda_önként'!J66</f>
        <v>0</v>
      </c>
      <c r="K66" s="417">
        <f>'9.Óvoda'!K66-'32._Óvoda_önként'!K66</f>
        <v>0</v>
      </c>
      <c r="L66" s="417" t="e">
        <f>'9.Óvoda'!L66-'32._Óvoda_önként'!L66</f>
        <v>#DIV/0!</v>
      </c>
    </row>
    <row r="67" spans="1:12" ht="12.2" customHeight="1" x14ac:dyDescent="0.2">
      <c r="A67" s="1252" t="s">
        <v>96</v>
      </c>
      <c r="B67" s="17" t="s">
        <v>175</v>
      </c>
      <c r="C67" s="433">
        <f>'9.Óvoda'!C67-'32._Óvoda_önként'!C67</f>
        <v>0</v>
      </c>
      <c r="D67" s="416">
        <f>'9.Óvoda'!D67-'32._Óvoda_önként'!D67</f>
        <v>0</v>
      </c>
      <c r="E67" s="110">
        <f>'9.Óvoda'!E67-'32._Óvoda_önként'!E67</f>
        <v>0</v>
      </c>
      <c r="F67" s="110">
        <f>'9.Óvoda'!F67-'32._Óvoda_önként'!F67</f>
        <v>0</v>
      </c>
      <c r="G67" s="110">
        <f>'9.Óvoda'!G67-'32._Óvoda_önként'!G67</f>
        <v>0</v>
      </c>
      <c r="H67" s="417">
        <f t="shared" si="9"/>
        <v>0</v>
      </c>
      <c r="I67" s="651">
        <f>'9.Óvoda'!I67-'32._Óvoda_önként'!I67</f>
        <v>0</v>
      </c>
      <c r="J67" s="417">
        <f>'9.Óvoda'!J67-'32._Óvoda_önként'!J67</f>
        <v>0</v>
      </c>
      <c r="K67" s="417">
        <f>'9.Óvoda'!K67-'32._Óvoda_önként'!K67</f>
        <v>0</v>
      </c>
      <c r="L67" s="417" t="e">
        <f>'9.Óvoda'!L67-'32._Óvoda_önként'!L67</f>
        <v>#DIV/0!</v>
      </c>
    </row>
    <row r="68" spans="1:12" ht="12.2" customHeight="1" x14ac:dyDescent="0.2">
      <c r="A68" s="1252" t="s">
        <v>317</v>
      </c>
      <c r="B68" s="669" t="s">
        <v>239</v>
      </c>
      <c r="C68" s="433">
        <f>'9.Óvoda'!C68-'32._Óvoda_önként'!C68</f>
        <v>0</v>
      </c>
      <c r="D68" s="416">
        <f>'9.Óvoda'!D68-'32._Óvoda_önként'!D68</f>
        <v>0</v>
      </c>
      <c r="E68" s="110">
        <f>'9.Óvoda'!E68-'32._Óvoda_önként'!E68</f>
        <v>0</v>
      </c>
      <c r="F68" s="110">
        <f>'9.Óvoda'!F68-'32._Óvoda_önként'!F68</f>
        <v>0</v>
      </c>
      <c r="G68" s="110">
        <f>'9.Óvoda'!G68-'32._Óvoda_önként'!G68</f>
        <v>0</v>
      </c>
      <c r="H68" s="417">
        <f t="shared" si="9"/>
        <v>0</v>
      </c>
      <c r="I68" s="651">
        <f>'9.Óvoda'!I68-'32._Óvoda_önként'!I68</f>
        <v>0</v>
      </c>
      <c r="J68" s="417">
        <f>'9.Óvoda'!J68-'32._Óvoda_önként'!J68</f>
        <v>0</v>
      </c>
      <c r="K68" s="417">
        <f>'9.Óvoda'!K68-'32._Óvoda_önként'!K68</f>
        <v>0</v>
      </c>
      <c r="L68" s="417" t="e">
        <f>'9.Óvoda'!L68-'32._Óvoda_önként'!L68</f>
        <v>#DIV/0!</v>
      </c>
    </row>
    <row r="69" spans="1:12" ht="12.2" customHeight="1" thickBot="1" x14ac:dyDescent="0.25">
      <c r="A69" s="86" t="s">
        <v>318</v>
      </c>
      <c r="B69" s="87" t="s">
        <v>238</v>
      </c>
      <c r="C69" s="94">
        <f>'9.Óvoda'!C69-'32._Óvoda_önként'!C69</f>
        <v>0</v>
      </c>
      <c r="D69" s="416">
        <f>'9.Óvoda'!D69-'32._Óvoda_önként'!D69</f>
        <v>0</v>
      </c>
      <c r="E69" s="110">
        <f>'9.Óvoda'!E69-'32._Óvoda_önként'!E69</f>
        <v>0</v>
      </c>
      <c r="F69" s="110">
        <f>'9.Óvoda'!F69-'32._Óvoda_önként'!F69</f>
        <v>0</v>
      </c>
      <c r="G69" s="110">
        <f>'9.Óvoda'!G69-'32._Óvoda_önként'!G69</f>
        <v>0</v>
      </c>
      <c r="H69" s="417">
        <f t="shared" si="9"/>
        <v>0</v>
      </c>
      <c r="I69" s="651">
        <f>'9.Óvoda'!I69-'32._Óvoda_önként'!I69</f>
        <v>0</v>
      </c>
      <c r="J69" s="417">
        <f>'9.Óvoda'!J69-'32._Óvoda_önként'!J69</f>
        <v>0</v>
      </c>
      <c r="K69" s="417">
        <f>'9.Óvoda'!K69-'32._Óvoda_önként'!K69</f>
        <v>0</v>
      </c>
      <c r="L69" s="417" t="e">
        <f>'9.Óvoda'!L69-'32._Óvoda_önként'!L69</f>
        <v>#DIV/0!</v>
      </c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424917000</v>
      </c>
      <c r="D70" s="139">
        <f t="shared" ref="D70:L70" si="11">+D53+D62</f>
        <v>432682293</v>
      </c>
      <c r="E70" s="740">
        <f t="shared" si="11"/>
        <v>539495123</v>
      </c>
      <c r="F70" s="740">
        <f t="shared" si="11"/>
        <v>0</v>
      </c>
      <c r="G70" s="740">
        <f t="shared" si="11"/>
        <v>0</v>
      </c>
      <c r="H70" s="70">
        <f t="shared" si="9"/>
        <v>106812830</v>
      </c>
      <c r="I70" s="257">
        <f t="shared" si="11"/>
        <v>0</v>
      </c>
      <c r="J70" s="70">
        <f t="shared" si="11"/>
        <v>0</v>
      </c>
      <c r="K70" s="70">
        <f t="shared" si="11"/>
        <v>0</v>
      </c>
      <c r="L70" s="70" t="e">
        <f t="shared" si="11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>
        <f>'9.Óvoda'!C72-'32._Óvoda_önként'!C72</f>
        <v>82</v>
      </c>
      <c r="D72" s="790">
        <f>'9.Óvoda'!D72-'32._Óvoda_önként'!D72</f>
        <v>82</v>
      </c>
      <c r="E72" s="668">
        <f>'9.Óvoda'!E72-'32._Óvoda_önként'!E72</f>
        <v>79</v>
      </c>
      <c r="F72" s="668">
        <f>'9.Óvoda'!F72-'32._Óvoda_önként'!F72</f>
        <v>0</v>
      </c>
      <c r="G72" s="668">
        <f>'9.Óvoda'!G72-'32._Óvoda_önként'!G72</f>
        <v>0</v>
      </c>
      <c r="H72" s="253">
        <f t="shared" si="9"/>
        <v>-3</v>
      </c>
      <c r="I72" s="253">
        <f>'9.Óvoda'!I72-'32._Óvoda_önként'!I72</f>
        <v>0</v>
      </c>
      <c r="J72" s="253">
        <f>'9.Óvoda'!J72-'32._Óvoda_önként'!J72</f>
        <v>0</v>
      </c>
      <c r="K72" s="253">
        <f>'9.Óvoda'!K72-'32._Óvoda_önként'!K72</f>
        <v>0</v>
      </c>
      <c r="L72" s="253">
        <f>'9.Óvoda'!L72-'32._Óvoda_önként'!L72</f>
        <v>0</v>
      </c>
    </row>
    <row r="73" spans="1:12" ht="14.25" hidden="1" customHeight="1" thickBot="1" x14ac:dyDescent="0.25">
      <c r="A73" s="71" t="s">
        <v>291</v>
      </c>
      <c r="B73" s="72"/>
      <c r="C73" s="757">
        <f>'9.Óvoda'!C73-'32._Óvoda_önként'!C73</f>
        <v>0</v>
      </c>
      <c r="D73" s="794">
        <f>'9.Óvoda'!D73-'32._Óvoda_önként'!D73</f>
        <v>0</v>
      </c>
      <c r="E73" s="755">
        <f>'9.Óvoda'!E73-'32._Óvoda_önként'!E73</f>
        <v>0</v>
      </c>
      <c r="F73" s="755">
        <f>'9.Óvoda'!F73-'32._Óvoda_önként'!F73</f>
        <v>0</v>
      </c>
      <c r="G73" s="755">
        <f>'9.Óvoda'!G73-'32._Óvoda_önként'!G73</f>
        <v>0</v>
      </c>
      <c r="H73" s="757">
        <f>'9.Óvoda'!H73-'32._Óvoda_önként'!H73</f>
        <v>0</v>
      </c>
      <c r="I73" s="757">
        <f>'9.Óvoda'!I73-'32._Óvoda_önként'!I73</f>
        <v>0</v>
      </c>
      <c r="J73" s="757">
        <f>'9.Óvoda'!J73-'32._Óvoda_önként'!J73</f>
        <v>0</v>
      </c>
      <c r="K73" s="757">
        <f>'9.Óvoda'!K73-'32._Óvoda_önként'!K73</f>
        <v>0</v>
      </c>
      <c r="L73" s="757" t="e">
        <f>'9.Óvoda'!L73-'32._Óvoda_önként'!L73</f>
        <v>#DIV/0!</v>
      </c>
    </row>
    <row r="74" spans="1:12" x14ac:dyDescent="0.2">
      <c r="D74" s="232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737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289</v>
      </c>
      <c r="C4" s="1743" t="s">
        <v>183</v>
      </c>
      <c r="D4" s="1744"/>
      <c r="E4" s="1744"/>
      <c r="F4" s="1744"/>
      <c r="G4" s="1744"/>
      <c r="H4" s="1745" t="s">
        <v>183</v>
      </c>
    </row>
    <row r="5" spans="1:12" s="40" customFormat="1" ht="36.75" thickBot="1" x14ac:dyDescent="0.25">
      <c r="A5" s="41" t="s">
        <v>139</v>
      </c>
      <c r="B5" s="42" t="s">
        <v>403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>
        <f t="shared" ref="D10:L10" si="0">SUM(D11:D21)</f>
        <v>0</v>
      </c>
      <c r="E10" s="730">
        <f t="shared" si="0"/>
        <v>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>
        <f t="shared" ref="H11:H48" si="1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>
        <f t="shared" si="1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>
        <f t="shared" si="1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>
        <f t="shared" si="1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>
        <f t="shared" si="1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>
        <f t="shared" si="1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>
        <f t="shared" si="1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>
        <f t="shared" si="1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>
        <f t="shared" si="1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>
        <f t="shared" si="1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>
        <f t="shared" si="1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L22" si="2">SUM(D23:D25)</f>
        <v>0</v>
      </c>
      <c r="E22" s="730">
        <f t="shared" si="2"/>
        <v>0</v>
      </c>
      <c r="F22" s="730">
        <f t="shared" si="2"/>
        <v>0</v>
      </c>
      <c r="G22" s="730">
        <f t="shared" si="2"/>
        <v>0</v>
      </c>
      <c r="H22" s="50">
        <f t="shared" si="1"/>
        <v>0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>
        <f t="shared" si="1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>
        <f t="shared" si="1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>
        <f t="shared" si="1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>
        <f t="shared" si="1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>
        <f t="shared" si="1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>
        <f t="shared" si="3"/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>
        <f t="shared" si="1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>
        <f t="shared" si="1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>
        <f t="shared" si="1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>
        <f t="shared" si="4"/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>
        <f t="shared" si="1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>
        <f t="shared" si="1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>
        <f t="shared" si="1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>
        <f t="shared" si="1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>
        <f t="shared" si="1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>
        <f t="shared" si="1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>
        <f t="shared" si="1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>
        <f t="shared" si="1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>
        <f t="shared" si="1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2">
        <f t="shared" ref="D42:L42" si="5">+D10+D22+D27+D28+D32+D36+D38</f>
        <v>0</v>
      </c>
      <c r="E42" s="730">
        <f t="shared" si="5"/>
        <v>0</v>
      </c>
      <c r="F42" s="730">
        <f t="shared" si="5"/>
        <v>0</v>
      </c>
      <c r="G42" s="730">
        <f t="shared" si="5"/>
        <v>0</v>
      </c>
      <c r="H42" s="76">
        <f t="shared" si="1"/>
        <v>0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>
        <f t="shared" si="5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1143000</v>
      </c>
      <c r="D43" s="132">
        <f t="shared" ref="D43:L43" si="6">SUM(D44:D47)</f>
        <v>1143000</v>
      </c>
      <c r="E43" s="730">
        <f t="shared" si="6"/>
        <v>1143000</v>
      </c>
      <c r="F43" s="730">
        <f t="shared" si="6"/>
        <v>0</v>
      </c>
      <c r="G43" s="730">
        <f t="shared" si="6"/>
        <v>0</v>
      </c>
      <c r="H43" s="76">
        <f t="shared" si="1"/>
        <v>0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>
        <f t="shared" si="6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>
        <f t="shared" si="1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>
        <f t="shared" si="1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1143000</v>
      </c>
      <c r="D46" s="416">
        <f t="shared" ref="D46:L46" si="7">D70-D42-D63-D65-D68</f>
        <v>1143000</v>
      </c>
      <c r="E46" s="110">
        <f t="shared" si="7"/>
        <v>1143000</v>
      </c>
      <c r="F46" s="110">
        <f t="shared" si="7"/>
        <v>0</v>
      </c>
      <c r="G46" s="110">
        <f t="shared" si="7"/>
        <v>0</v>
      </c>
      <c r="H46" s="682">
        <f t="shared" si="1"/>
        <v>0</v>
      </c>
      <c r="I46" s="785">
        <f t="shared" si="7"/>
        <v>0</v>
      </c>
      <c r="J46" s="682">
        <f t="shared" si="7"/>
        <v>0</v>
      </c>
      <c r="K46" s="682">
        <f t="shared" si="7"/>
        <v>0</v>
      </c>
      <c r="L46" s="682">
        <f t="shared" si="7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</f>
        <v>0</v>
      </c>
      <c r="D47" s="287">
        <f t="shared" ref="D47:L47" si="8">D62</f>
        <v>0</v>
      </c>
      <c r="E47" s="735">
        <f t="shared" si="8"/>
        <v>0</v>
      </c>
      <c r="F47" s="735">
        <f t="shared" si="8"/>
        <v>0</v>
      </c>
      <c r="G47" s="735">
        <f t="shared" si="8"/>
        <v>0</v>
      </c>
      <c r="H47" s="696">
        <f t="shared" si="1"/>
        <v>0</v>
      </c>
      <c r="I47" s="1324">
        <f t="shared" si="8"/>
        <v>0</v>
      </c>
      <c r="J47" s="696">
        <f t="shared" si="8"/>
        <v>0</v>
      </c>
      <c r="K47" s="696">
        <f t="shared" si="8"/>
        <v>0</v>
      </c>
      <c r="L47" s="696">
        <f t="shared" si="8"/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1143000</v>
      </c>
      <c r="D48" s="139">
        <f t="shared" ref="D48:L48" si="9">+D42+D43</f>
        <v>1143000</v>
      </c>
      <c r="E48" s="740">
        <f t="shared" si="9"/>
        <v>1143000</v>
      </c>
      <c r="F48" s="740">
        <f t="shared" si="9"/>
        <v>0</v>
      </c>
      <c r="G48" s="740">
        <f t="shared" si="9"/>
        <v>0</v>
      </c>
      <c r="H48" s="705">
        <f t="shared" si="1"/>
        <v>0</v>
      </c>
      <c r="I48" s="1330">
        <f t="shared" si="9"/>
        <v>0</v>
      </c>
      <c r="J48" s="705">
        <f t="shared" si="9"/>
        <v>0</v>
      </c>
      <c r="K48" s="705">
        <f t="shared" si="9"/>
        <v>0</v>
      </c>
      <c r="L48" s="705">
        <f t="shared" si="9"/>
        <v>0</v>
      </c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10">D7</f>
        <v>Módosított előirányzat a 14/2023.  (VI.29.)  rendelet szerint</v>
      </c>
      <c r="E52" s="21" t="str">
        <f t="shared" si="10"/>
        <v>Módosított előirányzat a …./2023. (IX…..)  rendelet szerint</v>
      </c>
      <c r="F52" s="21" t="str">
        <f t="shared" si="10"/>
        <v>Módosított előirányzat a .../2023. (XII…...)  rendelet szerint</v>
      </c>
      <c r="G52" s="21" t="str">
        <f t="shared" si="10"/>
        <v>Módosított előirányzat a …../2023. (II…..)  rendelet szerint</v>
      </c>
      <c r="H52" s="34" t="str">
        <f t="shared" si="10"/>
        <v>Változás a 14/2023. (VI.29.) rendelethez képest</v>
      </c>
      <c r="I52" s="245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1143000</v>
      </c>
      <c r="D53" s="132">
        <f t="shared" ref="D53:L53" si="11">SUM(D54:D59)-D55</f>
        <v>1143000</v>
      </c>
      <c r="E53" s="730">
        <f t="shared" si="11"/>
        <v>1143000</v>
      </c>
      <c r="F53" s="730">
        <f t="shared" si="11"/>
        <v>0</v>
      </c>
      <c r="G53" s="730">
        <f t="shared" si="11"/>
        <v>0</v>
      </c>
      <c r="H53" s="50">
        <f t="shared" ref="H53:H70" si="12">+E53-D53</f>
        <v>0</v>
      </c>
      <c r="I53" s="256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>
        <f t="shared" si="12"/>
        <v>0</v>
      </c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>
        <f t="shared" si="12"/>
        <v>0</v>
      </c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>
        <f t="shared" si="12"/>
        <v>0</v>
      </c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>
        <v>1143000</v>
      </c>
      <c r="D57" s="416">
        <v>1143000</v>
      </c>
      <c r="E57" s="110">
        <v>1143000</v>
      </c>
      <c r="F57" s="110"/>
      <c r="G57" s="110"/>
      <c r="H57" s="417">
        <f t="shared" si="12"/>
        <v>0</v>
      </c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>
        <f t="shared" si="12"/>
        <v>0</v>
      </c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>
        <f>SUM(C60:C61)</f>
        <v>0</v>
      </c>
      <c r="D59" s="416">
        <f t="shared" ref="D59:L59" si="13">SUM(D60:D61)</f>
        <v>0</v>
      </c>
      <c r="E59" s="110">
        <f t="shared" si="13"/>
        <v>0</v>
      </c>
      <c r="F59" s="110">
        <f t="shared" si="13"/>
        <v>0</v>
      </c>
      <c r="G59" s="110">
        <f t="shared" si="13"/>
        <v>0</v>
      </c>
      <c r="H59" s="417">
        <f t="shared" si="12"/>
        <v>0</v>
      </c>
      <c r="I59" s="651">
        <f t="shared" si="13"/>
        <v>0</v>
      </c>
      <c r="J59" s="417">
        <f t="shared" si="13"/>
        <v>0</v>
      </c>
      <c r="K59" s="417">
        <f t="shared" si="13"/>
        <v>0</v>
      </c>
      <c r="L59" s="417">
        <f t="shared" si="13"/>
        <v>0</v>
      </c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>
        <f t="shared" si="12"/>
        <v>0</v>
      </c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>
        <f t="shared" si="12"/>
        <v>0</v>
      </c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2">
        <f t="shared" ref="D62:L62" si="14">SUM(D63:D67)</f>
        <v>0</v>
      </c>
      <c r="E62" s="730">
        <f t="shared" si="14"/>
        <v>0</v>
      </c>
      <c r="F62" s="730">
        <f t="shared" si="14"/>
        <v>0</v>
      </c>
      <c r="G62" s="730">
        <f t="shared" si="14"/>
        <v>0</v>
      </c>
      <c r="H62" s="50">
        <f t="shared" si="12"/>
        <v>0</v>
      </c>
      <c r="I62" s="256">
        <f t="shared" si="14"/>
        <v>0</v>
      </c>
      <c r="J62" s="50">
        <f t="shared" si="14"/>
        <v>0</v>
      </c>
      <c r="K62" s="50">
        <f t="shared" si="14"/>
        <v>0</v>
      </c>
      <c r="L62" s="50">
        <f t="shared" si="14"/>
        <v>0</v>
      </c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>
        <f t="shared" si="12"/>
        <v>0</v>
      </c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>
        <f t="shared" si="12"/>
        <v>0</v>
      </c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>
        <f t="shared" si="12"/>
        <v>0</v>
      </c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>
        <f t="shared" si="12"/>
        <v>0</v>
      </c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>
        <f>SUM(C68:C69)</f>
        <v>0</v>
      </c>
      <c r="D67" s="416">
        <f t="shared" ref="D67:L67" si="15">SUM(D68:D69)</f>
        <v>0</v>
      </c>
      <c r="E67" s="110">
        <f t="shared" si="15"/>
        <v>0</v>
      </c>
      <c r="F67" s="110">
        <f t="shared" si="15"/>
        <v>0</v>
      </c>
      <c r="G67" s="110">
        <f t="shared" si="15"/>
        <v>0</v>
      </c>
      <c r="H67" s="417">
        <f t="shared" si="12"/>
        <v>0</v>
      </c>
      <c r="I67" s="651">
        <f t="shared" si="15"/>
        <v>0</v>
      </c>
      <c r="J67" s="417">
        <f t="shared" si="15"/>
        <v>0</v>
      </c>
      <c r="K67" s="417">
        <f t="shared" si="15"/>
        <v>0</v>
      </c>
      <c r="L67" s="417">
        <f t="shared" si="15"/>
        <v>0</v>
      </c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>
        <f t="shared" si="12"/>
        <v>0</v>
      </c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>
        <f t="shared" si="12"/>
        <v>0</v>
      </c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1143000</v>
      </c>
      <c r="D70" s="139">
        <f t="shared" ref="D70:L70" si="16">+D53+D62</f>
        <v>1143000</v>
      </c>
      <c r="E70" s="740">
        <f t="shared" si="16"/>
        <v>1143000</v>
      </c>
      <c r="F70" s="740">
        <f t="shared" si="16"/>
        <v>0</v>
      </c>
      <c r="G70" s="740">
        <f t="shared" si="16"/>
        <v>0</v>
      </c>
      <c r="H70" s="70">
        <f t="shared" si="12"/>
        <v>0</v>
      </c>
      <c r="I70" s="257">
        <f t="shared" si="16"/>
        <v>0</v>
      </c>
      <c r="J70" s="70">
        <f t="shared" si="16"/>
        <v>0</v>
      </c>
      <c r="K70" s="70">
        <f t="shared" si="16"/>
        <v>0</v>
      </c>
      <c r="L70" s="70">
        <f t="shared" si="16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>
        <f>+E72-D72</f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79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232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"/>
  <sheetViews>
    <sheetView view="pageBreakPreview" topLeftCell="A91" zoomScale="130" zoomScaleNormal="166" zoomScaleSheetLayoutView="130" workbookViewId="0">
      <selection activeCell="E111" sqref="E111"/>
    </sheetView>
  </sheetViews>
  <sheetFormatPr defaultColWidth="9.33203125" defaultRowHeight="12.75" x14ac:dyDescent="0.2"/>
  <cols>
    <col min="1" max="1" width="13.33203125" style="83" customWidth="1"/>
    <col min="2" max="2" width="65.33203125" style="84" customWidth="1"/>
    <col min="3" max="3" width="18.6640625" style="438" customWidth="1"/>
    <col min="4" max="4" width="16.33203125" style="85" bestFit="1" customWidth="1"/>
    <col min="5" max="5" width="16.33203125" style="85" customWidth="1"/>
    <col min="6" max="6" width="15.6640625" style="85" hidden="1" customWidth="1"/>
    <col min="7" max="7" width="17.5" style="85" hidden="1" customWidth="1"/>
    <col min="8" max="8" width="16.6640625" style="85" customWidth="1"/>
    <col min="9" max="11" width="15.83203125" style="85" hidden="1" customWidth="1"/>
    <col min="12" max="12" width="6.33203125" style="150" hidden="1" customWidth="1"/>
    <col min="13" max="13" width="15.33203125" style="25" customWidth="1"/>
    <col min="14" max="14" width="17.1640625" style="25" customWidth="1"/>
    <col min="15" max="15" width="30.33203125" style="25" customWidth="1"/>
    <col min="16" max="16" width="14.33203125" style="25" bestFit="1" customWidth="1"/>
    <col min="17" max="17" width="12.6640625" style="25" bestFit="1" customWidth="1"/>
    <col min="18" max="16384" width="9.33203125" style="25"/>
  </cols>
  <sheetData>
    <row r="1" spans="1:14" ht="12.75" customHeight="1" x14ac:dyDescent="0.2">
      <c r="A1" s="1711" t="s">
        <v>797</v>
      </c>
      <c r="B1" s="1711"/>
      <c r="C1" s="1711"/>
      <c r="D1" s="1711"/>
      <c r="E1" s="1711"/>
      <c r="F1" s="1711"/>
      <c r="G1" s="1711"/>
      <c r="H1" s="1711"/>
    </row>
    <row r="2" spans="1:14" ht="12.75" customHeight="1" x14ac:dyDescent="0.2">
      <c r="A2" s="1711" t="s">
        <v>746</v>
      </c>
      <c r="B2" s="1711"/>
      <c r="C2" s="1711"/>
      <c r="D2" s="1711"/>
      <c r="E2" s="1711"/>
      <c r="F2" s="1711"/>
      <c r="G2" s="1711"/>
      <c r="H2" s="1711"/>
    </row>
    <row r="3" spans="1:14" s="24" customFormat="1" ht="12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4" s="40" customFormat="1" ht="15.95" customHeight="1" x14ac:dyDescent="0.2">
      <c r="A4" s="38" t="s">
        <v>84</v>
      </c>
      <c r="B4" s="39" t="s">
        <v>9</v>
      </c>
      <c r="C4" s="1734" t="s">
        <v>141</v>
      </c>
      <c r="D4" s="1735"/>
      <c r="E4" s="1735"/>
      <c r="F4" s="1735"/>
      <c r="G4" s="1735"/>
      <c r="H4" s="1736"/>
      <c r="I4" s="234"/>
      <c r="J4" s="234"/>
      <c r="K4" s="234"/>
      <c r="L4" s="235"/>
      <c r="M4" s="160"/>
    </row>
    <row r="5" spans="1:14" s="40" customFormat="1" ht="27" customHeight="1" thickBot="1" x14ac:dyDescent="0.25">
      <c r="A5" s="41" t="s">
        <v>578</v>
      </c>
      <c r="B5" s="42" t="s">
        <v>140</v>
      </c>
      <c r="C5" s="1737">
        <v>1</v>
      </c>
      <c r="D5" s="1738"/>
      <c r="E5" s="1738"/>
      <c r="F5" s="1738"/>
      <c r="G5" s="1738"/>
      <c r="H5" s="1739"/>
      <c r="I5" s="236"/>
      <c r="J5" s="236"/>
      <c r="K5" s="236"/>
      <c r="L5" s="237"/>
      <c r="M5" s="160"/>
    </row>
    <row r="6" spans="1:14" s="40" customFormat="1" ht="12.2" customHeight="1" x14ac:dyDescent="0.2">
      <c r="A6" s="111"/>
      <c r="B6" s="247"/>
      <c r="C6" s="437"/>
      <c r="D6" s="112"/>
      <c r="E6" s="112"/>
      <c r="F6" s="112"/>
      <c r="G6" s="112"/>
      <c r="H6" s="112"/>
      <c r="I6" s="111"/>
      <c r="J6" s="111"/>
      <c r="K6" s="111"/>
      <c r="L6" s="153"/>
    </row>
    <row r="7" spans="1:14" s="40" customFormat="1" ht="14.1" customHeight="1" x14ac:dyDescent="0.2">
      <c r="A7" s="1740" t="s">
        <v>11</v>
      </c>
      <c r="B7" s="1740"/>
      <c r="C7" s="1740"/>
      <c r="D7" s="1740"/>
      <c r="E7" s="1740"/>
      <c r="F7" s="1740"/>
      <c r="G7" s="1740"/>
      <c r="H7" s="1740"/>
      <c r="I7" s="280"/>
      <c r="J7" s="280"/>
      <c r="K7" s="280"/>
      <c r="L7" s="280"/>
    </row>
    <row r="8" spans="1:14" s="43" customFormat="1" ht="12.2" customHeight="1" thickBot="1" x14ac:dyDescent="0.25">
      <c r="A8" s="1730" t="s">
        <v>362</v>
      </c>
      <c r="B8" s="1730"/>
      <c r="C8" s="1730"/>
      <c r="D8" s="1730"/>
      <c r="E8" s="1730"/>
      <c r="F8" s="1730"/>
      <c r="G8" s="1730"/>
      <c r="H8" s="1730"/>
      <c r="I8" s="281"/>
      <c r="J8" s="281"/>
      <c r="K8" s="281"/>
      <c r="L8" s="281"/>
    </row>
    <row r="9" spans="1:14" ht="53.45" customHeight="1" thickBot="1" x14ac:dyDescent="0.25">
      <c r="A9" s="1200" t="s">
        <v>142</v>
      </c>
      <c r="B9" s="44" t="s">
        <v>36</v>
      </c>
      <c r="C9" s="1246" t="str">
        <f>'1. mell.bevétel_össz'!C8</f>
        <v>2023. évi eredeti előirányzat
2/2023. (II.14.)</v>
      </c>
      <c r="D9" s="282" t="str">
        <f>'1. mell.bevétel_össz'!D8</f>
        <v>Módosított előirányzat a 14/2023.  (VI.29.)  rendelet szerint</v>
      </c>
      <c r="E9" s="44" t="str">
        <f>'1. mell.bevétel_össz'!E8</f>
        <v>Módosított előirányzat a …./2023. (IX…..)  rendelet szerint</v>
      </c>
      <c r="F9" s="44" t="str">
        <f>'1. mell.bevétel_össz'!F8</f>
        <v>Módosított előirányzat a .../2023. (XII…...)  rendelet szerint</v>
      </c>
      <c r="G9" s="44" t="str">
        <f>'1. mell.bevétel_össz'!G8</f>
        <v>Módosított előirányzat a …../2023. (II…..)  rendelet szerint</v>
      </c>
      <c r="H9" s="131" t="str">
        <f>'1. mell.bevétel_össz'!H8</f>
        <v>Változás a 14/2023. (VI.29.) rendelethez képest</v>
      </c>
      <c r="I9" s="193" t="str">
        <f>'1. mell.bevétel_össz'!I8</f>
        <v>2023. évi teljesítés              2023.06.30-ig</v>
      </c>
      <c r="J9" s="193" t="str">
        <f>'1. mell.bevétel_össz'!J8</f>
        <v>2023. évi teljesítés              2023.09.30-ig</v>
      </c>
      <c r="K9" s="193" t="str">
        <f>'1. mell.bevétel_össz'!K8</f>
        <v>2023. évi teljesítés              2023.12.31-ig</v>
      </c>
      <c r="L9" s="194" t="str">
        <f>'1. mell.bevétel_össz'!L8</f>
        <v>Teljesítés %-a</v>
      </c>
      <c r="M9" s="190"/>
    </row>
    <row r="10" spans="1:14" s="48" customFormat="1" ht="12.95" customHeight="1" thickBot="1" x14ac:dyDescent="0.25">
      <c r="A10" s="45" t="s">
        <v>297</v>
      </c>
      <c r="B10" s="46" t="s">
        <v>298</v>
      </c>
      <c r="C10" s="1204" t="s">
        <v>299</v>
      </c>
      <c r="D10" s="270" t="s">
        <v>300</v>
      </c>
      <c r="E10" s="46" t="s">
        <v>301</v>
      </c>
      <c r="F10" s="46" t="s">
        <v>388</v>
      </c>
      <c r="G10" s="46" t="s">
        <v>424</v>
      </c>
      <c r="H10" s="267" t="s">
        <v>388</v>
      </c>
      <c r="I10" s="161" t="s">
        <v>299</v>
      </c>
      <c r="J10" s="161" t="s">
        <v>299</v>
      </c>
      <c r="K10" s="161" t="s">
        <v>299</v>
      </c>
      <c r="L10" s="162" t="s">
        <v>299</v>
      </c>
      <c r="M10" s="166"/>
      <c r="N10" s="48" t="s">
        <v>385</v>
      </c>
    </row>
    <row r="11" spans="1:14" s="48" customFormat="1" ht="15.95" customHeight="1" thickBot="1" x14ac:dyDescent="0.25">
      <c r="A11" s="1731" t="s">
        <v>37</v>
      </c>
      <c r="B11" s="1732"/>
      <c r="C11" s="1732"/>
      <c r="D11" s="1732"/>
      <c r="E11" s="1732"/>
      <c r="F11" s="1732"/>
      <c r="G11" s="1732"/>
      <c r="H11" s="1733"/>
      <c r="I11" s="283"/>
      <c r="J11" s="283"/>
      <c r="K11" s="283"/>
      <c r="L11" s="283"/>
      <c r="M11" s="166"/>
    </row>
    <row r="12" spans="1:14" s="48" customFormat="1" ht="12.2" customHeight="1" thickBot="1" x14ac:dyDescent="0.25">
      <c r="A12" s="14" t="s">
        <v>12</v>
      </c>
      <c r="B12" s="74" t="s">
        <v>622</v>
      </c>
      <c r="C12" s="714">
        <f>C20+C21+C22+C23+C24</f>
        <v>1325699056</v>
      </c>
      <c r="D12" s="117">
        <f>D20+D21+D22+D23+D24</f>
        <v>1548430832</v>
      </c>
      <c r="E12" s="275">
        <f>E20+E21+E22+E23+E24</f>
        <v>1605476814</v>
      </c>
      <c r="F12" s="275">
        <f t="shared" ref="F12:G12" si="0">SUM(F13:F19)</f>
        <v>0</v>
      </c>
      <c r="G12" s="275">
        <f t="shared" si="0"/>
        <v>0</v>
      </c>
      <c r="H12" s="783">
        <f>+E12-D12</f>
        <v>57045982</v>
      </c>
      <c r="I12" s="164">
        <f>+I13+I14+I15+I17+I18+I19</f>
        <v>0</v>
      </c>
      <c r="J12" s="164">
        <f>+J13+J14+J15+J17+J18+J19</f>
        <v>0</v>
      </c>
      <c r="K12" s="164">
        <f>+K13+K14+K15+K17+K18+K19</f>
        <v>0</v>
      </c>
      <c r="L12" s="165">
        <f>I12/D12*100</f>
        <v>0</v>
      </c>
      <c r="M12" s="166"/>
    </row>
    <row r="13" spans="1:14" s="26" customFormat="1" ht="12.2" customHeight="1" x14ac:dyDescent="0.2">
      <c r="A13" s="12" t="s">
        <v>91</v>
      </c>
      <c r="B13" s="75" t="s">
        <v>188</v>
      </c>
      <c r="C13" s="715">
        <v>347696168</v>
      </c>
      <c r="D13" s="118">
        <f>347696168+11877600</f>
        <v>359573768</v>
      </c>
      <c r="E13" s="118">
        <v>359573768</v>
      </c>
      <c r="F13" s="118"/>
      <c r="G13" s="118"/>
      <c r="H13" s="781">
        <f t="shared" ref="H13:H76" si="1">+E13-D13</f>
        <v>0</v>
      </c>
      <c r="I13" s="167">
        <v>0</v>
      </c>
      <c r="J13" s="167">
        <v>0</v>
      </c>
      <c r="K13" s="167">
        <v>0</v>
      </c>
      <c r="L13" s="168">
        <f>I13/D13*100</f>
        <v>0</v>
      </c>
      <c r="M13" s="171"/>
    </row>
    <row r="14" spans="1:14" s="56" customFormat="1" ht="12.2" customHeight="1" x14ac:dyDescent="0.2">
      <c r="A14" s="1218" t="s">
        <v>92</v>
      </c>
      <c r="B14" s="439" t="s">
        <v>532</v>
      </c>
      <c r="C14" s="716">
        <v>377696960</v>
      </c>
      <c r="D14" s="501">
        <f>377696960+46946586</f>
        <v>424643546</v>
      </c>
      <c r="E14" s="501">
        <f>424643546-7440190-878579</f>
        <v>416324777</v>
      </c>
      <c r="F14" s="501"/>
      <c r="G14" s="501"/>
      <c r="H14" s="782">
        <f t="shared" si="1"/>
        <v>-8318769</v>
      </c>
      <c r="I14" s="169"/>
      <c r="J14" s="169"/>
      <c r="K14" s="169"/>
      <c r="L14" s="170">
        <f>I14/D14*100</f>
        <v>0</v>
      </c>
      <c r="M14" s="174"/>
    </row>
    <row r="15" spans="1:14" s="56" customFormat="1" ht="12.2" customHeight="1" x14ac:dyDescent="0.2">
      <c r="A15" s="1218" t="s">
        <v>93</v>
      </c>
      <c r="B15" s="439" t="s">
        <v>533</v>
      </c>
      <c r="C15" s="716">
        <v>400034324</v>
      </c>
      <c r="D15" s="501">
        <f>400034324+6449161+821373+6253251+1021662+6340186+977214+6643804+2299293+50246627+19316810+6659163+1175823</f>
        <v>508238691</v>
      </c>
      <c r="E15" s="501">
        <f>508238691+6567677+1067153+6550585+1113131+14861089+329540+6633131+1128049</f>
        <v>546489046</v>
      </c>
      <c r="F15" s="501"/>
      <c r="G15" s="501"/>
      <c r="H15" s="782">
        <f t="shared" si="1"/>
        <v>38250355</v>
      </c>
      <c r="I15" s="169"/>
      <c r="J15" s="169"/>
      <c r="K15" s="169"/>
      <c r="L15" s="170">
        <f>I15/D15*100</f>
        <v>0</v>
      </c>
      <c r="M15" s="174"/>
    </row>
    <row r="16" spans="1:14" s="56" customFormat="1" ht="12.2" customHeight="1" x14ac:dyDescent="0.2">
      <c r="A16" s="1218" t="s">
        <v>90</v>
      </c>
      <c r="B16" s="439" t="s">
        <v>534</v>
      </c>
      <c r="C16" s="716">
        <v>142059812</v>
      </c>
      <c r="D16" s="501">
        <f>142059812+7315242</f>
        <v>149375054</v>
      </c>
      <c r="E16" s="501">
        <f>149375054+12094733</f>
        <v>161469787</v>
      </c>
      <c r="F16" s="501"/>
      <c r="G16" s="501"/>
      <c r="H16" s="782">
        <f t="shared" si="1"/>
        <v>12094733</v>
      </c>
      <c r="I16" s="169"/>
      <c r="J16" s="169"/>
      <c r="K16" s="169"/>
      <c r="L16" s="170"/>
      <c r="M16" s="174"/>
    </row>
    <row r="17" spans="1:13" s="56" customFormat="1" ht="12.2" customHeight="1" x14ac:dyDescent="0.2">
      <c r="A17" s="1218" t="s">
        <v>147</v>
      </c>
      <c r="B17" s="439" t="s">
        <v>189</v>
      </c>
      <c r="C17" s="716">
        <v>33741611</v>
      </c>
      <c r="D17" s="501">
        <f>33741611+6540000+24748744</f>
        <v>65030355</v>
      </c>
      <c r="E17" s="501">
        <v>65030355</v>
      </c>
      <c r="F17" s="501"/>
      <c r="G17" s="501"/>
      <c r="H17" s="782">
        <f t="shared" si="1"/>
        <v>0</v>
      </c>
      <c r="I17" s="169"/>
      <c r="J17" s="169"/>
      <c r="K17" s="169"/>
      <c r="L17" s="170">
        <f t="shared" ref="L17:L48" si="2">I17/D17*100</f>
        <v>0</v>
      </c>
      <c r="M17" s="174"/>
    </row>
    <row r="18" spans="1:13" s="56" customFormat="1" ht="12.2" customHeight="1" x14ac:dyDescent="0.2">
      <c r="A18" s="1220" t="s">
        <v>149</v>
      </c>
      <c r="B18" s="439" t="s">
        <v>271</v>
      </c>
      <c r="C18" s="716"/>
      <c r="D18" s="501"/>
      <c r="E18" s="501"/>
      <c r="F18" s="501"/>
      <c r="G18" s="501"/>
      <c r="H18" s="782">
        <f t="shared" si="1"/>
        <v>0</v>
      </c>
      <c r="I18" s="169">
        <v>0</v>
      </c>
      <c r="J18" s="169">
        <v>0</v>
      </c>
      <c r="K18" s="169">
        <v>0</v>
      </c>
      <c r="L18" s="170" t="e">
        <f t="shared" si="2"/>
        <v>#DIV/0!</v>
      </c>
      <c r="M18" s="174"/>
    </row>
    <row r="19" spans="1:13" s="26" customFormat="1" ht="14.25" customHeight="1" x14ac:dyDescent="0.2">
      <c r="A19" s="1220" t="s">
        <v>151</v>
      </c>
      <c r="B19" s="439" t="s">
        <v>272</v>
      </c>
      <c r="C19" s="716"/>
      <c r="D19" s="652"/>
      <c r="E19" s="652">
        <v>15019663</v>
      </c>
      <c r="F19" s="652"/>
      <c r="G19" s="652"/>
      <c r="H19" s="784">
        <f t="shared" si="1"/>
        <v>15019663</v>
      </c>
      <c r="I19" s="172"/>
      <c r="J19" s="172"/>
      <c r="K19" s="172"/>
      <c r="L19" s="173" t="e">
        <f t="shared" si="2"/>
        <v>#DIV/0!</v>
      </c>
      <c r="M19" s="171"/>
    </row>
    <row r="20" spans="1:13" s="26" customFormat="1" ht="12.2" customHeight="1" x14ac:dyDescent="0.2">
      <c r="A20" s="1225" t="s">
        <v>153</v>
      </c>
      <c r="B20" s="849" t="s">
        <v>623</v>
      </c>
      <c r="C20" s="1240">
        <f>SUM(C13:C19)</f>
        <v>1301228875</v>
      </c>
      <c r="D20" s="1349">
        <f>SUM(D13:D19)</f>
        <v>1506861414</v>
      </c>
      <c r="E20" s="1600">
        <f>SUM(E13:E19)</f>
        <v>1563907396</v>
      </c>
      <c r="F20" s="824">
        <f t="shared" ref="F20:K20" si="3">+F21+F22+F23+F24</f>
        <v>0</v>
      </c>
      <c r="G20" s="824">
        <f t="shared" si="3"/>
        <v>0</v>
      </c>
      <c r="H20" s="1355">
        <f t="shared" si="1"/>
        <v>57045982</v>
      </c>
      <c r="I20" s="1028">
        <f t="shared" si="3"/>
        <v>0</v>
      </c>
      <c r="J20" s="1028">
        <f t="shared" si="3"/>
        <v>0</v>
      </c>
      <c r="K20" s="1028">
        <f t="shared" si="3"/>
        <v>0</v>
      </c>
      <c r="L20" s="1029">
        <f t="shared" si="2"/>
        <v>0</v>
      </c>
      <c r="M20" s="171"/>
    </row>
    <row r="21" spans="1:13" s="26" customFormat="1" ht="12.2" customHeight="1" x14ac:dyDescent="0.2">
      <c r="A21" s="12" t="s">
        <v>154</v>
      </c>
      <c r="B21" s="75" t="s">
        <v>159</v>
      </c>
      <c r="C21" s="715"/>
      <c r="D21" s="118"/>
      <c r="E21" s="118"/>
      <c r="F21" s="118"/>
      <c r="G21" s="118"/>
      <c r="H21" s="781">
        <f t="shared" si="1"/>
        <v>0</v>
      </c>
      <c r="I21" s="167"/>
      <c r="J21" s="167"/>
      <c r="K21" s="167"/>
      <c r="L21" s="168" t="e">
        <f t="shared" si="2"/>
        <v>#DIV/0!</v>
      </c>
      <c r="M21" s="171"/>
    </row>
    <row r="22" spans="1:13" s="26" customFormat="1" ht="12.2" customHeight="1" x14ac:dyDescent="0.2">
      <c r="A22" s="12" t="s">
        <v>156</v>
      </c>
      <c r="B22" s="439" t="s">
        <v>190</v>
      </c>
      <c r="C22" s="716"/>
      <c r="D22" s="501"/>
      <c r="E22" s="501"/>
      <c r="F22" s="501"/>
      <c r="G22" s="501"/>
      <c r="H22" s="782">
        <f t="shared" si="1"/>
        <v>0</v>
      </c>
      <c r="I22" s="169"/>
      <c r="J22" s="169"/>
      <c r="K22" s="169"/>
      <c r="L22" s="170" t="e">
        <f t="shared" si="2"/>
        <v>#DIV/0!</v>
      </c>
      <c r="M22" s="171"/>
    </row>
    <row r="23" spans="1:13" s="26" customFormat="1" ht="12.2" customHeight="1" x14ac:dyDescent="0.2">
      <c r="A23" s="12" t="s">
        <v>276</v>
      </c>
      <c r="B23" s="439" t="s">
        <v>191</v>
      </c>
      <c r="C23" s="716"/>
      <c r="D23" s="501"/>
      <c r="E23" s="501"/>
      <c r="F23" s="501"/>
      <c r="G23" s="501"/>
      <c r="H23" s="782">
        <f t="shared" si="1"/>
        <v>0</v>
      </c>
      <c r="I23" s="169"/>
      <c r="J23" s="169"/>
      <c r="K23" s="169"/>
      <c r="L23" s="170" t="e">
        <f t="shared" si="2"/>
        <v>#DIV/0!</v>
      </c>
      <c r="M23" s="171"/>
    </row>
    <row r="24" spans="1:13" s="26" customFormat="1" ht="12.2" customHeight="1" x14ac:dyDescent="0.2">
      <c r="A24" s="12" t="s">
        <v>595</v>
      </c>
      <c r="B24" s="439" t="s">
        <v>192</v>
      </c>
      <c r="C24" s="716">
        <v>24470181</v>
      </c>
      <c r="D24" s="501">
        <f>24470181+609383+4791735+11698119</f>
        <v>41569418</v>
      </c>
      <c r="E24" s="501">
        <f>41569418</f>
        <v>41569418</v>
      </c>
      <c r="F24" s="501"/>
      <c r="G24" s="501"/>
      <c r="H24" s="782">
        <f t="shared" si="1"/>
        <v>0</v>
      </c>
      <c r="I24" s="169"/>
      <c r="J24" s="169"/>
      <c r="K24" s="169"/>
      <c r="L24" s="170">
        <f t="shared" si="2"/>
        <v>0</v>
      </c>
      <c r="M24" s="171"/>
    </row>
    <row r="25" spans="1:13" s="56" customFormat="1" ht="12.2" customHeight="1" thickBot="1" x14ac:dyDescent="0.25">
      <c r="A25" s="12" t="s">
        <v>596</v>
      </c>
      <c r="B25" s="634" t="s">
        <v>643</v>
      </c>
      <c r="C25" s="717"/>
      <c r="D25" s="652">
        <v>16489854</v>
      </c>
      <c r="E25" s="652">
        <v>16489854</v>
      </c>
      <c r="F25" s="652"/>
      <c r="G25" s="652"/>
      <c r="H25" s="784">
        <f t="shared" si="1"/>
        <v>0</v>
      </c>
      <c r="I25" s="172"/>
      <c r="J25" s="172"/>
      <c r="K25" s="172"/>
      <c r="L25" s="173">
        <f t="shared" si="2"/>
        <v>0</v>
      </c>
      <c r="M25" s="171"/>
    </row>
    <row r="26" spans="1:13" s="56" customFormat="1" ht="12.2" customHeight="1" thickBot="1" x14ac:dyDescent="0.25">
      <c r="A26" s="14" t="s">
        <v>13</v>
      </c>
      <c r="B26" s="74" t="s">
        <v>597</v>
      </c>
      <c r="C26" s="714">
        <f t="shared" ref="C26:K26" si="4">+C27+C28+C29+C30</f>
        <v>0</v>
      </c>
      <c r="D26" s="117">
        <f t="shared" si="4"/>
        <v>229697587</v>
      </c>
      <c r="E26" s="275">
        <f t="shared" si="4"/>
        <v>229697587</v>
      </c>
      <c r="F26" s="275">
        <f t="shared" si="4"/>
        <v>0</v>
      </c>
      <c r="G26" s="275">
        <f t="shared" si="4"/>
        <v>0</v>
      </c>
      <c r="H26" s="783">
        <f t="shared" si="1"/>
        <v>0</v>
      </c>
      <c r="I26" s="164">
        <f t="shared" si="4"/>
        <v>0</v>
      </c>
      <c r="J26" s="164">
        <f t="shared" si="4"/>
        <v>0</v>
      </c>
      <c r="K26" s="164">
        <f t="shared" si="4"/>
        <v>0</v>
      </c>
      <c r="L26" s="165">
        <f t="shared" si="2"/>
        <v>0</v>
      </c>
      <c r="M26" s="171"/>
    </row>
    <row r="27" spans="1:13" s="56" customFormat="1" ht="12.2" customHeight="1" x14ac:dyDescent="0.2">
      <c r="A27" s="12" t="s">
        <v>94</v>
      </c>
      <c r="B27" s="878" t="s">
        <v>193</v>
      </c>
      <c r="C27" s="715"/>
      <c r="D27" s="118"/>
      <c r="E27" s="118"/>
      <c r="F27" s="118"/>
      <c r="G27" s="118"/>
      <c r="H27" s="781">
        <f t="shared" si="1"/>
        <v>0</v>
      </c>
      <c r="I27" s="167"/>
      <c r="J27" s="167"/>
      <c r="K27" s="167"/>
      <c r="L27" s="168" t="e">
        <f t="shared" si="2"/>
        <v>#DIV/0!</v>
      </c>
      <c r="M27" s="171"/>
    </row>
    <row r="28" spans="1:13" s="56" customFormat="1" ht="12.2" customHeight="1" x14ac:dyDescent="0.2">
      <c r="A28" s="1218" t="s">
        <v>95</v>
      </c>
      <c r="B28" s="879" t="s">
        <v>194</v>
      </c>
      <c r="C28" s="716"/>
      <c r="D28" s="501"/>
      <c r="E28" s="501"/>
      <c r="F28" s="501"/>
      <c r="G28" s="501"/>
      <c r="H28" s="782">
        <f t="shared" si="1"/>
        <v>0</v>
      </c>
      <c r="I28" s="169"/>
      <c r="J28" s="169"/>
      <c r="K28" s="169"/>
      <c r="L28" s="170" t="e">
        <f t="shared" si="2"/>
        <v>#DIV/0!</v>
      </c>
      <c r="M28" s="171"/>
    </row>
    <row r="29" spans="1:13" s="56" customFormat="1" ht="12.2" customHeight="1" x14ac:dyDescent="0.2">
      <c r="A29" s="1218" t="s">
        <v>96</v>
      </c>
      <c r="B29" s="879" t="s">
        <v>196</v>
      </c>
      <c r="C29" s="716"/>
      <c r="D29" s="501"/>
      <c r="E29" s="501"/>
      <c r="F29" s="501"/>
      <c r="G29" s="501"/>
      <c r="H29" s="782">
        <f t="shared" si="1"/>
        <v>0</v>
      </c>
      <c r="I29" s="169"/>
      <c r="J29" s="169"/>
      <c r="K29" s="169"/>
      <c r="L29" s="170" t="e">
        <f t="shared" si="2"/>
        <v>#DIV/0!</v>
      </c>
      <c r="M29" s="174"/>
    </row>
    <row r="30" spans="1:13" s="56" customFormat="1" ht="12.2" customHeight="1" x14ac:dyDescent="0.2">
      <c r="A30" s="1218" t="s">
        <v>97</v>
      </c>
      <c r="B30" s="879" t="s">
        <v>197</v>
      </c>
      <c r="C30" s="716"/>
      <c r="D30" s="501">
        <f>56894300+172803287</f>
        <v>229697587</v>
      </c>
      <c r="E30" s="501">
        <v>229697587</v>
      </c>
      <c r="F30" s="501"/>
      <c r="G30" s="501"/>
      <c r="H30" s="782">
        <f t="shared" si="1"/>
        <v>0</v>
      </c>
      <c r="I30" s="169"/>
      <c r="J30" s="169"/>
      <c r="K30" s="169"/>
      <c r="L30" s="170">
        <f t="shared" si="2"/>
        <v>0</v>
      </c>
      <c r="M30" s="174"/>
    </row>
    <row r="31" spans="1:13" s="56" customFormat="1" ht="12.2" customHeight="1" thickBot="1" x14ac:dyDescent="0.25">
      <c r="A31" s="1220" t="s">
        <v>321</v>
      </c>
      <c r="B31" s="634" t="s">
        <v>273</v>
      </c>
      <c r="C31" s="717"/>
      <c r="D31" s="501">
        <f>56894300+172803287</f>
        <v>229697587</v>
      </c>
      <c r="E31" s="652">
        <v>229697587</v>
      </c>
      <c r="F31" s="652"/>
      <c r="G31" s="652"/>
      <c r="H31" s="784">
        <f t="shared" si="1"/>
        <v>0</v>
      </c>
      <c r="I31" s="172"/>
      <c r="J31" s="172"/>
      <c r="K31" s="172"/>
      <c r="L31" s="173">
        <f t="shared" si="2"/>
        <v>0</v>
      </c>
      <c r="M31" s="174"/>
    </row>
    <row r="32" spans="1:13" s="56" customFormat="1" ht="12.2" customHeight="1" thickBot="1" x14ac:dyDescent="0.25">
      <c r="A32" s="14" t="s">
        <v>625</v>
      </c>
      <c r="B32" s="74" t="s">
        <v>598</v>
      </c>
      <c r="C32" s="680">
        <f t="shared" ref="C32:K32" si="5">C33+C35+C37+C38+C41</f>
        <v>3877000000</v>
      </c>
      <c r="D32" s="1238">
        <f t="shared" si="5"/>
        <v>3877000000</v>
      </c>
      <c r="E32" s="276">
        <f>E33+E35+E37+E38+E41</f>
        <v>5377000000</v>
      </c>
      <c r="F32" s="276">
        <f t="shared" si="5"/>
        <v>0</v>
      </c>
      <c r="G32" s="276">
        <f t="shared" si="5"/>
        <v>0</v>
      </c>
      <c r="H32" s="793">
        <f t="shared" si="1"/>
        <v>1500000000</v>
      </c>
      <c r="I32" s="175">
        <f t="shared" si="5"/>
        <v>0</v>
      </c>
      <c r="J32" s="175">
        <f t="shared" si="5"/>
        <v>0</v>
      </c>
      <c r="K32" s="175">
        <f t="shared" si="5"/>
        <v>0</v>
      </c>
      <c r="L32" s="176">
        <f t="shared" si="2"/>
        <v>0</v>
      </c>
      <c r="M32" s="174"/>
    </row>
    <row r="33" spans="1:13" s="56" customFormat="1" ht="12.2" customHeight="1" x14ac:dyDescent="0.2">
      <c r="A33" s="12" t="s">
        <v>98</v>
      </c>
      <c r="B33" s="878" t="s">
        <v>278</v>
      </c>
      <c r="C33" s="718">
        <f t="shared" ref="C33:K33" si="6">C34</f>
        <v>650000000</v>
      </c>
      <c r="D33" s="119">
        <f t="shared" si="6"/>
        <v>650000000</v>
      </c>
      <c r="E33" s="119">
        <v>650000000</v>
      </c>
      <c r="F33" s="119">
        <f t="shared" si="6"/>
        <v>0</v>
      </c>
      <c r="G33" s="119">
        <f t="shared" si="6"/>
        <v>0</v>
      </c>
      <c r="H33" s="792">
        <f t="shared" si="1"/>
        <v>0</v>
      </c>
      <c r="I33" s="177">
        <f t="shared" si="6"/>
        <v>0</v>
      </c>
      <c r="J33" s="177">
        <f t="shared" si="6"/>
        <v>0</v>
      </c>
      <c r="K33" s="177">
        <f t="shared" si="6"/>
        <v>0</v>
      </c>
      <c r="L33" s="178">
        <f t="shared" si="2"/>
        <v>0</v>
      </c>
      <c r="M33" s="174"/>
    </row>
    <row r="34" spans="1:13" s="56" customFormat="1" ht="12.2" customHeight="1" x14ac:dyDescent="0.2">
      <c r="A34" s="1218" t="s">
        <v>599</v>
      </c>
      <c r="B34" s="879" t="s">
        <v>230</v>
      </c>
      <c r="C34" s="716">
        <v>650000000</v>
      </c>
      <c r="D34" s="501">
        <v>650000000</v>
      </c>
      <c r="E34" s="501">
        <v>650000000</v>
      </c>
      <c r="F34" s="501"/>
      <c r="G34" s="501"/>
      <c r="H34" s="782">
        <f t="shared" si="1"/>
        <v>0</v>
      </c>
      <c r="I34" s="169"/>
      <c r="J34" s="169"/>
      <c r="K34" s="169"/>
      <c r="L34" s="170">
        <f t="shared" si="2"/>
        <v>0</v>
      </c>
      <c r="M34" s="174"/>
    </row>
    <row r="35" spans="1:13" s="56" customFormat="1" ht="12.2" customHeight="1" x14ac:dyDescent="0.2">
      <c r="A35" s="1218" t="s">
        <v>99</v>
      </c>
      <c r="B35" s="878" t="s">
        <v>279</v>
      </c>
      <c r="C35" s="716">
        <f t="shared" ref="C35:K35" si="7">C36</f>
        <v>3200000000</v>
      </c>
      <c r="D35" s="501">
        <f t="shared" si="7"/>
        <v>3200000000</v>
      </c>
      <c r="E35" s="501">
        <f t="shared" si="7"/>
        <v>4700000000</v>
      </c>
      <c r="F35" s="501">
        <f t="shared" si="7"/>
        <v>0</v>
      </c>
      <c r="G35" s="501">
        <f t="shared" si="7"/>
        <v>0</v>
      </c>
      <c r="H35" s="782">
        <f t="shared" si="1"/>
        <v>1500000000</v>
      </c>
      <c r="I35" s="169">
        <f t="shared" si="7"/>
        <v>0</v>
      </c>
      <c r="J35" s="169">
        <f t="shared" si="7"/>
        <v>0</v>
      </c>
      <c r="K35" s="169">
        <f t="shared" si="7"/>
        <v>0</v>
      </c>
      <c r="L35" s="170">
        <f t="shared" si="2"/>
        <v>0</v>
      </c>
      <c r="M35" s="174"/>
    </row>
    <row r="36" spans="1:13" s="56" customFormat="1" ht="12.2" customHeight="1" x14ac:dyDescent="0.2">
      <c r="A36" s="1218" t="s">
        <v>600</v>
      </c>
      <c r="B36" s="879" t="s">
        <v>280</v>
      </c>
      <c r="C36" s="716">
        <f>200000000+3000000000</f>
        <v>3200000000</v>
      </c>
      <c r="D36" s="501">
        <v>3200000000</v>
      </c>
      <c r="E36" s="501">
        <f>3200000000+1500000000</f>
        <v>4700000000</v>
      </c>
      <c r="F36" s="501"/>
      <c r="G36" s="501"/>
      <c r="H36" s="782">
        <f t="shared" si="1"/>
        <v>1500000000</v>
      </c>
      <c r="I36" s="169"/>
      <c r="J36" s="169"/>
      <c r="K36" s="169"/>
      <c r="L36" s="170">
        <f t="shared" si="2"/>
        <v>0</v>
      </c>
      <c r="M36" s="174"/>
    </row>
    <row r="37" spans="1:13" s="56" customFormat="1" ht="12.2" customHeight="1" x14ac:dyDescent="0.2">
      <c r="A37" s="1218" t="s">
        <v>106</v>
      </c>
      <c r="B37" s="879" t="s">
        <v>198</v>
      </c>
      <c r="C37" s="716"/>
      <c r="D37" s="501"/>
      <c r="E37" s="501"/>
      <c r="F37" s="501"/>
      <c r="G37" s="501"/>
      <c r="H37" s="782">
        <f t="shared" si="1"/>
        <v>0</v>
      </c>
      <c r="I37" s="169"/>
      <c r="J37" s="169"/>
      <c r="K37" s="169"/>
      <c r="L37" s="170" t="e">
        <f t="shared" si="2"/>
        <v>#DIV/0!</v>
      </c>
      <c r="M37" s="174"/>
    </row>
    <row r="38" spans="1:13" s="56" customFormat="1" ht="12.2" customHeight="1" x14ac:dyDescent="0.2">
      <c r="A38" s="1218" t="s">
        <v>195</v>
      </c>
      <c r="B38" s="879" t="s">
        <v>199</v>
      </c>
      <c r="C38" s="716">
        <f t="shared" ref="C38:K38" si="8">SUM(C39:C40)</f>
        <v>12000000</v>
      </c>
      <c r="D38" s="501">
        <f t="shared" si="8"/>
        <v>12000000</v>
      </c>
      <c r="E38" s="501">
        <v>12000000</v>
      </c>
      <c r="F38" s="501">
        <f t="shared" si="8"/>
        <v>0</v>
      </c>
      <c r="G38" s="501">
        <f t="shared" si="8"/>
        <v>0</v>
      </c>
      <c r="H38" s="782">
        <f t="shared" si="1"/>
        <v>0</v>
      </c>
      <c r="I38" s="169">
        <f t="shared" si="8"/>
        <v>0</v>
      </c>
      <c r="J38" s="169">
        <f t="shared" si="8"/>
        <v>0</v>
      </c>
      <c r="K38" s="169">
        <f t="shared" si="8"/>
        <v>0</v>
      </c>
      <c r="L38" s="170">
        <f t="shared" si="2"/>
        <v>0</v>
      </c>
      <c r="M38" s="174"/>
    </row>
    <row r="39" spans="1:13" s="56" customFormat="1" ht="12.2" customHeight="1" x14ac:dyDescent="0.2">
      <c r="A39" s="1220" t="s">
        <v>322</v>
      </c>
      <c r="B39" s="879" t="s">
        <v>231</v>
      </c>
      <c r="C39" s="717">
        <v>12000000</v>
      </c>
      <c r="D39" s="652">
        <v>12000000</v>
      </c>
      <c r="E39" s="652">
        <v>12000000</v>
      </c>
      <c r="F39" s="652"/>
      <c r="G39" s="652"/>
      <c r="H39" s="784">
        <f t="shared" si="1"/>
        <v>0</v>
      </c>
      <c r="I39" s="172"/>
      <c r="J39" s="172"/>
      <c r="K39" s="172"/>
      <c r="L39" s="173">
        <f t="shared" si="2"/>
        <v>0</v>
      </c>
      <c r="M39" s="174"/>
    </row>
    <row r="40" spans="1:13" s="56" customFormat="1" ht="12.2" customHeight="1" x14ac:dyDescent="0.2">
      <c r="A40" s="1220" t="s">
        <v>601</v>
      </c>
      <c r="B40" s="879" t="s">
        <v>842</v>
      </c>
      <c r="C40" s="717"/>
      <c r="D40" s="652"/>
      <c r="E40" s="652"/>
      <c r="F40" s="652"/>
      <c r="G40" s="652"/>
      <c r="H40" s="784">
        <f t="shared" si="1"/>
        <v>0</v>
      </c>
      <c r="I40" s="172"/>
      <c r="J40" s="172"/>
      <c r="K40" s="172"/>
      <c r="L40" s="173" t="e">
        <f t="shared" si="2"/>
        <v>#DIV/0!</v>
      </c>
      <c r="M40" s="174"/>
    </row>
    <row r="41" spans="1:13" s="56" customFormat="1" ht="12.2" customHeight="1" thickBot="1" x14ac:dyDescent="0.25">
      <c r="A41" s="1220" t="s">
        <v>602</v>
      </c>
      <c r="B41" s="634" t="s">
        <v>118</v>
      </c>
      <c r="C41" s="717">
        <v>15000000</v>
      </c>
      <c r="D41" s="652">
        <v>15000000</v>
      </c>
      <c r="E41" s="652">
        <v>15000000</v>
      </c>
      <c r="F41" s="652"/>
      <c r="G41" s="652"/>
      <c r="H41" s="784">
        <f t="shared" si="1"/>
        <v>0</v>
      </c>
      <c r="I41" s="172"/>
      <c r="J41" s="172"/>
      <c r="K41" s="172"/>
      <c r="L41" s="173">
        <f t="shared" si="2"/>
        <v>0</v>
      </c>
      <c r="M41" s="174"/>
    </row>
    <row r="42" spans="1:13" s="56" customFormat="1" ht="12.2" customHeight="1" thickBot="1" x14ac:dyDescent="0.25">
      <c r="A42" s="14" t="s">
        <v>15</v>
      </c>
      <c r="B42" s="74" t="s">
        <v>626</v>
      </c>
      <c r="C42" s="714">
        <f t="shared" ref="C42:K42" si="9">SUM(C43:C53)</f>
        <v>422833371</v>
      </c>
      <c r="D42" s="117">
        <f t="shared" si="9"/>
        <v>422833371</v>
      </c>
      <c r="E42" s="275">
        <f t="shared" si="9"/>
        <v>672833371</v>
      </c>
      <c r="F42" s="275">
        <f t="shared" si="9"/>
        <v>0</v>
      </c>
      <c r="G42" s="275">
        <f t="shared" si="9"/>
        <v>0</v>
      </c>
      <c r="H42" s="783">
        <f t="shared" si="1"/>
        <v>250000000</v>
      </c>
      <c r="I42" s="164">
        <f t="shared" si="9"/>
        <v>0</v>
      </c>
      <c r="J42" s="164">
        <f t="shared" si="9"/>
        <v>0</v>
      </c>
      <c r="K42" s="164">
        <f t="shared" si="9"/>
        <v>0</v>
      </c>
      <c r="L42" s="165">
        <f t="shared" si="2"/>
        <v>0</v>
      </c>
      <c r="M42" s="174"/>
    </row>
    <row r="43" spans="1:13" s="56" customFormat="1" ht="12.2" customHeight="1" x14ac:dyDescent="0.2">
      <c r="A43" s="12" t="s">
        <v>100</v>
      </c>
      <c r="B43" s="878" t="s">
        <v>143</v>
      </c>
      <c r="C43" s="715"/>
      <c r="D43" s="118"/>
      <c r="E43" s="118"/>
      <c r="F43" s="118"/>
      <c r="G43" s="118"/>
      <c r="H43" s="781">
        <f t="shared" si="1"/>
        <v>0</v>
      </c>
      <c r="I43" s="167"/>
      <c r="J43" s="167"/>
      <c r="K43" s="167"/>
      <c r="L43" s="168" t="e">
        <f t="shared" si="2"/>
        <v>#DIV/0!</v>
      </c>
      <c r="M43" s="174"/>
    </row>
    <row r="44" spans="1:13" s="56" customFormat="1" ht="12.2" customHeight="1" x14ac:dyDescent="0.2">
      <c r="A44" s="1218" t="s">
        <v>101</v>
      </c>
      <c r="B44" s="879" t="s">
        <v>144</v>
      </c>
      <c r="C44" s="716">
        <f>294000+1552800+2000000+15000000</f>
        <v>18846800</v>
      </c>
      <c r="D44" s="501">
        <v>18846800</v>
      </c>
      <c r="E44" s="501">
        <v>18846800</v>
      </c>
      <c r="F44" s="501"/>
      <c r="G44" s="501"/>
      <c r="H44" s="782">
        <f t="shared" si="1"/>
        <v>0</v>
      </c>
      <c r="I44" s="169"/>
      <c r="J44" s="169"/>
      <c r="K44" s="169"/>
      <c r="L44" s="170">
        <f t="shared" si="2"/>
        <v>0</v>
      </c>
      <c r="M44" s="174"/>
    </row>
    <row r="45" spans="1:13" s="56" customFormat="1" ht="12.2" customHeight="1" x14ac:dyDescent="0.2">
      <c r="A45" s="1218" t="s">
        <v>164</v>
      </c>
      <c r="B45" s="879" t="s">
        <v>274</v>
      </c>
      <c r="C45" s="716">
        <v>2349696</v>
      </c>
      <c r="D45" s="501">
        <v>2349696</v>
      </c>
      <c r="E45" s="501">
        <v>2349696</v>
      </c>
      <c r="F45" s="501"/>
      <c r="G45" s="501"/>
      <c r="H45" s="782">
        <f t="shared" si="1"/>
        <v>0</v>
      </c>
      <c r="I45" s="169"/>
      <c r="J45" s="169"/>
      <c r="K45" s="169"/>
      <c r="L45" s="170">
        <f t="shared" si="2"/>
        <v>0</v>
      </c>
      <c r="M45" s="174"/>
    </row>
    <row r="46" spans="1:13" s="56" customFormat="1" ht="12.2" customHeight="1" x14ac:dyDescent="0.2">
      <c r="A46" s="1218" t="s">
        <v>200</v>
      </c>
      <c r="B46" s="879" t="s">
        <v>146</v>
      </c>
      <c r="C46" s="716">
        <v>78517110</v>
      </c>
      <c r="D46" s="501">
        <v>78517110</v>
      </c>
      <c r="E46" s="501">
        <v>78517110</v>
      </c>
      <c r="F46" s="501"/>
      <c r="G46" s="501"/>
      <c r="H46" s="782">
        <f t="shared" si="1"/>
        <v>0</v>
      </c>
      <c r="I46" s="169"/>
      <c r="J46" s="169"/>
      <c r="K46" s="169"/>
      <c r="L46" s="170">
        <f t="shared" si="2"/>
        <v>0</v>
      </c>
      <c r="M46" s="174"/>
    </row>
    <row r="47" spans="1:13" s="56" customFormat="1" ht="12.2" customHeight="1" x14ac:dyDescent="0.2">
      <c r="A47" s="1218" t="s">
        <v>282</v>
      </c>
      <c r="B47" s="879" t="s">
        <v>148</v>
      </c>
      <c r="C47" s="716"/>
      <c r="D47" s="501"/>
      <c r="E47" s="501"/>
      <c r="F47" s="501"/>
      <c r="G47" s="501"/>
      <c r="H47" s="782">
        <f t="shared" si="1"/>
        <v>0</v>
      </c>
      <c r="I47" s="169"/>
      <c r="J47" s="169"/>
      <c r="K47" s="169"/>
      <c r="L47" s="170" t="e">
        <f t="shared" si="2"/>
        <v>#DIV/0!</v>
      </c>
      <c r="M47" s="174"/>
    </row>
    <row r="48" spans="1:13" s="56" customFormat="1" ht="12.2" customHeight="1" x14ac:dyDescent="0.2">
      <c r="A48" s="1218" t="s">
        <v>603</v>
      </c>
      <c r="B48" s="879" t="s">
        <v>203</v>
      </c>
      <c r="C48" s="716">
        <v>41077765</v>
      </c>
      <c r="D48" s="501">
        <v>41077765</v>
      </c>
      <c r="E48" s="501">
        <v>41077765</v>
      </c>
      <c r="F48" s="501"/>
      <c r="G48" s="501"/>
      <c r="H48" s="782">
        <f t="shared" si="1"/>
        <v>0</v>
      </c>
      <c r="I48" s="169"/>
      <c r="J48" s="169"/>
      <c r="K48" s="169"/>
      <c r="L48" s="170">
        <f t="shared" si="2"/>
        <v>0</v>
      </c>
      <c r="M48" s="174"/>
    </row>
    <row r="49" spans="1:13" s="56" customFormat="1" ht="12.2" customHeight="1" x14ac:dyDescent="0.2">
      <c r="A49" s="1218" t="s">
        <v>604</v>
      </c>
      <c r="B49" s="879" t="s">
        <v>204</v>
      </c>
      <c r="C49" s="716"/>
      <c r="D49" s="501"/>
      <c r="E49" s="501"/>
      <c r="F49" s="501"/>
      <c r="G49" s="501"/>
      <c r="H49" s="782">
        <f t="shared" si="1"/>
        <v>0</v>
      </c>
      <c r="I49" s="169"/>
      <c r="J49" s="169"/>
      <c r="K49" s="169"/>
      <c r="L49" s="170" t="e">
        <f t="shared" ref="L49:L74" si="10">I49/D49*100</f>
        <v>#DIV/0!</v>
      </c>
      <c r="M49" s="174"/>
    </row>
    <row r="50" spans="1:13" s="56" customFormat="1" ht="12.2" customHeight="1" x14ac:dyDescent="0.2">
      <c r="A50" s="1218" t="s">
        <v>605</v>
      </c>
      <c r="B50" s="879" t="s">
        <v>302</v>
      </c>
      <c r="C50" s="716">
        <v>280630000</v>
      </c>
      <c r="D50" s="501">
        <v>280630000</v>
      </c>
      <c r="E50" s="501">
        <f>280630000+250000000</f>
        <v>530630000</v>
      </c>
      <c r="F50" s="501"/>
      <c r="G50" s="501"/>
      <c r="H50" s="782">
        <f t="shared" si="1"/>
        <v>250000000</v>
      </c>
      <c r="I50" s="169"/>
      <c r="J50" s="169"/>
      <c r="K50" s="169"/>
      <c r="L50" s="170">
        <f t="shared" si="10"/>
        <v>0</v>
      </c>
      <c r="M50" s="174"/>
    </row>
    <row r="51" spans="1:13" s="56" customFormat="1" ht="12.2" customHeight="1" x14ac:dyDescent="0.2">
      <c r="A51" s="1218" t="s">
        <v>606</v>
      </c>
      <c r="B51" s="879" t="s">
        <v>155</v>
      </c>
      <c r="C51" s="716"/>
      <c r="D51" s="501"/>
      <c r="E51" s="501"/>
      <c r="F51" s="501"/>
      <c r="G51" s="501"/>
      <c r="H51" s="782">
        <f t="shared" si="1"/>
        <v>0</v>
      </c>
      <c r="I51" s="169"/>
      <c r="J51" s="169"/>
      <c r="K51" s="169"/>
      <c r="L51" s="170" t="e">
        <f t="shared" si="10"/>
        <v>#DIV/0!</v>
      </c>
      <c r="M51" s="174"/>
    </row>
    <row r="52" spans="1:13" s="56" customFormat="1" ht="12.2" customHeight="1" x14ac:dyDescent="0.2">
      <c r="A52" s="1220" t="s">
        <v>607</v>
      </c>
      <c r="B52" s="634" t="s">
        <v>275</v>
      </c>
      <c r="C52" s="716"/>
      <c r="D52" s="501"/>
      <c r="E52" s="501"/>
      <c r="F52" s="501"/>
      <c r="G52" s="501"/>
      <c r="H52" s="782">
        <f t="shared" si="1"/>
        <v>0</v>
      </c>
      <c r="I52" s="169"/>
      <c r="J52" s="169"/>
      <c r="K52" s="169"/>
      <c r="L52" s="170" t="e">
        <f t="shared" si="10"/>
        <v>#DIV/0!</v>
      </c>
      <c r="M52" s="174"/>
    </row>
    <row r="53" spans="1:13" s="56" customFormat="1" ht="12.2" customHeight="1" thickBot="1" x14ac:dyDescent="0.25">
      <c r="A53" s="1220" t="s">
        <v>608</v>
      </c>
      <c r="B53" s="634" t="s">
        <v>157</v>
      </c>
      <c r="C53" s="716">
        <v>1412000</v>
      </c>
      <c r="D53" s="501">
        <v>1412000</v>
      </c>
      <c r="E53" s="501">
        <v>1412000</v>
      </c>
      <c r="F53" s="501"/>
      <c r="G53" s="501"/>
      <c r="H53" s="782">
        <f t="shared" si="1"/>
        <v>0</v>
      </c>
      <c r="I53" s="169"/>
      <c r="J53" s="169"/>
      <c r="K53" s="169"/>
      <c r="L53" s="170">
        <f t="shared" si="10"/>
        <v>0</v>
      </c>
      <c r="M53" s="174"/>
    </row>
    <row r="54" spans="1:13" s="56" customFormat="1" ht="12.2" customHeight="1" thickBot="1" x14ac:dyDescent="0.25">
      <c r="A54" s="14" t="s">
        <v>16</v>
      </c>
      <c r="B54" s="74" t="s">
        <v>609</v>
      </c>
      <c r="C54" s="714">
        <f t="shared" ref="C54:K54" si="11">SUM(C55:C59)</f>
        <v>57720000</v>
      </c>
      <c r="D54" s="117">
        <f t="shared" si="11"/>
        <v>57720000</v>
      </c>
      <c r="E54" s="275">
        <f t="shared" si="11"/>
        <v>57720000</v>
      </c>
      <c r="F54" s="275">
        <f t="shared" si="11"/>
        <v>0</v>
      </c>
      <c r="G54" s="275">
        <f t="shared" si="11"/>
        <v>0</v>
      </c>
      <c r="H54" s="783">
        <f t="shared" si="1"/>
        <v>0</v>
      </c>
      <c r="I54" s="164">
        <f t="shared" si="11"/>
        <v>0</v>
      </c>
      <c r="J54" s="164">
        <f t="shared" si="11"/>
        <v>0</v>
      </c>
      <c r="K54" s="164">
        <f t="shared" si="11"/>
        <v>0</v>
      </c>
      <c r="L54" s="165">
        <f t="shared" si="10"/>
        <v>0</v>
      </c>
      <c r="M54" s="174"/>
    </row>
    <row r="55" spans="1:13" s="56" customFormat="1" ht="12.2" customHeight="1" x14ac:dyDescent="0.2">
      <c r="A55" s="12" t="s">
        <v>89</v>
      </c>
      <c r="B55" s="878" t="s">
        <v>167</v>
      </c>
      <c r="C55" s="720"/>
      <c r="D55" s="120"/>
      <c r="E55" s="120"/>
      <c r="F55" s="120"/>
      <c r="G55" s="120"/>
      <c r="H55" s="830">
        <f t="shared" si="1"/>
        <v>0</v>
      </c>
      <c r="I55" s="181"/>
      <c r="J55" s="181"/>
      <c r="K55" s="181"/>
      <c r="L55" s="182" t="e">
        <f t="shared" si="10"/>
        <v>#DIV/0!</v>
      </c>
      <c r="M55" s="174"/>
    </row>
    <row r="56" spans="1:13" s="56" customFormat="1" ht="12.2" customHeight="1" x14ac:dyDescent="0.2">
      <c r="A56" s="1218" t="s">
        <v>102</v>
      </c>
      <c r="B56" s="879" t="s">
        <v>168</v>
      </c>
      <c r="C56" s="721">
        <v>57720000</v>
      </c>
      <c r="D56" s="502">
        <v>57720000</v>
      </c>
      <c r="E56" s="502">
        <v>57720000</v>
      </c>
      <c r="F56" s="502"/>
      <c r="G56" s="502"/>
      <c r="H56" s="828">
        <f t="shared" si="1"/>
        <v>0</v>
      </c>
      <c r="I56" s="179"/>
      <c r="J56" s="179"/>
      <c r="K56" s="179"/>
      <c r="L56" s="180">
        <f t="shared" si="10"/>
        <v>0</v>
      </c>
      <c r="M56" s="195"/>
    </row>
    <row r="57" spans="1:13" s="56" customFormat="1" ht="12.2" customHeight="1" x14ac:dyDescent="0.2">
      <c r="A57" s="1218" t="s">
        <v>103</v>
      </c>
      <c r="B57" s="879" t="s">
        <v>169</v>
      </c>
      <c r="C57" s="721"/>
      <c r="D57" s="502"/>
      <c r="E57" s="502"/>
      <c r="F57" s="502"/>
      <c r="G57" s="502"/>
      <c r="H57" s="828">
        <f t="shared" si="1"/>
        <v>0</v>
      </c>
      <c r="I57" s="179"/>
      <c r="J57" s="179"/>
      <c r="K57" s="179"/>
      <c r="L57" s="180" t="e">
        <f t="shared" si="10"/>
        <v>#DIV/0!</v>
      </c>
      <c r="M57" s="174"/>
    </row>
    <row r="58" spans="1:13" s="56" customFormat="1" ht="12.2" customHeight="1" x14ac:dyDescent="0.2">
      <c r="A58" s="1218" t="s">
        <v>201</v>
      </c>
      <c r="B58" s="879" t="s">
        <v>207</v>
      </c>
      <c r="C58" s="721"/>
      <c r="D58" s="502"/>
      <c r="E58" s="502"/>
      <c r="F58" s="502"/>
      <c r="G58" s="502"/>
      <c r="H58" s="828">
        <f t="shared" si="1"/>
        <v>0</v>
      </c>
      <c r="I58" s="179"/>
      <c r="J58" s="179"/>
      <c r="K58" s="179"/>
      <c r="L58" s="180" t="e">
        <f t="shared" si="10"/>
        <v>#DIV/0!</v>
      </c>
      <c r="M58" s="174"/>
    </row>
    <row r="59" spans="1:13" s="56" customFormat="1" ht="12.2" customHeight="1" thickBot="1" x14ac:dyDescent="0.25">
      <c r="A59" s="1220" t="s">
        <v>202</v>
      </c>
      <c r="B59" s="634" t="s">
        <v>209</v>
      </c>
      <c r="C59" s="719"/>
      <c r="D59" s="1244"/>
      <c r="E59" s="1244"/>
      <c r="F59" s="1244"/>
      <c r="G59" s="1244"/>
      <c r="H59" s="829">
        <f t="shared" si="1"/>
        <v>0</v>
      </c>
      <c r="I59" s="183"/>
      <c r="J59" s="183"/>
      <c r="K59" s="183"/>
      <c r="L59" s="184" t="e">
        <f t="shared" si="10"/>
        <v>#DIV/0!</v>
      </c>
      <c r="M59" s="174"/>
    </row>
    <row r="60" spans="1:13" s="56" customFormat="1" ht="12.2" customHeight="1" thickBot="1" x14ac:dyDescent="0.25">
      <c r="A60" s="14" t="s">
        <v>17</v>
      </c>
      <c r="B60" s="74" t="s">
        <v>627</v>
      </c>
      <c r="C60" s="714">
        <f t="shared" ref="C60:K60" si="12">SUM(C61:C62)</f>
        <v>500000</v>
      </c>
      <c r="D60" s="117">
        <f t="shared" si="12"/>
        <v>500000</v>
      </c>
      <c r="E60" s="275">
        <f t="shared" si="12"/>
        <v>500000</v>
      </c>
      <c r="F60" s="275">
        <f t="shared" si="12"/>
        <v>0</v>
      </c>
      <c r="G60" s="275">
        <f t="shared" si="12"/>
        <v>0</v>
      </c>
      <c r="H60" s="783">
        <f t="shared" si="1"/>
        <v>0</v>
      </c>
      <c r="I60" s="164">
        <f t="shared" si="12"/>
        <v>0</v>
      </c>
      <c r="J60" s="164">
        <f t="shared" si="12"/>
        <v>0</v>
      </c>
      <c r="K60" s="164">
        <f t="shared" si="12"/>
        <v>0</v>
      </c>
      <c r="L60" s="165">
        <f t="shared" si="10"/>
        <v>0</v>
      </c>
      <c r="M60" s="174"/>
    </row>
    <row r="61" spans="1:13" s="56" customFormat="1" ht="12.2" customHeight="1" x14ac:dyDescent="0.2">
      <c r="A61" s="1218" t="s">
        <v>104</v>
      </c>
      <c r="B61" s="879" t="s">
        <v>210</v>
      </c>
      <c r="C61" s="716"/>
      <c r="D61" s="501"/>
      <c r="E61" s="501"/>
      <c r="F61" s="501"/>
      <c r="G61" s="501"/>
      <c r="H61" s="782">
        <f t="shared" si="1"/>
        <v>0</v>
      </c>
      <c r="I61" s="169"/>
      <c r="J61" s="169"/>
      <c r="K61" s="169"/>
      <c r="L61" s="170" t="e">
        <f t="shared" si="10"/>
        <v>#DIV/0!</v>
      </c>
      <c r="M61" s="174"/>
    </row>
    <row r="62" spans="1:13" s="56" customFormat="1" ht="12.2" customHeight="1" x14ac:dyDescent="0.2">
      <c r="A62" s="1218" t="s">
        <v>105</v>
      </c>
      <c r="B62" s="879" t="s">
        <v>211</v>
      </c>
      <c r="C62" s="716">
        <v>500000</v>
      </c>
      <c r="D62" s="501">
        <v>500000</v>
      </c>
      <c r="E62" s="501">
        <v>500000</v>
      </c>
      <c r="F62" s="501"/>
      <c r="G62" s="501"/>
      <c r="H62" s="782">
        <f t="shared" si="1"/>
        <v>0</v>
      </c>
      <c r="I62" s="169"/>
      <c r="J62" s="169"/>
      <c r="K62" s="169"/>
      <c r="L62" s="170">
        <f t="shared" si="10"/>
        <v>0</v>
      </c>
      <c r="M62" s="174"/>
    </row>
    <row r="63" spans="1:13" s="56" customFormat="1" ht="12.2" customHeight="1" thickBot="1" x14ac:dyDescent="0.25">
      <c r="A63" s="1220" t="s">
        <v>610</v>
      </c>
      <c r="B63" s="634" t="s">
        <v>642</v>
      </c>
      <c r="C63" s="717"/>
      <c r="D63" s="652"/>
      <c r="E63" s="652"/>
      <c r="F63" s="652"/>
      <c r="G63" s="652"/>
      <c r="H63" s="784">
        <f t="shared" si="1"/>
        <v>0</v>
      </c>
      <c r="I63" s="172"/>
      <c r="J63" s="172"/>
      <c r="K63" s="172"/>
      <c r="L63" s="173" t="e">
        <f t="shared" si="10"/>
        <v>#DIV/0!</v>
      </c>
      <c r="M63" s="174"/>
    </row>
    <row r="64" spans="1:13" s="56" customFormat="1" ht="12.2" customHeight="1" thickBot="1" x14ac:dyDescent="0.25">
      <c r="A64" s="14" t="s">
        <v>18</v>
      </c>
      <c r="B64" s="441" t="s">
        <v>380</v>
      </c>
      <c r="C64" s="714">
        <f t="shared" ref="C64:K64" si="13">SUM(C65:C66)</f>
        <v>22141000</v>
      </c>
      <c r="D64" s="117">
        <f t="shared" si="13"/>
        <v>22141000</v>
      </c>
      <c r="E64" s="275">
        <f t="shared" si="13"/>
        <v>22141000</v>
      </c>
      <c r="F64" s="275">
        <f t="shared" si="13"/>
        <v>0</v>
      </c>
      <c r="G64" s="275">
        <f t="shared" si="13"/>
        <v>0</v>
      </c>
      <c r="H64" s="783">
        <f t="shared" si="1"/>
        <v>0</v>
      </c>
      <c r="I64" s="164">
        <f t="shared" si="13"/>
        <v>0</v>
      </c>
      <c r="J64" s="164">
        <f t="shared" si="13"/>
        <v>0</v>
      </c>
      <c r="K64" s="164">
        <f t="shared" si="13"/>
        <v>0</v>
      </c>
      <c r="L64" s="165">
        <f t="shared" si="10"/>
        <v>0</v>
      </c>
      <c r="M64" s="174"/>
    </row>
    <row r="65" spans="1:14" s="56" customFormat="1" ht="12.2" customHeight="1" x14ac:dyDescent="0.2">
      <c r="A65" s="12" t="s">
        <v>107</v>
      </c>
      <c r="B65" s="879" t="s">
        <v>212</v>
      </c>
      <c r="C65" s="721">
        <f>4473000+13320000+4168000+180000</f>
        <v>22141000</v>
      </c>
      <c r="D65" s="502">
        <v>22141000</v>
      </c>
      <c r="E65" s="502">
        <v>22141000</v>
      </c>
      <c r="F65" s="502"/>
      <c r="G65" s="502"/>
      <c r="H65" s="828">
        <f t="shared" si="1"/>
        <v>0</v>
      </c>
      <c r="I65" s="179"/>
      <c r="J65" s="179"/>
      <c r="K65" s="179"/>
      <c r="L65" s="180">
        <f t="shared" si="10"/>
        <v>0</v>
      </c>
      <c r="M65" s="174"/>
    </row>
    <row r="66" spans="1:14" s="56" customFormat="1" ht="12.2" customHeight="1" x14ac:dyDescent="0.2">
      <c r="A66" s="1218" t="s">
        <v>108</v>
      </c>
      <c r="B66" s="879" t="s">
        <v>213</v>
      </c>
      <c r="C66" s="721"/>
      <c r="D66" s="502"/>
      <c r="E66" s="502"/>
      <c r="F66" s="502"/>
      <c r="G66" s="502"/>
      <c r="H66" s="828">
        <f t="shared" si="1"/>
        <v>0</v>
      </c>
      <c r="I66" s="179"/>
      <c r="J66" s="179"/>
      <c r="K66" s="179"/>
      <c r="L66" s="180" t="e">
        <f t="shared" si="10"/>
        <v>#DIV/0!</v>
      </c>
      <c r="M66" s="174"/>
    </row>
    <row r="67" spans="1:14" s="56" customFormat="1" ht="12.2" customHeight="1" thickBot="1" x14ac:dyDescent="0.25">
      <c r="A67" s="251" t="s">
        <v>323</v>
      </c>
      <c r="B67" s="880" t="s">
        <v>368</v>
      </c>
      <c r="C67" s="721"/>
      <c r="D67" s="502"/>
      <c r="E67" s="502"/>
      <c r="F67" s="502"/>
      <c r="G67" s="502"/>
      <c r="H67" s="828">
        <f t="shared" si="1"/>
        <v>0</v>
      </c>
      <c r="I67" s="179"/>
      <c r="J67" s="179"/>
      <c r="K67" s="179"/>
      <c r="L67" s="180" t="e">
        <f t="shared" si="10"/>
        <v>#DIV/0!</v>
      </c>
      <c r="M67" s="174"/>
    </row>
    <row r="68" spans="1:14" s="56" customFormat="1" ht="12.2" customHeight="1" thickBot="1" x14ac:dyDescent="0.25">
      <c r="A68" s="442" t="s">
        <v>19</v>
      </c>
      <c r="B68" s="881" t="s">
        <v>628</v>
      </c>
      <c r="C68" s="680">
        <f>+C12+C26+C32+C42+C54+C60+C64</f>
        <v>5705893427</v>
      </c>
      <c r="D68" s="1238">
        <f t="shared" ref="D68:K68" si="14">+D12+D26+D32+D42+D54+D60+D64</f>
        <v>6158322790</v>
      </c>
      <c r="E68" s="276">
        <f t="shared" si="14"/>
        <v>7965368772</v>
      </c>
      <c r="F68" s="276">
        <f t="shared" si="14"/>
        <v>0</v>
      </c>
      <c r="G68" s="276">
        <f t="shared" si="14"/>
        <v>0</v>
      </c>
      <c r="H68" s="793">
        <f t="shared" si="1"/>
        <v>1807045982</v>
      </c>
      <c r="I68" s="175">
        <f t="shared" si="14"/>
        <v>0</v>
      </c>
      <c r="J68" s="175">
        <f t="shared" si="14"/>
        <v>0</v>
      </c>
      <c r="K68" s="175">
        <f t="shared" si="14"/>
        <v>0</v>
      </c>
      <c r="L68" s="176">
        <f t="shared" si="10"/>
        <v>0</v>
      </c>
      <c r="M68" s="174"/>
    </row>
    <row r="69" spans="1:14" s="56" customFormat="1" ht="12.2" customHeight="1" thickBot="1" x14ac:dyDescent="0.25">
      <c r="A69" s="65" t="s">
        <v>20</v>
      </c>
      <c r="B69" s="441" t="s">
        <v>629</v>
      </c>
      <c r="C69" s="714">
        <f t="shared" ref="C69:K69" si="15">SUM(C70:C72)</f>
        <v>0</v>
      </c>
      <c r="D69" s="117">
        <f t="shared" si="15"/>
        <v>0</v>
      </c>
      <c r="E69" s="275">
        <f t="shared" si="15"/>
        <v>0</v>
      </c>
      <c r="F69" s="275">
        <f t="shared" si="15"/>
        <v>0</v>
      </c>
      <c r="G69" s="275">
        <f t="shared" si="15"/>
        <v>0</v>
      </c>
      <c r="H69" s="783">
        <f t="shared" si="1"/>
        <v>0</v>
      </c>
      <c r="I69" s="164">
        <f t="shared" si="15"/>
        <v>0</v>
      </c>
      <c r="J69" s="164">
        <f t="shared" si="15"/>
        <v>0</v>
      </c>
      <c r="K69" s="164">
        <f t="shared" si="15"/>
        <v>0</v>
      </c>
      <c r="L69" s="165" t="e">
        <f t="shared" si="10"/>
        <v>#DIV/0!</v>
      </c>
      <c r="M69" s="174"/>
    </row>
    <row r="70" spans="1:14" s="56" customFormat="1" ht="12.2" customHeight="1" x14ac:dyDescent="0.2">
      <c r="A70" s="12" t="s">
        <v>171</v>
      </c>
      <c r="B70" s="878" t="s">
        <v>215</v>
      </c>
      <c r="C70" s="721"/>
      <c r="D70" s="502"/>
      <c r="E70" s="502"/>
      <c r="F70" s="502"/>
      <c r="G70" s="502"/>
      <c r="H70" s="828">
        <f t="shared" si="1"/>
        <v>0</v>
      </c>
      <c r="I70" s="179"/>
      <c r="J70" s="179"/>
      <c r="K70" s="179"/>
      <c r="L70" s="180" t="e">
        <f t="shared" si="10"/>
        <v>#DIV/0!</v>
      </c>
      <c r="M70" s="174"/>
    </row>
    <row r="71" spans="1:14" s="56" customFormat="1" ht="12.2" customHeight="1" x14ac:dyDescent="0.2">
      <c r="A71" s="1218" t="s">
        <v>172</v>
      </c>
      <c r="B71" s="879" t="s">
        <v>324</v>
      </c>
      <c r="C71" s="721"/>
      <c r="D71" s="502"/>
      <c r="E71" s="502"/>
      <c r="F71" s="502"/>
      <c r="G71" s="502"/>
      <c r="H71" s="828">
        <f t="shared" si="1"/>
        <v>0</v>
      </c>
      <c r="I71" s="179"/>
      <c r="J71" s="179"/>
      <c r="K71" s="179"/>
      <c r="L71" s="180" t="e">
        <f t="shared" si="10"/>
        <v>#DIV/0!</v>
      </c>
      <c r="M71" s="174"/>
    </row>
    <row r="72" spans="1:14" s="56" customFormat="1" ht="12.2" customHeight="1" thickBot="1" x14ac:dyDescent="0.25">
      <c r="A72" s="1220" t="s">
        <v>173</v>
      </c>
      <c r="B72" s="879" t="s">
        <v>513</v>
      </c>
      <c r="C72" s="1241"/>
      <c r="D72" s="151"/>
      <c r="E72" s="151"/>
      <c r="F72" s="151"/>
      <c r="G72" s="151"/>
      <c r="H72" s="1351">
        <f t="shared" si="1"/>
        <v>0</v>
      </c>
      <c r="I72" s="196"/>
      <c r="J72" s="196"/>
      <c r="K72" s="196"/>
      <c r="L72" s="197" t="e">
        <f t="shared" si="10"/>
        <v>#DIV/0!</v>
      </c>
      <c r="M72" s="174"/>
    </row>
    <row r="73" spans="1:14" s="56" customFormat="1" ht="12.2" customHeight="1" thickBot="1" x14ac:dyDescent="0.25">
      <c r="A73" s="65" t="s">
        <v>21</v>
      </c>
      <c r="B73" s="441" t="s">
        <v>611</v>
      </c>
      <c r="C73" s="1242">
        <f>SUM(C74:C76)</f>
        <v>1013629000</v>
      </c>
      <c r="D73" s="1245">
        <f>SUM(D74:D76)</f>
        <v>1482574500</v>
      </c>
      <c r="E73" s="294">
        <f t="shared" ref="E73:K73" si="16">SUM(E74:E76)</f>
        <v>1482574500</v>
      </c>
      <c r="F73" s="294">
        <f t="shared" si="16"/>
        <v>0</v>
      </c>
      <c r="G73" s="294">
        <f t="shared" si="16"/>
        <v>0</v>
      </c>
      <c r="H73" s="1352">
        <f t="shared" si="1"/>
        <v>0</v>
      </c>
      <c r="I73" s="198">
        <f t="shared" si="16"/>
        <v>0</v>
      </c>
      <c r="J73" s="198">
        <f t="shared" si="16"/>
        <v>0</v>
      </c>
      <c r="K73" s="198">
        <f t="shared" si="16"/>
        <v>0</v>
      </c>
      <c r="L73" s="199">
        <f t="shared" si="10"/>
        <v>0</v>
      </c>
      <c r="M73" s="174"/>
    </row>
    <row r="74" spans="1:14" s="56" customFormat="1" ht="12.2" customHeight="1" x14ac:dyDescent="0.2">
      <c r="A74" s="12" t="s">
        <v>214</v>
      </c>
      <c r="B74" s="878" t="s">
        <v>218</v>
      </c>
      <c r="C74" s="716">
        <v>1013629000</v>
      </c>
      <c r="D74" s="502">
        <f>1013629000+468945500</f>
        <v>1482574500</v>
      </c>
      <c r="E74" s="502">
        <v>1482574500</v>
      </c>
      <c r="F74" s="502"/>
      <c r="G74" s="502"/>
      <c r="H74" s="828">
        <f t="shared" si="1"/>
        <v>0</v>
      </c>
      <c r="I74" s="179"/>
      <c r="J74" s="179"/>
      <c r="K74" s="179"/>
      <c r="L74" s="180">
        <f t="shared" si="10"/>
        <v>0</v>
      </c>
      <c r="M74" s="174"/>
    </row>
    <row r="75" spans="1:14" s="56" customFormat="1" ht="12.2" customHeight="1" x14ac:dyDescent="0.2">
      <c r="A75" s="12" t="s">
        <v>640</v>
      </c>
      <c r="B75" s="878" t="s">
        <v>390</v>
      </c>
      <c r="C75" s="716"/>
      <c r="D75" s="502"/>
      <c r="E75" s="502"/>
      <c r="F75" s="502"/>
      <c r="G75" s="502"/>
      <c r="H75" s="828">
        <f t="shared" si="1"/>
        <v>0</v>
      </c>
      <c r="I75" s="179"/>
      <c r="J75" s="179"/>
      <c r="K75" s="179"/>
      <c r="L75" s="180"/>
      <c r="M75" s="174"/>
    </row>
    <row r="76" spans="1:14" s="56" customFormat="1" ht="12.75" customHeight="1" thickBot="1" x14ac:dyDescent="0.25">
      <c r="A76" s="1218" t="s">
        <v>216</v>
      </c>
      <c r="B76" s="879" t="s">
        <v>535</v>
      </c>
      <c r="C76" s="721"/>
      <c r="D76" s="502"/>
      <c r="E76" s="502"/>
      <c r="F76" s="502"/>
      <c r="G76" s="502"/>
      <c r="H76" s="828">
        <f t="shared" si="1"/>
        <v>0</v>
      </c>
      <c r="I76" s="179"/>
      <c r="J76" s="179"/>
      <c r="K76" s="179"/>
      <c r="L76" s="180" t="e">
        <f t="shared" ref="L76:L85" si="17">I76/D76*100</f>
        <v>#DIV/0!</v>
      </c>
      <c r="M76" s="174"/>
    </row>
    <row r="77" spans="1:14" s="56" customFormat="1" ht="12.2" customHeight="1" thickBot="1" x14ac:dyDescent="0.25">
      <c r="A77" s="65" t="s">
        <v>22</v>
      </c>
      <c r="B77" s="441" t="s">
        <v>612</v>
      </c>
      <c r="C77" s="714">
        <f t="shared" ref="C77:K77" si="18">SUM(C78:C79)</f>
        <v>0</v>
      </c>
      <c r="D77" s="117">
        <f t="shared" si="18"/>
        <v>45474169</v>
      </c>
      <c r="E77" s="275">
        <f t="shared" si="18"/>
        <v>45474169</v>
      </c>
      <c r="F77" s="275">
        <f t="shared" si="18"/>
        <v>0</v>
      </c>
      <c r="G77" s="275">
        <f t="shared" si="18"/>
        <v>0</v>
      </c>
      <c r="H77" s="783">
        <f t="shared" ref="H77:H84" si="19">+E77-D77</f>
        <v>0</v>
      </c>
      <c r="I77" s="164">
        <f t="shared" si="18"/>
        <v>0</v>
      </c>
      <c r="J77" s="164">
        <f t="shared" si="18"/>
        <v>0</v>
      </c>
      <c r="K77" s="164">
        <f t="shared" si="18"/>
        <v>0</v>
      </c>
      <c r="L77" s="165">
        <f t="shared" si="17"/>
        <v>0</v>
      </c>
      <c r="M77" s="174"/>
    </row>
    <row r="78" spans="1:14" s="56" customFormat="1" ht="12.2" customHeight="1" x14ac:dyDescent="0.2">
      <c r="A78" s="12" t="s">
        <v>217</v>
      </c>
      <c r="B78" s="61" t="s">
        <v>369</v>
      </c>
      <c r="C78" s="721"/>
      <c r="D78" s="502">
        <v>45474169</v>
      </c>
      <c r="E78" s="502">
        <v>45474169</v>
      </c>
      <c r="F78" s="502"/>
      <c r="G78" s="502"/>
      <c r="H78" s="828">
        <f t="shared" si="19"/>
        <v>0</v>
      </c>
      <c r="I78" s="179"/>
      <c r="J78" s="179"/>
      <c r="K78" s="179"/>
      <c r="L78" s="180">
        <f t="shared" si="17"/>
        <v>0</v>
      </c>
      <c r="M78" s="174"/>
    </row>
    <row r="79" spans="1:14" s="56" customFormat="1" ht="12.2" customHeight="1" thickBot="1" x14ac:dyDescent="0.25">
      <c r="A79" s="1220" t="s">
        <v>219</v>
      </c>
      <c r="B79" s="61" t="s">
        <v>370</v>
      </c>
      <c r="C79" s="721"/>
      <c r="D79" s="502"/>
      <c r="E79" s="502"/>
      <c r="F79" s="502"/>
      <c r="G79" s="502"/>
      <c r="H79" s="828">
        <f t="shared" si="19"/>
        <v>0</v>
      </c>
      <c r="I79" s="179"/>
      <c r="J79" s="179"/>
      <c r="K79" s="179"/>
      <c r="L79" s="180" t="e">
        <f t="shared" si="17"/>
        <v>#DIV/0!</v>
      </c>
      <c r="M79" s="174"/>
    </row>
    <row r="80" spans="1:14" s="26" customFormat="1" ht="12.2" customHeight="1" thickBot="1" x14ac:dyDescent="0.25">
      <c r="A80" s="65" t="s">
        <v>23</v>
      </c>
      <c r="B80" s="441" t="s">
        <v>613</v>
      </c>
      <c r="C80" s="714">
        <f t="shared" ref="C80:K80" si="20">SUM(C81:C83)</f>
        <v>4200000000</v>
      </c>
      <c r="D80" s="117">
        <f t="shared" si="20"/>
        <v>5662567692</v>
      </c>
      <c r="E80" s="275">
        <f t="shared" si="20"/>
        <v>6461524380</v>
      </c>
      <c r="F80" s="275">
        <f t="shared" si="20"/>
        <v>0</v>
      </c>
      <c r="G80" s="275">
        <f t="shared" si="20"/>
        <v>0</v>
      </c>
      <c r="H80" s="783">
        <f t="shared" si="19"/>
        <v>798956688</v>
      </c>
      <c r="I80" s="164">
        <f t="shared" si="20"/>
        <v>0</v>
      </c>
      <c r="J80" s="164">
        <f t="shared" si="20"/>
        <v>0</v>
      </c>
      <c r="K80" s="164">
        <f t="shared" si="20"/>
        <v>0</v>
      </c>
      <c r="L80" s="165">
        <f t="shared" si="17"/>
        <v>0</v>
      </c>
      <c r="M80" s="171"/>
      <c r="N80" s="115"/>
    </row>
    <row r="81" spans="1:15" s="56" customFormat="1" ht="12.2" customHeight="1" x14ac:dyDescent="0.2">
      <c r="A81" s="12" t="s">
        <v>220</v>
      </c>
      <c r="B81" s="878" t="s">
        <v>303</v>
      </c>
      <c r="C81" s="721"/>
      <c r="D81" s="502">
        <f>389271334+256887003+253048039+296839635+266521681</f>
        <v>1462567692</v>
      </c>
      <c r="E81" s="502">
        <f>1462567692+275440984+262367735+261147969</f>
        <v>2261524380</v>
      </c>
      <c r="F81" s="502"/>
      <c r="G81" s="502"/>
      <c r="H81" s="828">
        <f t="shared" si="19"/>
        <v>798956688</v>
      </c>
      <c r="I81" s="179"/>
      <c r="J81" s="179"/>
      <c r="K81" s="179"/>
      <c r="L81" s="180">
        <f t="shared" si="17"/>
        <v>0</v>
      </c>
      <c r="M81" s="174"/>
    </row>
    <row r="82" spans="1:15" s="56" customFormat="1" ht="12.2" customHeight="1" x14ac:dyDescent="0.2">
      <c r="A82" s="1218" t="s">
        <v>221</v>
      </c>
      <c r="B82" s="879" t="s">
        <v>304</v>
      </c>
      <c r="C82" s="721"/>
      <c r="D82" s="502"/>
      <c r="E82" s="502"/>
      <c r="F82" s="502"/>
      <c r="G82" s="502"/>
      <c r="H82" s="828">
        <f t="shared" si="19"/>
        <v>0</v>
      </c>
      <c r="I82" s="179"/>
      <c r="J82" s="179"/>
      <c r="K82" s="179"/>
      <c r="L82" s="180" t="e">
        <f t="shared" si="17"/>
        <v>#DIV/0!</v>
      </c>
      <c r="M82" s="174"/>
    </row>
    <row r="83" spans="1:15" s="56" customFormat="1" ht="12.2" customHeight="1" thickBot="1" x14ac:dyDescent="0.25">
      <c r="A83" s="1220" t="s">
        <v>325</v>
      </c>
      <c r="B83" s="634" t="s">
        <v>378</v>
      </c>
      <c r="C83" s="721">
        <v>4200000000</v>
      </c>
      <c r="D83" s="502">
        <v>4200000000</v>
      </c>
      <c r="E83" s="502">
        <v>4200000000</v>
      </c>
      <c r="F83" s="502"/>
      <c r="G83" s="502"/>
      <c r="H83" s="828">
        <f t="shared" si="19"/>
        <v>0</v>
      </c>
      <c r="I83" s="179"/>
      <c r="J83" s="179"/>
      <c r="K83" s="179"/>
      <c r="L83" s="180">
        <f t="shared" si="17"/>
        <v>0</v>
      </c>
      <c r="M83" s="174"/>
    </row>
    <row r="84" spans="1:15" s="26" customFormat="1" ht="12.2" customHeight="1" thickBot="1" x14ac:dyDescent="0.25">
      <c r="A84" s="65" t="s">
        <v>24</v>
      </c>
      <c r="B84" s="441" t="s">
        <v>614</v>
      </c>
      <c r="C84" s="680">
        <f>+C69+C73+C77+C80</f>
        <v>5213629000</v>
      </c>
      <c r="D84" s="1238">
        <f t="shared" ref="D84:K84" si="21">+D69+D73+D77+D80</f>
        <v>7190616361</v>
      </c>
      <c r="E84" s="276">
        <f t="shared" si="21"/>
        <v>7989573049</v>
      </c>
      <c r="F84" s="276">
        <f t="shared" si="21"/>
        <v>0</v>
      </c>
      <c r="G84" s="276">
        <f t="shared" si="21"/>
        <v>0</v>
      </c>
      <c r="H84" s="793">
        <f t="shared" si="19"/>
        <v>798956688</v>
      </c>
      <c r="I84" s="175">
        <f t="shared" si="21"/>
        <v>0</v>
      </c>
      <c r="J84" s="175">
        <f t="shared" si="21"/>
        <v>0</v>
      </c>
      <c r="K84" s="175">
        <f t="shared" si="21"/>
        <v>0</v>
      </c>
      <c r="L84" s="176">
        <f t="shared" si="17"/>
        <v>0</v>
      </c>
      <c r="M84" s="171"/>
    </row>
    <row r="85" spans="1:15" s="26" customFormat="1" ht="12.2" customHeight="1" thickBot="1" x14ac:dyDescent="0.25">
      <c r="A85" s="82" t="s">
        <v>25</v>
      </c>
      <c r="B85" s="709" t="s">
        <v>635</v>
      </c>
      <c r="C85" s="680">
        <f>+C68+C84</f>
        <v>10919522427</v>
      </c>
      <c r="D85" s="1238">
        <f>+D68+D84</f>
        <v>13348939151</v>
      </c>
      <c r="E85" s="276">
        <f t="shared" ref="E85:K85" si="22">+E68+E84</f>
        <v>15954941821</v>
      </c>
      <c r="F85" s="276">
        <f t="shared" si="22"/>
        <v>0</v>
      </c>
      <c r="G85" s="276">
        <f t="shared" si="22"/>
        <v>0</v>
      </c>
      <c r="H85" s="793">
        <f>+E85-D85</f>
        <v>2606002670</v>
      </c>
      <c r="I85" s="175">
        <f t="shared" si="22"/>
        <v>0</v>
      </c>
      <c r="J85" s="175">
        <f t="shared" si="22"/>
        <v>0</v>
      </c>
      <c r="K85" s="175">
        <f t="shared" si="22"/>
        <v>0</v>
      </c>
      <c r="L85" s="176">
        <f t="shared" si="17"/>
        <v>0</v>
      </c>
      <c r="M85" s="171"/>
      <c r="N85" s="115"/>
      <c r="O85" s="115"/>
    </row>
    <row r="86" spans="1:15" s="56" customFormat="1" ht="15" customHeight="1" x14ac:dyDescent="0.2">
      <c r="A86" s="66"/>
      <c r="B86" s="67"/>
      <c r="C86" s="68"/>
      <c r="D86" s="152"/>
      <c r="E86" s="152"/>
      <c r="F86" s="152"/>
      <c r="G86" s="152"/>
      <c r="H86" s="152"/>
      <c r="I86" s="152"/>
      <c r="J86" s="152"/>
      <c r="K86" s="152"/>
      <c r="L86" s="154"/>
    </row>
    <row r="87" spans="1:15" s="56" customFormat="1" ht="15" customHeight="1" x14ac:dyDescent="0.2">
      <c r="A87" s="1740" t="s">
        <v>34</v>
      </c>
      <c r="B87" s="1740"/>
      <c r="C87" s="1740"/>
      <c r="D87" s="1740"/>
      <c r="E87" s="1740"/>
      <c r="F87" s="1740"/>
      <c r="G87" s="1740"/>
      <c r="H87" s="1740"/>
      <c r="I87" s="534"/>
      <c r="J87" s="534"/>
      <c r="K87" s="534"/>
      <c r="L87" s="146"/>
    </row>
    <row r="88" spans="1:15" ht="15.75" thickBot="1" x14ac:dyDescent="0.25">
      <c r="A88" s="1730" t="s">
        <v>362</v>
      </c>
      <c r="B88" s="1730"/>
      <c r="C88" s="1730"/>
      <c r="D88" s="1730"/>
      <c r="E88" s="1730"/>
      <c r="F88" s="1730"/>
      <c r="G88" s="1730"/>
      <c r="H88" s="1730"/>
      <c r="I88" s="113"/>
      <c r="J88" s="113"/>
      <c r="K88" s="113"/>
      <c r="L88" s="155"/>
    </row>
    <row r="89" spans="1:15" s="48" customFormat="1" ht="63" customHeight="1" thickBot="1" x14ac:dyDescent="0.25">
      <c r="A89" s="1200" t="s">
        <v>142</v>
      </c>
      <c r="B89" s="44" t="s">
        <v>36</v>
      </c>
      <c r="C89" s="21" t="str">
        <f>'1. mell.bevétel_össz'!C8</f>
        <v>2023. évi eredeti előirányzat
2/2023. (II.14.)</v>
      </c>
      <c r="D89" s="44" t="str">
        <f>'1. mell.bevétel_össz'!D8</f>
        <v>Módosított előirányzat a 14/2023.  (VI.29.)  rendelet szerint</v>
      </c>
      <c r="E89" s="44" t="str">
        <f>'1. mell.bevétel_össz'!E8</f>
        <v>Módosított előirányzat a …./2023. (IX…..)  rendelet szerint</v>
      </c>
      <c r="F89" s="44" t="str">
        <f>'1. mell.bevétel_össz'!F8</f>
        <v>Módosított előirányzat a .../2023. (XII…...)  rendelet szerint</v>
      </c>
      <c r="G89" s="44" t="str">
        <f>'1. mell.bevétel_össz'!G8</f>
        <v>Módosított előirányzat a …../2023. (II…..)  rendelet szerint</v>
      </c>
      <c r="H89" s="131" t="str">
        <f>'1. mell.bevétel_össz'!H8</f>
        <v>Változás a 14/2023. (VI.29.) rendelethez képest</v>
      </c>
      <c r="I89" s="193" t="str">
        <f>'1. mell.bevétel_össz'!I8</f>
        <v>2023. évi teljesítés              2023.06.30-ig</v>
      </c>
      <c r="J89" s="193" t="str">
        <f>'1. mell.bevétel_össz'!J8</f>
        <v>2023. évi teljesítés              2023.09.30-ig</v>
      </c>
      <c r="K89" s="193" t="str">
        <f>'1. mell.bevétel_össz'!K8</f>
        <v>2023. évi teljesítés              2023.12.31-ig</v>
      </c>
      <c r="L89" s="194" t="str">
        <f>'1. mell.bevétel_össz'!L8</f>
        <v>Teljesítés %-a</v>
      </c>
      <c r="M89" s="166"/>
    </row>
    <row r="90" spans="1:15" s="33" customFormat="1" ht="12.2" customHeight="1" thickBot="1" x14ac:dyDescent="0.25">
      <c r="A90" s="78" t="s">
        <v>12</v>
      </c>
      <c r="B90" s="1010" t="s">
        <v>547</v>
      </c>
      <c r="C90" s="1236">
        <f>C91+C93+C94+C95+C96</f>
        <v>6432969968</v>
      </c>
      <c r="D90" s="1236">
        <f>D91+D93+D94+D95+D96</f>
        <v>6520264985</v>
      </c>
      <c r="E90" s="271">
        <f t="shared" ref="E90:K90" si="23">E91+E93+E94+E95+E96</f>
        <v>7523015174</v>
      </c>
      <c r="F90" s="271">
        <f t="shared" si="23"/>
        <v>0</v>
      </c>
      <c r="G90" s="271">
        <f t="shared" si="23"/>
        <v>0</v>
      </c>
      <c r="H90" s="832">
        <f t="shared" ref="H90:H136" si="24">+E90-D90</f>
        <v>1002750189</v>
      </c>
      <c r="I90" s="185">
        <f t="shared" si="23"/>
        <v>0</v>
      </c>
      <c r="J90" s="185">
        <f t="shared" si="23"/>
        <v>0</v>
      </c>
      <c r="K90" s="185">
        <f t="shared" si="23"/>
        <v>0</v>
      </c>
      <c r="L90" s="186">
        <f t="shared" ref="L90:L124" si="25">I90/D90*100</f>
        <v>0</v>
      </c>
      <c r="M90" s="187"/>
    </row>
    <row r="91" spans="1:15" ht="12.2" customHeight="1" x14ac:dyDescent="0.2">
      <c r="A91" s="101" t="s">
        <v>91</v>
      </c>
      <c r="B91" s="52" t="s">
        <v>68</v>
      </c>
      <c r="C91" s="121">
        <v>154215828</v>
      </c>
      <c r="D91" s="121">
        <f>154215828-63969+545554+150000+1304776+4129396</f>
        <v>160281585</v>
      </c>
      <c r="E91" s="121">
        <f>160281585+222000+150000-150000+450000+3296674-195000</f>
        <v>164055259</v>
      </c>
      <c r="F91" s="121"/>
      <c r="G91" s="121"/>
      <c r="H91" s="833">
        <f t="shared" si="24"/>
        <v>3773674</v>
      </c>
      <c r="I91" s="188"/>
      <c r="J91" s="188"/>
      <c r="K91" s="188"/>
      <c r="L91" s="189">
        <f t="shared" si="25"/>
        <v>0</v>
      </c>
      <c r="M91" s="190"/>
    </row>
    <row r="92" spans="1:15" ht="12.2" customHeight="1" x14ac:dyDescent="0.2">
      <c r="A92" s="1218" t="s">
        <v>305</v>
      </c>
      <c r="B92" s="428" t="s">
        <v>270</v>
      </c>
      <c r="C92" s="118"/>
      <c r="D92" s="118"/>
      <c r="E92" s="118">
        <v>3296674</v>
      </c>
      <c r="F92" s="118"/>
      <c r="G92" s="118"/>
      <c r="H92" s="781">
        <f t="shared" si="24"/>
        <v>3296674</v>
      </c>
      <c r="I92" s="167"/>
      <c r="J92" s="167"/>
      <c r="K92" s="167"/>
      <c r="L92" s="168" t="e">
        <f t="shared" si="25"/>
        <v>#DIV/0!</v>
      </c>
      <c r="M92" s="190"/>
    </row>
    <row r="93" spans="1:15" ht="12.2" customHeight="1" x14ac:dyDescent="0.2">
      <c r="A93" s="1218" t="s">
        <v>92</v>
      </c>
      <c r="B93" s="423" t="s">
        <v>87</v>
      </c>
      <c r="C93" s="501">
        <v>29958905</v>
      </c>
      <c r="D93" s="501">
        <f>29958905+63829+42000+152659+483139</f>
        <v>30700532</v>
      </c>
      <c r="E93" s="501">
        <f>30700532+126000+428568</f>
        <v>31255100</v>
      </c>
      <c r="F93" s="501"/>
      <c r="G93" s="501"/>
      <c r="H93" s="782">
        <f t="shared" si="24"/>
        <v>554568</v>
      </c>
      <c r="I93" s="169"/>
      <c r="J93" s="169"/>
      <c r="K93" s="782"/>
      <c r="L93" s="170">
        <f t="shared" si="25"/>
        <v>0</v>
      </c>
      <c r="M93" s="190"/>
    </row>
    <row r="94" spans="1:15" ht="12.2" customHeight="1" x14ac:dyDescent="0.2">
      <c r="A94" s="1218" t="s">
        <v>93</v>
      </c>
      <c r="B94" s="423" t="s">
        <v>69</v>
      </c>
      <c r="C94" s="501">
        <f>+'12.Városüzemeltetés'!C22</f>
        <v>737977472</v>
      </c>
      <c r="D94" s="652">
        <f>'12.Városüzemeltetés'!D22</f>
        <v>798577336</v>
      </c>
      <c r="E94" s="652">
        <f>'12.Városüzemeltetés'!E22</f>
        <v>803305717</v>
      </c>
      <c r="F94" s="652">
        <f>'12.Városüzemeltetés'!F22</f>
        <v>0</v>
      </c>
      <c r="G94" s="652">
        <f>'12.Városüzemeltetés'!G22</f>
        <v>0</v>
      </c>
      <c r="H94" s="673">
        <f t="shared" si="24"/>
        <v>4728381</v>
      </c>
      <c r="I94" s="172">
        <f>'12.Városüzemeltetés'!I22</f>
        <v>0</v>
      </c>
      <c r="J94" s="172">
        <f>'12.Városüzemeltetés'!J22</f>
        <v>0</v>
      </c>
      <c r="K94" s="780">
        <f>'12.Városüzemeltetés'!K22</f>
        <v>0</v>
      </c>
      <c r="L94" s="173">
        <f t="shared" si="25"/>
        <v>0</v>
      </c>
      <c r="M94" s="190"/>
    </row>
    <row r="95" spans="1:15" ht="12.2" customHeight="1" x14ac:dyDescent="0.2">
      <c r="A95" s="1218" t="s">
        <v>90</v>
      </c>
      <c r="B95" s="423" t="s">
        <v>80</v>
      </c>
      <c r="C95" s="652">
        <f>'14.Szoc. '!C22</f>
        <v>270328000</v>
      </c>
      <c r="D95" s="652">
        <f>'14.Szoc. '!D22</f>
        <v>270328000</v>
      </c>
      <c r="E95" s="652">
        <v>270328000</v>
      </c>
      <c r="F95" s="652">
        <f>'14.Szoc. '!F22</f>
        <v>0</v>
      </c>
      <c r="G95" s="652">
        <f>'14.Szoc. '!G22</f>
        <v>0</v>
      </c>
      <c r="H95" s="784">
        <f t="shared" si="24"/>
        <v>0</v>
      </c>
      <c r="I95" s="172">
        <f>'14.Szoc. '!I22</f>
        <v>0</v>
      </c>
      <c r="J95" s="172">
        <f>'14.Szoc. '!J22</f>
        <v>0</v>
      </c>
      <c r="K95" s="784">
        <f>'14.Szoc. '!K22</f>
        <v>0</v>
      </c>
      <c r="L95" s="173">
        <f t="shared" si="25"/>
        <v>0</v>
      </c>
      <c r="M95" s="190"/>
      <c r="N95" s="25" t="s">
        <v>385</v>
      </c>
      <c r="O95" s="18">
        <f>+H85-H134</f>
        <v>0</v>
      </c>
    </row>
    <row r="96" spans="1:15" ht="12.2" customHeight="1" x14ac:dyDescent="0.2">
      <c r="A96" s="1218" t="s">
        <v>147</v>
      </c>
      <c r="B96" s="54" t="s">
        <v>88</v>
      </c>
      <c r="C96" s="652">
        <f>SUM(C97:C103)</f>
        <v>5240489763</v>
      </c>
      <c r="D96" s="652">
        <f>SUM(D97:D103)</f>
        <v>5260377532</v>
      </c>
      <c r="E96" s="780">
        <f>SUM(E97:E103)</f>
        <v>6254071098</v>
      </c>
      <c r="F96" s="780">
        <f t="shared" ref="F96:K96" si="26">SUM(F97:F103)</f>
        <v>0</v>
      </c>
      <c r="G96" s="780">
        <f t="shared" si="26"/>
        <v>0</v>
      </c>
      <c r="H96" s="784">
        <f t="shared" si="24"/>
        <v>993693566</v>
      </c>
      <c r="I96" s="172">
        <f t="shared" si="26"/>
        <v>0</v>
      </c>
      <c r="J96" s="172">
        <f t="shared" si="26"/>
        <v>0</v>
      </c>
      <c r="K96" s="784">
        <f t="shared" si="26"/>
        <v>0</v>
      </c>
      <c r="L96" s="173">
        <f t="shared" si="25"/>
        <v>0</v>
      </c>
      <c r="M96" s="190"/>
    </row>
    <row r="97" spans="1:18" ht="12.2" customHeight="1" x14ac:dyDescent="0.2">
      <c r="A97" s="1218" t="s">
        <v>306</v>
      </c>
      <c r="B97" s="855" t="s">
        <v>654</v>
      </c>
      <c r="C97" s="652"/>
      <c r="D97" s="652"/>
      <c r="E97" s="652"/>
      <c r="F97" s="652"/>
      <c r="G97" s="652"/>
      <c r="H97" s="784">
        <f t="shared" si="24"/>
        <v>0</v>
      </c>
      <c r="I97" s="172"/>
      <c r="J97" s="172"/>
      <c r="K97" s="784"/>
      <c r="L97" s="173" t="e">
        <f t="shared" si="25"/>
        <v>#DIV/0!</v>
      </c>
      <c r="M97" s="190"/>
    </row>
    <row r="98" spans="1:18" ht="12.2" customHeight="1" x14ac:dyDescent="0.2">
      <c r="A98" s="1218" t="s">
        <v>307</v>
      </c>
      <c r="B98" s="1011" t="s">
        <v>647</v>
      </c>
      <c r="C98" s="652">
        <v>3222984305</v>
      </c>
      <c r="D98" s="652">
        <v>3222984305</v>
      </c>
      <c r="E98" s="652">
        <v>3222984305</v>
      </c>
      <c r="F98" s="652"/>
      <c r="G98" s="652"/>
      <c r="H98" s="784">
        <f t="shared" si="24"/>
        <v>0</v>
      </c>
      <c r="I98" s="172"/>
      <c r="J98" s="172"/>
      <c r="K98" s="784"/>
      <c r="L98" s="173">
        <f t="shared" si="25"/>
        <v>0</v>
      </c>
      <c r="M98" s="190"/>
    </row>
    <row r="99" spans="1:18" ht="12.2" customHeight="1" x14ac:dyDescent="0.2">
      <c r="A99" s="1218" t="s">
        <v>308</v>
      </c>
      <c r="B99" s="1011" t="s">
        <v>646</v>
      </c>
      <c r="C99" s="652"/>
      <c r="D99" s="652"/>
      <c r="E99" s="652"/>
      <c r="F99" s="652"/>
      <c r="G99" s="652"/>
      <c r="H99" s="784">
        <f t="shared" si="24"/>
        <v>0</v>
      </c>
      <c r="I99" s="172"/>
      <c r="J99" s="172"/>
      <c r="K99" s="784"/>
      <c r="L99" s="173" t="e">
        <f t="shared" si="25"/>
        <v>#DIV/0!</v>
      </c>
      <c r="M99" s="190"/>
    </row>
    <row r="100" spans="1:18" ht="12.2" customHeight="1" x14ac:dyDescent="0.2">
      <c r="A100" s="1218" t="s">
        <v>309</v>
      </c>
      <c r="B100" s="1011" t="s">
        <v>645</v>
      </c>
      <c r="C100" s="652">
        <f>'13.támogatás'!C9</f>
        <v>43030000</v>
      </c>
      <c r="D100" s="652">
        <f>'13.támogatás'!D9</f>
        <v>13053382</v>
      </c>
      <c r="E100" s="652">
        <f>'13.támogatás'!E9</f>
        <v>80253382</v>
      </c>
      <c r="F100" s="652">
        <f>'13.támogatás'!F9</f>
        <v>0</v>
      </c>
      <c r="G100" s="652">
        <f>'13.támogatás'!G9</f>
        <v>0</v>
      </c>
      <c r="H100" s="784">
        <f t="shared" si="24"/>
        <v>67200000</v>
      </c>
      <c r="I100" s="172">
        <f>'13.támogatás'!I9</f>
        <v>0</v>
      </c>
      <c r="J100" s="172">
        <f>'13.támogatás'!J9</f>
        <v>0</v>
      </c>
      <c r="K100" s="784">
        <f>'13.támogatás'!K9</f>
        <v>0</v>
      </c>
      <c r="L100" s="173">
        <f t="shared" si="25"/>
        <v>0</v>
      </c>
      <c r="M100" s="190"/>
    </row>
    <row r="101" spans="1:18" ht="12.2" customHeight="1" x14ac:dyDescent="0.2">
      <c r="A101" s="1218" t="s">
        <v>310</v>
      </c>
      <c r="B101" s="1011" t="s">
        <v>650</v>
      </c>
      <c r="C101" s="652"/>
      <c r="D101" s="652"/>
      <c r="E101" s="652"/>
      <c r="F101" s="652"/>
      <c r="G101" s="652"/>
      <c r="H101" s="784">
        <f t="shared" si="24"/>
        <v>0</v>
      </c>
      <c r="I101" s="172"/>
      <c r="J101" s="172"/>
      <c r="K101" s="784"/>
      <c r="L101" s="173" t="e">
        <f t="shared" si="25"/>
        <v>#DIV/0!</v>
      </c>
      <c r="M101" s="190"/>
    </row>
    <row r="102" spans="1:18" ht="12.2" customHeight="1" x14ac:dyDescent="0.2">
      <c r="A102" s="1218" t="s">
        <v>361</v>
      </c>
      <c r="B102" s="1011" t="s">
        <v>644</v>
      </c>
      <c r="C102" s="652">
        <f>'13.támogatás'!C19</f>
        <v>1420634898</v>
      </c>
      <c r="D102" s="652">
        <f>'13.támogatás'!D19</f>
        <v>1515270808</v>
      </c>
      <c r="E102" s="780">
        <f>'13.támogatás'!E19</f>
        <v>1755525658</v>
      </c>
      <c r="F102" s="780">
        <f>'13.támogatás'!F19</f>
        <v>0</v>
      </c>
      <c r="G102" s="780">
        <f>'13.támogatás'!G19</f>
        <v>0</v>
      </c>
      <c r="H102" s="784">
        <f t="shared" si="24"/>
        <v>240254850</v>
      </c>
      <c r="I102" s="172">
        <f>'13.támogatás'!I19</f>
        <v>0</v>
      </c>
      <c r="J102" s="172">
        <f>'13.támogatás'!J19</f>
        <v>0</v>
      </c>
      <c r="K102" s="784">
        <f>'13.támogatás'!K19</f>
        <v>0</v>
      </c>
      <c r="L102" s="173">
        <f t="shared" si="25"/>
        <v>0</v>
      </c>
      <c r="M102" s="190"/>
    </row>
    <row r="103" spans="1:18" ht="12.2" customHeight="1" x14ac:dyDescent="0.2">
      <c r="A103" s="1218" t="s">
        <v>615</v>
      </c>
      <c r="B103" s="1012" t="s">
        <v>649</v>
      </c>
      <c r="C103" s="1237">
        <f>+C104+C105</f>
        <v>553840560</v>
      </c>
      <c r="D103" s="1237">
        <f>+D104+D105</f>
        <v>509069037</v>
      </c>
      <c r="E103" s="1237">
        <f>+E104+E105</f>
        <v>1195307753</v>
      </c>
      <c r="F103" s="1237">
        <f t="shared" ref="F103:G103" si="27">+F104+F105</f>
        <v>0</v>
      </c>
      <c r="G103" s="1237">
        <f t="shared" si="27"/>
        <v>0</v>
      </c>
      <c r="H103" s="785">
        <f t="shared" si="24"/>
        <v>686238716</v>
      </c>
      <c r="I103" s="191">
        <f>SUM(I104:I105)</f>
        <v>0</v>
      </c>
      <c r="J103" s="191">
        <f>SUM(J104:J105)</f>
        <v>0</v>
      </c>
      <c r="K103" s="785">
        <f>SUM(K104:K105)</f>
        <v>0</v>
      </c>
      <c r="L103" s="192">
        <f t="shared" si="25"/>
        <v>0</v>
      </c>
      <c r="M103" s="190"/>
      <c r="N103" s="18">
        <f>+C85-C134</f>
        <v>0</v>
      </c>
    </row>
    <row r="104" spans="1:18" ht="12.75" customHeight="1" x14ac:dyDescent="0.2">
      <c r="A104" s="12" t="s">
        <v>616</v>
      </c>
      <c r="B104" s="1013" t="s">
        <v>617</v>
      </c>
      <c r="C104" s="118">
        <v>100000000</v>
      </c>
      <c r="D104" s="118">
        <v>100000000</v>
      </c>
      <c r="E104" s="118">
        <v>100000000</v>
      </c>
      <c r="F104" s="118"/>
      <c r="G104" s="118"/>
      <c r="H104" s="781">
        <f t="shared" si="24"/>
        <v>0</v>
      </c>
      <c r="I104" s="167">
        <f>+I105+I106</f>
        <v>0</v>
      </c>
      <c r="J104" s="781">
        <f>+J105+J106</f>
        <v>0</v>
      </c>
      <c r="K104" s="167">
        <f>+K105+K106</f>
        <v>0</v>
      </c>
      <c r="L104" s="168">
        <f t="shared" si="25"/>
        <v>0</v>
      </c>
      <c r="M104" s="190"/>
    </row>
    <row r="105" spans="1:18" ht="12.75" customHeight="1" x14ac:dyDescent="0.2">
      <c r="A105" s="1220" t="s">
        <v>618</v>
      </c>
      <c r="B105" s="1014" t="s">
        <v>619</v>
      </c>
      <c r="C105" s="501">
        <f>C106+C107</f>
        <v>453840560</v>
      </c>
      <c r="D105" s="501">
        <f>D106+D107</f>
        <v>409069037</v>
      </c>
      <c r="E105" s="501">
        <f>E106+E107</f>
        <v>1095307753</v>
      </c>
      <c r="F105" s="501"/>
      <c r="G105" s="501"/>
      <c r="H105" s="782">
        <f t="shared" si="24"/>
        <v>686238716</v>
      </c>
      <c r="I105" s="169">
        <f>SUM(I106:I107)</f>
        <v>0</v>
      </c>
      <c r="J105" s="169">
        <f>SUM(J106:J107)</f>
        <v>0</v>
      </c>
      <c r="K105" s="169">
        <f>SUM(K106:K107)</f>
        <v>0</v>
      </c>
      <c r="L105" s="170">
        <f t="shared" si="25"/>
        <v>0</v>
      </c>
      <c r="M105" s="190"/>
      <c r="N105" s="25" t="s">
        <v>385</v>
      </c>
      <c r="O105" s="18"/>
    </row>
    <row r="106" spans="1:18" ht="12.75" customHeight="1" x14ac:dyDescent="0.2">
      <c r="A106" s="1220" t="s">
        <v>620</v>
      </c>
      <c r="B106" s="1015" t="s">
        <v>648</v>
      </c>
      <c r="C106" s="501">
        <v>403840560</v>
      </c>
      <c r="D106" s="501">
        <f>403840560+6449161+821373+6253251+1021662-23382+6340186+977214-1000000-889105-6000000-15000000-14888000-9000000-3000000-2000000-3500000-500000-3000000+6643804+2299293-6372685-3130147+122926055+19316810+24748744-10000000-37248000-22500000-1750000-1613000-800000-7500000-6350000-12000000-2100000-2300000-3000000-300000-7000000+232179257+6659163+1175823-635000-684000-2500000-270000000-10000000-3000000-4000000</f>
        <v>368069037</v>
      </c>
      <c r="E106" s="501">
        <f>368069037+6567677+1067153+6550585+1113131+15019663-323500-7440190+14861089+12094733-878579+329540-15782850-8000000-4000000-1800000-800000-3000000+1500000000+250000000+6633131+1128049-1500000-3000000-60000000-154410742-110016000-89472000-4619200-188500000-10700000-5000000-1982974-1000000-10000000-436900000-10000000</f>
        <v>1054307753</v>
      </c>
      <c r="F106" s="501"/>
      <c r="G106" s="501"/>
      <c r="H106" s="782">
        <f t="shared" si="24"/>
        <v>686238716</v>
      </c>
      <c r="I106" s="169">
        <f>SUM(I107:I107)</f>
        <v>0</v>
      </c>
      <c r="J106" s="169">
        <f>SUM(J107:J107)</f>
        <v>0</v>
      </c>
      <c r="K106" s="169">
        <f>SUM(K107:K107)</f>
        <v>0</v>
      </c>
      <c r="L106" s="170">
        <f t="shared" si="25"/>
        <v>0</v>
      </c>
      <c r="M106" s="190"/>
      <c r="O106" s="877"/>
    </row>
    <row r="107" spans="1:18" ht="12.75" customHeight="1" thickBot="1" x14ac:dyDescent="0.25">
      <c r="A107" s="1220" t="s">
        <v>621</v>
      </c>
      <c r="B107" s="1015" t="s">
        <v>636</v>
      </c>
      <c r="C107" s="501">
        <v>50000000</v>
      </c>
      <c r="D107" s="156">
        <f>50000000-9000000</f>
        <v>41000000</v>
      </c>
      <c r="E107" s="156">
        <v>41000000</v>
      </c>
      <c r="F107" s="156"/>
      <c r="G107" s="156"/>
      <c r="H107" s="784">
        <f t="shared" si="24"/>
        <v>0</v>
      </c>
      <c r="I107" s="169"/>
      <c r="J107" s="169"/>
      <c r="K107" s="169"/>
      <c r="L107" s="170">
        <f t="shared" si="25"/>
        <v>0</v>
      </c>
      <c r="M107" s="190"/>
    </row>
    <row r="108" spans="1:18" ht="12.2" customHeight="1" thickBot="1" x14ac:dyDescent="0.25">
      <c r="A108" s="14" t="s">
        <v>13</v>
      </c>
      <c r="B108" s="102" t="s">
        <v>384</v>
      </c>
      <c r="C108" s="117">
        <f>+C109+C111+C113</f>
        <v>948826491</v>
      </c>
      <c r="D108" s="117">
        <f t="shared" ref="D108:K108" si="28">+D109+D111+D113</f>
        <v>1484120068</v>
      </c>
      <c r="E108" s="275">
        <f t="shared" si="28"/>
        <v>1567388187</v>
      </c>
      <c r="F108" s="275">
        <f t="shared" si="28"/>
        <v>0</v>
      </c>
      <c r="G108" s="275">
        <f t="shared" si="28"/>
        <v>0</v>
      </c>
      <c r="H108" s="783">
        <f t="shared" si="24"/>
        <v>83268119</v>
      </c>
      <c r="I108" s="164">
        <f t="shared" si="28"/>
        <v>0</v>
      </c>
      <c r="J108" s="164">
        <f t="shared" si="28"/>
        <v>0</v>
      </c>
      <c r="K108" s="164">
        <f t="shared" si="28"/>
        <v>0</v>
      </c>
      <c r="L108" s="165">
        <f t="shared" si="25"/>
        <v>0</v>
      </c>
      <c r="M108" s="190"/>
    </row>
    <row r="109" spans="1:18" ht="12.2" customHeight="1" x14ac:dyDescent="0.2">
      <c r="A109" s="12" t="s">
        <v>94</v>
      </c>
      <c r="B109" s="423" t="s">
        <v>119</v>
      </c>
      <c r="C109" s="118">
        <f>'15.felh.felúj.'!C7</f>
        <v>137305900</v>
      </c>
      <c r="D109" s="118">
        <f>'15.felh.felúj.'!D7</f>
        <v>226452935</v>
      </c>
      <c r="E109" s="273">
        <f>'15.felh.felúj.'!E7</f>
        <v>226239466</v>
      </c>
      <c r="F109" s="273">
        <f>'15.felh.felúj.'!F7</f>
        <v>0</v>
      </c>
      <c r="G109" s="273">
        <f>'15.felh.felúj.'!G7</f>
        <v>0</v>
      </c>
      <c r="H109" s="781">
        <f t="shared" si="24"/>
        <v>-213469</v>
      </c>
      <c r="I109" s="188">
        <f>'15.felh.felúj.'!I7</f>
        <v>0</v>
      </c>
      <c r="J109" s="188">
        <f>'15.felh.felúj.'!J7</f>
        <v>0</v>
      </c>
      <c r="K109" s="273">
        <f>'15.felh.felúj.'!K7</f>
        <v>0</v>
      </c>
      <c r="L109" s="168">
        <f t="shared" si="25"/>
        <v>0</v>
      </c>
      <c r="M109" s="190"/>
      <c r="P109" s="18"/>
    </row>
    <row r="110" spans="1:18" ht="12.2" customHeight="1" x14ac:dyDescent="0.2">
      <c r="A110" s="12" t="s">
        <v>316</v>
      </c>
      <c r="B110" s="448" t="s">
        <v>225</v>
      </c>
      <c r="C110" s="118"/>
      <c r="D110" s="118">
        <v>56894300</v>
      </c>
      <c r="E110" s="118">
        <f>56894300</f>
        <v>56894300</v>
      </c>
      <c r="F110" s="118"/>
      <c r="G110" s="118"/>
      <c r="H110" s="781">
        <f t="shared" si="24"/>
        <v>0</v>
      </c>
      <c r="I110" s="167"/>
      <c r="J110" s="167"/>
      <c r="K110" s="781"/>
      <c r="L110" s="168">
        <f t="shared" si="25"/>
        <v>0</v>
      </c>
      <c r="M110" s="190" t="s">
        <v>385</v>
      </c>
    </row>
    <row r="111" spans="1:18" ht="12.2" customHeight="1" x14ac:dyDescent="0.2">
      <c r="A111" s="12" t="s">
        <v>95</v>
      </c>
      <c r="B111" s="448" t="s">
        <v>2</v>
      </c>
      <c r="C111" s="501">
        <f>'15.felh.felúj.'!C24</f>
        <v>428020591</v>
      </c>
      <c r="D111" s="501">
        <f>'15.felh.felúj.'!D24</f>
        <v>642682133</v>
      </c>
      <c r="E111" s="418">
        <f>'15.felh.felúj.'!E24</f>
        <v>653163721</v>
      </c>
      <c r="F111" s="418">
        <f>'15.felh.felúj.'!F24</f>
        <v>0</v>
      </c>
      <c r="G111" s="418">
        <f>'15.felh.felúj.'!G24</f>
        <v>0</v>
      </c>
      <c r="H111" s="782">
        <f t="shared" si="24"/>
        <v>10481588</v>
      </c>
      <c r="I111" s="169">
        <f>'15.felh.felúj.'!I24</f>
        <v>0</v>
      </c>
      <c r="J111" s="169">
        <f>'15.felh.felúj.'!J24</f>
        <v>0</v>
      </c>
      <c r="K111" s="418">
        <f>'15.felh.felúj.'!K24</f>
        <v>0</v>
      </c>
      <c r="L111" s="170">
        <f t="shared" si="25"/>
        <v>0</v>
      </c>
      <c r="M111" s="190"/>
      <c r="O111" s="18"/>
      <c r="R111" s="18"/>
    </row>
    <row r="112" spans="1:18" ht="11.45" customHeight="1" x14ac:dyDescent="0.2">
      <c r="A112" s="12" t="s">
        <v>315</v>
      </c>
      <c r="B112" s="448" t="s">
        <v>350</v>
      </c>
      <c r="C112" s="501"/>
      <c r="D112" s="118">
        <v>172803287</v>
      </c>
      <c r="E112" s="501">
        <v>172803287</v>
      </c>
      <c r="F112" s="501"/>
      <c r="G112" s="501"/>
      <c r="H112" s="782">
        <f t="shared" si="24"/>
        <v>0</v>
      </c>
      <c r="I112" s="169"/>
      <c r="J112" s="169"/>
      <c r="K112" s="782"/>
      <c r="L112" s="170">
        <f t="shared" si="25"/>
        <v>0</v>
      </c>
      <c r="M112" s="190"/>
    </row>
    <row r="113" spans="1:18" ht="12.2" customHeight="1" x14ac:dyDescent="0.2">
      <c r="A113" s="12" t="s">
        <v>96</v>
      </c>
      <c r="B113" s="634" t="s">
        <v>268</v>
      </c>
      <c r="C113" s="501">
        <f>SUM(C114:C117)</f>
        <v>383500000</v>
      </c>
      <c r="D113" s="501">
        <f>SUM(D114:D117)</f>
        <v>614985000</v>
      </c>
      <c r="E113" s="418">
        <f t="shared" ref="E113:K113" si="29">SUM(E114:E117)</f>
        <v>687985000</v>
      </c>
      <c r="F113" s="418">
        <f t="shared" si="29"/>
        <v>0</v>
      </c>
      <c r="G113" s="418">
        <f>SUM(G114:G117)</f>
        <v>0</v>
      </c>
      <c r="H113" s="782">
        <f t="shared" si="24"/>
        <v>73000000</v>
      </c>
      <c r="I113" s="169">
        <f t="shared" si="29"/>
        <v>0</v>
      </c>
      <c r="J113" s="169">
        <f t="shared" si="29"/>
        <v>0</v>
      </c>
      <c r="K113" s="418">
        <f t="shared" si="29"/>
        <v>0</v>
      </c>
      <c r="L113" s="170">
        <f t="shared" si="25"/>
        <v>0</v>
      </c>
      <c r="M113" s="190"/>
    </row>
    <row r="114" spans="1:18" ht="12.2" customHeight="1" x14ac:dyDescent="0.2">
      <c r="A114" s="12" t="s">
        <v>317</v>
      </c>
      <c r="B114" s="445" t="s">
        <v>226</v>
      </c>
      <c r="C114" s="501"/>
      <c r="D114" s="501"/>
      <c r="E114" s="501"/>
      <c r="F114" s="501"/>
      <c r="G114" s="501"/>
      <c r="H114" s="782">
        <f t="shared" si="24"/>
        <v>0</v>
      </c>
      <c r="I114" s="169"/>
      <c r="J114" s="169"/>
      <c r="K114" s="782"/>
      <c r="L114" s="170" t="e">
        <f t="shared" si="25"/>
        <v>#DIV/0!</v>
      </c>
      <c r="M114" s="190"/>
    </row>
    <row r="115" spans="1:18" ht="12.2" customHeight="1" x14ac:dyDescent="0.2">
      <c r="A115" s="12" t="s">
        <v>318</v>
      </c>
      <c r="B115" s="445" t="s">
        <v>227</v>
      </c>
      <c r="C115" s="501">
        <f>'13.támogatás'!C51</f>
        <v>1500000</v>
      </c>
      <c r="D115" s="501">
        <f>'13.támogatás'!D51</f>
        <v>31613000</v>
      </c>
      <c r="E115" s="418">
        <f>'13.támogatás'!E51</f>
        <v>31613000</v>
      </c>
      <c r="F115" s="418">
        <f>'13.támogatás'!F51</f>
        <v>0</v>
      </c>
      <c r="G115" s="418">
        <f>'13.támogatás'!G51</f>
        <v>0</v>
      </c>
      <c r="H115" s="782">
        <f t="shared" si="24"/>
        <v>0</v>
      </c>
      <c r="I115" s="169">
        <f>'13.támogatás'!I51</f>
        <v>0</v>
      </c>
      <c r="J115" s="169">
        <f>'13.támogatás'!J51</f>
        <v>0</v>
      </c>
      <c r="K115" s="418">
        <f>'13.támogatás'!K51</f>
        <v>0</v>
      </c>
      <c r="L115" s="170">
        <f t="shared" si="25"/>
        <v>0</v>
      </c>
      <c r="M115" s="190"/>
    </row>
    <row r="116" spans="1:18" ht="12.2" customHeight="1" x14ac:dyDescent="0.2">
      <c r="A116" s="12" t="s">
        <v>319</v>
      </c>
      <c r="B116" s="445" t="s">
        <v>224</v>
      </c>
      <c r="C116" s="501">
        <f>208000000+16000000</f>
        <v>224000000</v>
      </c>
      <c r="D116" s="501">
        <v>224000000</v>
      </c>
      <c r="E116" s="501">
        <f>224000000+40000000</f>
        <v>264000000</v>
      </c>
      <c r="F116" s="501"/>
      <c r="G116" s="501"/>
      <c r="H116" s="782">
        <f t="shared" si="24"/>
        <v>40000000</v>
      </c>
      <c r="I116" s="169"/>
      <c r="J116" s="169"/>
      <c r="K116" s="782"/>
      <c r="L116" s="170">
        <f t="shared" si="25"/>
        <v>0</v>
      </c>
      <c r="M116" s="190"/>
      <c r="O116" s="25" t="s">
        <v>385</v>
      </c>
    </row>
    <row r="117" spans="1:18" ht="12.2" customHeight="1" thickBot="1" x14ac:dyDescent="0.25">
      <c r="A117" s="12" t="s">
        <v>320</v>
      </c>
      <c r="B117" s="445" t="s">
        <v>228</v>
      </c>
      <c r="C117" s="652">
        <f>'13.támogatás'!C58</f>
        <v>158000000</v>
      </c>
      <c r="D117" s="652">
        <f>'13.támogatás'!D58</f>
        <v>359372000</v>
      </c>
      <c r="E117" s="780">
        <f>'13.támogatás'!E58</f>
        <v>392372000</v>
      </c>
      <c r="F117" s="780">
        <f>'13.támogatás'!F58</f>
        <v>0</v>
      </c>
      <c r="G117" s="780">
        <f>'13.támogatás'!G58</f>
        <v>0</v>
      </c>
      <c r="H117" s="784">
        <f t="shared" si="24"/>
        <v>33000000</v>
      </c>
      <c r="I117" s="172">
        <f>'13.támogatás'!I58</f>
        <v>0</v>
      </c>
      <c r="J117" s="780">
        <f>'13.támogatás'!J58</f>
        <v>0</v>
      </c>
      <c r="K117" s="274">
        <f>'13.támogatás'!K58</f>
        <v>0</v>
      </c>
      <c r="L117" s="173">
        <f t="shared" si="25"/>
        <v>0</v>
      </c>
      <c r="M117" s="190"/>
    </row>
    <row r="118" spans="1:18" ht="12.2" customHeight="1" thickBot="1" x14ac:dyDescent="0.25">
      <c r="A118" s="14" t="s">
        <v>14</v>
      </c>
      <c r="B118" s="58" t="s">
        <v>540</v>
      </c>
      <c r="C118" s="117">
        <f>+C90+C108</f>
        <v>7381796459</v>
      </c>
      <c r="D118" s="117">
        <f>+D90+D108</f>
        <v>8004385053</v>
      </c>
      <c r="E118" s="275">
        <f t="shared" ref="E118:K118" si="30">+E90+E108</f>
        <v>9090403361</v>
      </c>
      <c r="F118" s="275">
        <f t="shared" si="30"/>
        <v>0</v>
      </c>
      <c r="G118" s="275">
        <f t="shared" si="30"/>
        <v>0</v>
      </c>
      <c r="H118" s="783">
        <f t="shared" si="24"/>
        <v>1086018308</v>
      </c>
      <c r="I118" s="164">
        <f t="shared" si="30"/>
        <v>0</v>
      </c>
      <c r="J118" s="783">
        <f t="shared" si="30"/>
        <v>0</v>
      </c>
      <c r="K118" s="164">
        <f t="shared" si="30"/>
        <v>0</v>
      </c>
      <c r="L118" s="165">
        <f t="shared" si="25"/>
        <v>0</v>
      </c>
      <c r="M118" s="190"/>
    </row>
    <row r="119" spans="1:18" ht="12.2" customHeight="1" thickBot="1" x14ac:dyDescent="0.25">
      <c r="A119" s="14" t="s">
        <v>15</v>
      </c>
      <c r="B119" s="58" t="s">
        <v>541</v>
      </c>
      <c r="C119" s="117">
        <f t="shared" ref="C119:K119" si="31">+C120+C121+C122</f>
        <v>0</v>
      </c>
      <c r="D119" s="117">
        <f t="shared" si="31"/>
        <v>0</v>
      </c>
      <c r="E119" s="117">
        <f t="shared" si="31"/>
        <v>0</v>
      </c>
      <c r="F119" s="117">
        <f t="shared" si="31"/>
        <v>0</v>
      </c>
      <c r="G119" s="117">
        <f t="shared" si="31"/>
        <v>0</v>
      </c>
      <c r="H119" s="783">
        <f t="shared" si="24"/>
        <v>0</v>
      </c>
      <c r="I119" s="164">
        <f t="shared" si="31"/>
        <v>0</v>
      </c>
      <c r="J119" s="783">
        <f t="shared" si="31"/>
        <v>0</v>
      </c>
      <c r="K119" s="164">
        <f t="shared" si="31"/>
        <v>0</v>
      </c>
      <c r="L119" s="165" t="e">
        <f t="shared" si="25"/>
        <v>#DIV/0!</v>
      </c>
      <c r="M119" s="190"/>
    </row>
    <row r="120" spans="1:18" s="33" customFormat="1" ht="12.2" customHeight="1" x14ac:dyDescent="0.2">
      <c r="A120" s="12" t="s">
        <v>100</v>
      </c>
      <c r="B120" s="17" t="s">
        <v>371</v>
      </c>
      <c r="C120" s="501"/>
      <c r="D120" s="501"/>
      <c r="E120" s="501"/>
      <c r="F120" s="501"/>
      <c r="G120" s="501"/>
      <c r="H120" s="782">
        <f t="shared" si="24"/>
        <v>0</v>
      </c>
      <c r="I120" s="169"/>
      <c r="J120" s="169"/>
      <c r="K120" s="169"/>
      <c r="L120" s="170" t="e">
        <f t="shared" si="25"/>
        <v>#DIV/0!</v>
      </c>
      <c r="M120" s="187"/>
    </row>
    <row r="121" spans="1:18" ht="12.2" customHeight="1" x14ac:dyDescent="0.2">
      <c r="A121" s="12" t="s">
        <v>101</v>
      </c>
      <c r="B121" s="17" t="s">
        <v>243</v>
      </c>
      <c r="C121" s="501"/>
      <c r="D121" s="501"/>
      <c r="E121" s="501"/>
      <c r="F121" s="501"/>
      <c r="G121" s="501"/>
      <c r="H121" s="782">
        <f t="shared" si="24"/>
        <v>0</v>
      </c>
      <c r="I121" s="169"/>
      <c r="J121" s="169"/>
      <c r="K121" s="169"/>
      <c r="L121" s="170" t="e">
        <f t="shared" si="25"/>
        <v>#DIV/0!</v>
      </c>
      <c r="M121" s="190"/>
    </row>
    <row r="122" spans="1:18" ht="12.2" customHeight="1" thickBot="1" x14ac:dyDescent="0.25">
      <c r="A122" s="13" t="s">
        <v>164</v>
      </c>
      <c r="B122" s="54" t="s">
        <v>244</v>
      </c>
      <c r="C122" s="501"/>
      <c r="D122" s="501"/>
      <c r="E122" s="501"/>
      <c r="F122" s="501"/>
      <c r="G122" s="501"/>
      <c r="H122" s="782">
        <f t="shared" si="24"/>
        <v>0</v>
      </c>
      <c r="I122" s="169"/>
      <c r="J122" s="169"/>
      <c r="K122" s="169"/>
      <c r="L122" s="170" t="e">
        <f t="shared" si="25"/>
        <v>#DIV/0!</v>
      </c>
      <c r="M122" s="190"/>
    </row>
    <row r="123" spans="1:18" ht="12.2" customHeight="1" thickBot="1" x14ac:dyDescent="0.25">
      <c r="A123" s="14" t="s">
        <v>16</v>
      </c>
      <c r="B123" s="58" t="s">
        <v>545</v>
      </c>
      <c r="C123" s="117">
        <f>+C124+C126+C125</f>
        <v>0</v>
      </c>
      <c r="D123" s="117">
        <f t="shared" ref="D123:K123" si="32">+D124+D126</f>
        <v>468945500</v>
      </c>
      <c r="E123" s="275">
        <f t="shared" si="32"/>
        <v>468945500</v>
      </c>
      <c r="F123" s="275">
        <f t="shared" si="32"/>
        <v>0</v>
      </c>
      <c r="G123" s="275">
        <f t="shared" si="32"/>
        <v>0</v>
      </c>
      <c r="H123" s="783">
        <f t="shared" si="24"/>
        <v>0</v>
      </c>
      <c r="I123" s="164">
        <f t="shared" si="32"/>
        <v>0</v>
      </c>
      <c r="J123" s="164">
        <f t="shared" si="32"/>
        <v>0</v>
      </c>
      <c r="K123" s="164">
        <f t="shared" si="32"/>
        <v>0</v>
      </c>
      <c r="L123" s="165">
        <f t="shared" si="25"/>
        <v>0</v>
      </c>
      <c r="M123" s="190"/>
    </row>
    <row r="124" spans="1:18" ht="12.2" customHeight="1" x14ac:dyDescent="0.2">
      <c r="A124" s="12" t="s">
        <v>89</v>
      </c>
      <c r="B124" s="17" t="s">
        <v>391</v>
      </c>
      <c r="C124" s="501"/>
      <c r="D124" s="501">
        <v>468945500</v>
      </c>
      <c r="E124" s="501">
        <v>468945500</v>
      </c>
      <c r="F124" s="501"/>
      <c r="G124" s="501"/>
      <c r="H124" s="782">
        <f t="shared" si="24"/>
        <v>0</v>
      </c>
      <c r="I124" s="169"/>
      <c r="J124" s="169"/>
      <c r="K124" s="169"/>
      <c r="L124" s="170">
        <f t="shared" si="25"/>
        <v>0</v>
      </c>
      <c r="M124" s="190"/>
    </row>
    <row r="125" spans="1:18" ht="12.2" customHeight="1" x14ac:dyDescent="0.2">
      <c r="A125" s="12" t="s">
        <v>102</v>
      </c>
      <c r="B125" s="17" t="s">
        <v>392</v>
      </c>
      <c r="C125" s="501"/>
      <c r="D125" s="501"/>
      <c r="E125" s="501"/>
      <c r="F125" s="501"/>
      <c r="G125" s="501"/>
      <c r="H125" s="782">
        <f t="shared" si="24"/>
        <v>0</v>
      </c>
      <c r="I125" s="169"/>
      <c r="J125" s="169"/>
      <c r="K125" s="169"/>
      <c r="L125" s="170"/>
      <c r="M125" s="190"/>
    </row>
    <row r="126" spans="1:18" ht="12.2" customHeight="1" thickBot="1" x14ac:dyDescent="0.25">
      <c r="A126" s="12" t="s">
        <v>103</v>
      </c>
      <c r="B126" s="879" t="s">
        <v>536</v>
      </c>
      <c r="C126" s="501"/>
      <c r="D126" s="501"/>
      <c r="E126" s="501"/>
      <c r="F126" s="501"/>
      <c r="G126" s="501"/>
      <c r="H126" s="782">
        <f t="shared" si="24"/>
        <v>0</v>
      </c>
      <c r="I126" s="169"/>
      <c r="J126" s="169"/>
      <c r="K126" s="169"/>
      <c r="L126" s="170" t="e">
        <f t="shared" ref="L126:L134" si="33">I126/D126*100</f>
        <v>#DIV/0!</v>
      </c>
      <c r="M126" s="190"/>
    </row>
    <row r="127" spans="1:18" ht="12.2" customHeight="1" thickBot="1" x14ac:dyDescent="0.25">
      <c r="A127" s="14" t="s">
        <v>17</v>
      </c>
      <c r="B127" s="58" t="s">
        <v>542</v>
      </c>
      <c r="C127" s="1238">
        <f t="shared" ref="C127:K127" si="34">SUM(C128:C132)</f>
        <v>3537725968</v>
      </c>
      <c r="D127" s="1238">
        <f t="shared" si="34"/>
        <v>4875608598</v>
      </c>
      <c r="E127" s="276">
        <f t="shared" si="34"/>
        <v>6395592960</v>
      </c>
      <c r="F127" s="276">
        <f t="shared" si="34"/>
        <v>0</v>
      </c>
      <c r="G127" s="276">
        <f t="shared" si="34"/>
        <v>0</v>
      </c>
      <c r="H127" s="793">
        <f t="shared" si="24"/>
        <v>1519984362</v>
      </c>
      <c r="I127" s="175">
        <f t="shared" si="34"/>
        <v>0</v>
      </c>
      <c r="J127" s="175">
        <f t="shared" si="34"/>
        <v>0</v>
      </c>
      <c r="K127" s="175">
        <f t="shared" si="34"/>
        <v>0</v>
      </c>
      <c r="L127" s="176">
        <f t="shared" si="33"/>
        <v>0</v>
      </c>
      <c r="M127" s="190"/>
      <c r="R127" s="81"/>
    </row>
    <row r="128" spans="1:18" ht="11.25" customHeight="1" x14ac:dyDescent="0.2">
      <c r="A128" s="12" t="s">
        <v>104</v>
      </c>
      <c r="B128" s="17" t="s">
        <v>240</v>
      </c>
      <c r="C128" s="501">
        <f>'5.Int.össz'!C46</f>
        <v>3442643331</v>
      </c>
      <c r="D128" s="501">
        <f>'5.Int.össz'!D46</f>
        <v>3288471855</v>
      </c>
      <c r="E128" s="501">
        <f>'5.Int.össz'!E46</f>
        <v>3996486929</v>
      </c>
      <c r="F128" s="501">
        <f>'5.Int.össz'!F46</f>
        <v>0</v>
      </c>
      <c r="G128" s="501">
        <f>'5.Int.össz'!G46</f>
        <v>0</v>
      </c>
      <c r="H128" s="782">
        <f t="shared" si="24"/>
        <v>708015074</v>
      </c>
      <c r="I128" s="169">
        <f>'5.Int.össz'!I46</f>
        <v>0</v>
      </c>
      <c r="J128" s="169">
        <f>'5.Int.össz'!J46</f>
        <v>0</v>
      </c>
      <c r="K128" s="169">
        <f>'5.Int.össz'!K46</f>
        <v>0</v>
      </c>
      <c r="L128" s="170">
        <f t="shared" si="33"/>
        <v>0</v>
      </c>
      <c r="M128" s="190"/>
      <c r="N128" s="18"/>
    </row>
    <row r="129" spans="1:15" ht="12.2" customHeight="1" x14ac:dyDescent="0.2">
      <c r="A129" s="12" t="s">
        <v>105</v>
      </c>
      <c r="B129" s="17" t="s">
        <v>241</v>
      </c>
      <c r="C129" s="501">
        <f>'5.Int.össz'!C47</f>
        <v>42260811</v>
      </c>
      <c r="D129" s="501">
        <f>'5.Int.össz'!D47</f>
        <v>71747225</v>
      </c>
      <c r="E129" s="501">
        <f>'5.Int.össz'!E47</f>
        <v>84759825</v>
      </c>
      <c r="F129" s="501">
        <f>'5.Int.össz'!F47</f>
        <v>0</v>
      </c>
      <c r="G129" s="501">
        <f>'5.Int.össz'!G47</f>
        <v>0</v>
      </c>
      <c r="H129" s="782">
        <f t="shared" si="24"/>
        <v>13012600</v>
      </c>
      <c r="I129" s="169">
        <f>'5.Int.össz'!I47</f>
        <v>0</v>
      </c>
      <c r="J129" s="169">
        <f>'5.Int.össz'!J47</f>
        <v>0</v>
      </c>
      <c r="K129" s="169">
        <f>'5.Int.össz'!K47</f>
        <v>0</v>
      </c>
      <c r="L129" s="170">
        <f t="shared" si="33"/>
        <v>0</v>
      </c>
      <c r="M129" s="190"/>
    </row>
    <row r="130" spans="1:15" s="33" customFormat="1" ht="12.2" customHeight="1" x14ac:dyDescent="0.2">
      <c r="A130" s="12" t="s">
        <v>205</v>
      </c>
      <c r="B130" s="17" t="s">
        <v>372</v>
      </c>
      <c r="C130" s="501"/>
      <c r="D130" s="501"/>
      <c r="E130" s="501"/>
      <c r="F130" s="501"/>
      <c r="G130" s="501"/>
      <c r="H130" s="782">
        <f t="shared" si="24"/>
        <v>0</v>
      </c>
      <c r="I130" s="169"/>
      <c r="J130" s="169"/>
      <c r="K130" s="169"/>
      <c r="L130" s="170" t="e">
        <f t="shared" si="33"/>
        <v>#DIV/0!</v>
      </c>
      <c r="M130" s="187"/>
    </row>
    <row r="131" spans="1:15" s="33" customFormat="1" ht="12.2" customHeight="1" x14ac:dyDescent="0.2">
      <c r="A131" s="1218" t="s">
        <v>206</v>
      </c>
      <c r="B131" s="423" t="s">
        <v>229</v>
      </c>
      <c r="C131" s="501"/>
      <c r="D131" s="501"/>
      <c r="E131" s="501"/>
      <c r="F131" s="501"/>
      <c r="G131" s="501"/>
      <c r="H131" s="782">
        <f t="shared" si="24"/>
        <v>0</v>
      </c>
      <c r="I131" s="169"/>
      <c r="J131" s="169"/>
      <c r="K131" s="169"/>
      <c r="L131" s="170" t="e">
        <f t="shared" si="33"/>
        <v>#DIV/0!</v>
      </c>
      <c r="M131" s="187"/>
    </row>
    <row r="132" spans="1:15" s="33" customFormat="1" ht="12.2" customHeight="1" thickBot="1" x14ac:dyDescent="0.25">
      <c r="A132" s="13" t="s">
        <v>208</v>
      </c>
      <c r="B132" s="54" t="s">
        <v>352</v>
      </c>
      <c r="C132" s="501">
        <v>52821826</v>
      </c>
      <c r="D132" s="501">
        <f>52821826+389271334+256887003+253048039+296839635+266521681</f>
        <v>1515389518</v>
      </c>
      <c r="E132" s="501">
        <f>1515389518+275440984+262367735+261147969</f>
        <v>2314346206</v>
      </c>
      <c r="F132" s="501"/>
      <c r="G132" s="501"/>
      <c r="H132" s="782">
        <f t="shared" si="24"/>
        <v>798956688</v>
      </c>
      <c r="I132" s="169"/>
      <c r="J132" s="169"/>
      <c r="K132" s="169"/>
      <c r="L132" s="170">
        <f t="shared" si="33"/>
        <v>0</v>
      </c>
      <c r="M132" s="187"/>
    </row>
    <row r="133" spans="1:15" ht="12.2" customHeight="1" thickBot="1" x14ac:dyDescent="0.25">
      <c r="A133" s="14" t="s">
        <v>18</v>
      </c>
      <c r="B133" s="58" t="s">
        <v>544</v>
      </c>
      <c r="C133" s="1239">
        <f t="shared" ref="C133:K133" si="35">+C119+C123+C127</f>
        <v>3537725968</v>
      </c>
      <c r="D133" s="1239">
        <f t="shared" si="35"/>
        <v>5344554098</v>
      </c>
      <c r="E133" s="443">
        <f t="shared" si="35"/>
        <v>6864538460</v>
      </c>
      <c r="F133" s="443">
        <f t="shared" si="35"/>
        <v>0</v>
      </c>
      <c r="G133" s="443">
        <f t="shared" si="35"/>
        <v>0</v>
      </c>
      <c r="H133" s="835">
        <f t="shared" si="24"/>
        <v>1519984362</v>
      </c>
      <c r="I133" s="635">
        <f t="shared" si="35"/>
        <v>0</v>
      </c>
      <c r="J133" s="635">
        <f t="shared" si="35"/>
        <v>0</v>
      </c>
      <c r="K133" s="635">
        <f t="shared" si="35"/>
        <v>0</v>
      </c>
      <c r="L133" s="636">
        <f t="shared" si="33"/>
        <v>0</v>
      </c>
      <c r="M133" s="190"/>
    </row>
    <row r="134" spans="1:15" ht="15" customHeight="1" thickBot="1" x14ac:dyDescent="0.25">
      <c r="A134" s="82" t="s">
        <v>19</v>
      </c>
      <c r="B134" s="444" t="s">
        <v>543</v>
      </c>
      <c r="C134" s="1239">
        <f>+C118+C133</f>
        <v>10919522427</v>
      </c>
      <c r="D134" s="1239">
        <f t="shared" ref="D134:K134" si="36">+D118+D133</f>
        <v>13348939151</v>
      </c>
      <c r="E134" s="443">
        <f t="shared" si="36"/>
        <v>15954941821</v>
      </c>
      <c r="F134" s="443">
        <f t="shared" si="36"/>
        <v>0</v>
      </c>
      <c r="G134" s="443">
        <f t="shared" si="36"/>
        <v>0</v>
      </c>
      <c r="H134" s="835">
        <f>+E134-D134</f>
        <v>2606002670</v>
      </c>
      <c r="I134" s="635">
        <f t="shared" si="36"/>
        <v>0</v>
      </c>
      <c r="J134" s="635">
        <f t="shared" si="36"/>
        <v>0</v>
      </c>
      <c r="K134" s="635">
        <f t="shared" si="36"/>
        <v>0</v>
      </c>
      <c r="L134" s="636">
        <f t="shared" si="33"/>
        <v>0</v>
      </c>
      <c r="M134" s="190"/>
      <c r="O134" s="18"/>
    </row>
    <row r="135" spans="1:15" ht="13.5" thickBot="1" x14ac:dyDescent="0.25"/>
    <row r="136" spans="1:15" s="750" customFormat="1" ht="15" customHeight="1" thickBot="1" x14ac:dyDescent="0.25">
      <c r="A136" s="744" t="s">
        <v>290</v>
      </c>
      <c r="B136" s="745"/>
      <c r="C136" s="751">
        <v>3</v>
      </c>
      <c r="D136" s="1350">
        <v>3</v>
      </c>
      <c r="E136" s="747">
        <v>3</v>
      </c>
      <c r="F136" s="747"/>
      <c r="G136" s="747"/>
      <c r="H136" s="1235">
        <f t="shared" si="24"/>
        <v>0</v>
      </c>
      <c r="I136" s="748"/>
      <c r="J136" s="748"/>
      <c r="K136" s="748"/>
      <c r="L136" s="749">
        <f>I136/D136*100</f>
        <v>0</v>
      </c>
      <c r="M136" s="752"/>
    </row>
    <row r="137" spans="1:15" s="750" customFormat="1" ht="14.25" hidden="1" customHeight="1" thickBot="1" x14ac:dyDescent="0.25">
      <c r="A137" s="744" t="s">
        <v>291</v>
      </c>
      <c r="B137" s="745"/>
      <c r="C137" s="882"/>
      <c r="D137" s="747"/>
      <c r="E137" s="747"/>
      <c r="F137" s="747"/>
      <c r="G137" s="747"/>
      <c r="H137" s="768"/>
      <c r="I137" s="748"/>
      <c r="J137" s="748"/>
      <c r="K137" s="748"/>
      <c r="L137" s="749" t="e">
        <f>I137/D137*100</f>
        <v>#DIV/0!</v>
      </c>
      <c r="M137" s="752"/>
    </row>
    <row r="138" spans="1:15" x14ac:dyDescent="0.2">
      <c r="H138" s="1234" t="s">
        <v>742</v>
      </c>
    </row>
    <row r="139" spans="1:15" x14ac:dyDescent="0.2">
      <c r="D139" s="438"/>
      <c r="E139" s="438"/>
      <c r="F139" s="438"/>
      <c r="G139" s="438">
        <f>G85-G134</f>
        <v>0</v>
      </c>
      <c r="H139" s="438"/>
    </row>
  </sheetData>
  <sheetProtection formatCells="0"/>
  <mergeCells count="10">
    <mergeCell ref="A88:H88"/>
    <mergeCell ref="A3:L3"/>
    <mergeCell ref="A1:H1"/>
    <mergeCell ref="A2:H2"/>
    <mergeCell ref="A11:H11"/>
    <mergeCell ref="C4:H4"/>
    <mergeCell ref="C5:H5"/>
    <mergeCell ref="A7:H7"/>
    <mergeCell ref="A8:H8"/>
    <mergeCell ref="A87:H87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rowBreaks count="1" manualBreakCount="1">
    <brk id="86" max="11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48" zoomScaleNormal="100" zoomScaleSheetLayoutView="148" workbookViewId="0">
      <selection activeCell="A2" sqref="A2:H2"/>
    </sheetView>
  </sheetViews>
  <sheetFormatPr defaultRowHeight="12.75" x14ac:dyDescent="0.2"/>
  <cols>
    <col min="1" max="1" width="12" style="1203" customWidth="1"/>
    <col min="2" max="2" width="67" style="25" customWidth="1"/>
    <col min="3" max="3" width="14.6640625" style="25" customWidth="1"/>
    <col min="4" max="4" width="16.1640625" style="25" customWidth="1"/>
    <col min="5" max="5" width="16.5" style="25" customWidth="1"/>
    <col min="6" max="7" width="17" style="25" hidden="1" customWidth="1"/>
    <col min="8" max="8" width="16.16406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826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737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289</v>
      </c>
      <c r="C4" s="1743" t="s">
        <v>183</v>
      </c>
      <c r="D4" s="1744"/>
      <c r="E4" s="1744"/>
      <c r="F4" s="1744"/>
      <c r="G4" s="1744"/>
      <c r="H4" s="1745" t="s">
        <v>183</v>
      </c>
    </row>
    <row r="5" spans="1:12" s="40" customFormat="1" ht="36.75" thickBot="1" x14ac:dyDescent="0.25">
      <c r="A5" s="41" t="s">
        <v>139</v>
      </c>
      <c r="B5" s="42" t="s">
        <v>404</v>
      </c>
      <c r="C5" s="1746" t="s">
        <v>141</v>
      </c>
      <c r="D5" s="1747"/>
      <c r="E5" s="1747"/>
      <c r="F5" s="1747"/>
      <c r="G5" s="1747"/>
      <c r="H5" s="174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2">
        <f>SUM(D11:D21)</f>
        <v>0</v>
      </c>
      <c r="E10" s="730"/>
      <c r="F10" s="730"/>
      <c r="G10" s="730"/>
      <c r="H10" s="743">
        <f>SUM(H11:H21)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/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/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/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/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/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/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/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/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/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/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/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>SUM(D23:D25)</f>
        <v>0</v>
      </c>
      <c r="E22" s="730"/>
      <c r="F22" s="730"/>
      <c r="G22" s="730"/>
      <c r="H22" s="50">
        <f>SUM(H23:H25)</f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/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/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/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/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/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>+D29+D30</f>
        <v>0</v>
      </c>
      <c r="E28" s="730"/>
      <c r="F28" s="730"/>
      <c r="G28" s="730"/>
      <c r="H28" s="76">
        <f>+H29+H30</f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/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/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/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>+D33+D34+D35</f>
        <v>0</v>
      </c>
      <c r="E32" s="730"/>
      <c r="F32" s="730"/>
      <c r="G32" s="730"/>
      <c r="H32" s="76">
        <f>+H33+H34+H35</f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/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/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/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/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/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SUM(C39:C40)</f>
        <v>0</v>
      </c>
      <c r="D38" s="134">
        <f>SUM(D39:D40)</f>
        <v>0</v>
      </c>
      <c r="E38" s="733"/>
      <c r="F38" s="733"/>
      <c r="G38" s="733"/>
      <c r="H38" s="76">
        <f>SUM(H39:H40)</f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/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/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/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2">
        <f>+D10+D22+D27+D28+D32+D36+D38</f>
        <v>0</v>
      </c>
      <c r="E42" s="730"/>
      <c r="F42" s="730"/>
      <c r="G42" s="730"/>
      <c r="H42" s="76">
        <f>+H10+H22+H27+H28+H32+H36+H38</f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0</v>
      </c>
      <c r="D43" s="132">
        <f>SUM(D44:D47)</f>
        <v>0</v>
      </c>
      <c r="E43" s="730"/>
      <c r="F43" s="730"/>
      <c r="G43" s="730"/>
      <c r="H43" s="76">
        <f>SUM(H44:H47)</f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/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/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/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/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0</v>
      </c>
      <c r="D48" s="139">
        <f>+D42+D43</f>
        <v>0</v>
      </c>
      <c r="E48" s="740"/>
      <c r="F48" s="740"/>
      <c r="G48" s="740"/>
      <c r="H48" s="705">
        <f>+H42+H43</f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ht="13.5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45" t="str">
        <f t="shared" ref="D52:L52" si="0">D7</f>
        <v>Módosított előirányzat a 14/2023.  (VI.29.)  rendelet szerint</v>
      </c>
      <c r="E52" s="21" t="str">
        <f t="shared" si="0"/>
        <v>Módosított előirányzat a …./2023. (IX…..)  rendelet szerint</v>
      </c>
      <c r="F52" s="21" t="str">
        <f t="shared" si="0"/>
        <v>Módosított előirányzat a .../2023. (XII…...)  rendelet szerint</v>
      </c>
      <c r="G52" s="21" t="str">
        <f t="shared" si="0"/>
        <v>Módosított előirányzat a …../2023. (II…..)  rendelet szerint</v>
      </c>
      <c r="H52" s="34" t="str">
        <f t="shared" si="0"/>
        <v>Változás a 14/2023. (VI.29.) rendelethez képest</v>
      </c>
      <c r="I52" s="245" t="str">
        <f t="shared" si="0"/>
        <v>2023. évi teljesítés              2023.06.30-ig</v>
      </c>
      <c r="J52" s="21" t="str">
        <f t="shared" si="0"/>
        <v>2023. évi teljesítés              2023.09.30-ig</v>
      </c>
      <c r="K52" s="21" t="str">
        <f t="shared" si="0"/>
        <v>2023. évi teljesítés              2023.12.31-ig</v>
      </c>
      <c r="L52" s="21" t="str">
        <f t="shared" si="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0</v>
      </c>
      <c r="D53" s="132">
        <f>SUM(D54:D59)-D55</f>
        <v>0</v>
      </c>
      <c r="E53" s="730"/>
      <c r="F53" s="730"/>
      <c r="G53" s="730"/>
      <c r="H53" s="50">
        <f>SUM(H54:H59)-H55</f>
        <v>0</v>
      </c>
      <c r="I53" s="256"/>
      <c r="J53" s="50"/>
      <c r="K53" s="50"/>
      <c r="L53" s="50"/>
    </row>
    <row r="54" spans="1:12" ht="12.2" customHeight="1" x14ac:dyDescent="0.2">
      <c r="A54" s="1252" t="s">
        <v>91</v>
      </c>
      <c r="B54" s="17" t="s">
        <v>68</v>
      </c>
      <c r="C54" s="126"/>
      <c r="D54" s="278"/>
      <c r="E54" s="734"/>
      <c r="F54" s="734"/>
      <c r="G54" s="734"/>
      <c r="H54" s="35"/>
      <c r="I54" s="260"/>
      <c r="J54" s="35"/>
      <c r="K54" s="35"/>
      <c r="L54" s="35"/>
    </row>
    <row r="55" spans="1:12" ht="12.2" customHeight="1" x14ac:dyDescent="0.2">
      <c r="A55" s="1252" t="s">
        <v>305</v>
      </c>
      <c r="B55" s="428" t="s">
        <v>270</v>
      </c>
      <c r="C55" s="126"/>
      <c r="D55" s="278"/>
      <c r="E55" s="734"/>
      <c r="F55" s="734"/>
      <c r="G55" s="734"/>
      <c r="H55" s="35"/>
      <c r="I55" s="260"/>
      <c r="J55" s="35"/>
      <c r="K55" s="35"/>
      <c r="L55" s="35"/>
    </row>
    <row r="56" spans="1:12" ht="12.2" customHeight="1" x14ac:dyDescent="0.2">
      <c r="A56" s="1252" t="s">
        <v>92</v>
      </c>
      <c r="B56" s="423" t="s">
        <v>87</v>
      </c>
      <c r="C56" s="433"/>
      <c r="D56" s="416"/>
      <c r="E56" s="110"/>
      <c r="F56" s="110"/>
      <c r="G56" s="110"/>
      <c r="H56" s="417"/>
      <c r="I56" s="651"/>
      <c r="J56" s="417"/>
      <c r="K56" s="417"/>
      <c r="L56" s="417"/>
    </row>
    <row r="57" spans="1:12" ht="12.2" customHeight="1" x14ac:dyDescent="0.2">
      <c r="A57" s="1252" t="s">
        <v>93</v>
      </c>
      <c r="B57" s="423" t="s">
        <v>69</v>
      </c>
      <c r="C57" s="433"/>
      <c r="D57" s="416"/>
      <c r="E57" s="110"/>
      <c r="F57" s="110"/>
      <c r="G57" s="110"/>
      <c r="H57" s="417"/>
      <c r="I57" s="651"/>
      <c r="J57" s="417"/>
      <c r="K57" s="417"/>
      <c r="L57" s="417"/>
    </row>
    <row r="58" spans="1:12" ht="12.2" customHeight="1" x14ac:dyDescent="0.2">
      <c r="A58" s="1252" t="s">
        <v>90</v>
      </c>
      <c r="B58" s="423" t="s">
        <v>80</v>
      </c>
      <c r="C58" s="433"/>
      <c r="D58" s="416"/>
      <c r="E58" s="110"/>
      <c r="F58" s="110"/>
      <c r="G58" s="110"/>
      <c r="H58" s="417"/>
      <c r="I58" s="651"/>
      <c r="J58" s="417"/>
      <c r="K58" s="417"/>
      <c r="L58" s="417"/>
    </row>
    <row r="59" spans="1:12" ht="12.2" customHeight="1" x14ac:dyDescent="0.2">
      <c r="A59" s="1252" t="s">
        <v>147</v>
      </c>
      <c r="B59" s="423" t="s">
        <v>88</v>
      </c>
      <c r="C59" s="433">
        <f>SUM(C60:C61)</f>
        <v>0</v>
      </c>
      <c r="D59" s="416">
        <f>SUM(D60:D61)</f>
        <v>0</v>
      </c>
      <c r="E59" s="110"/>
      <c r="F59" s="110"/>
      <c r="G59" s="110"/>
      <c r="H59" s="417">
        <f>SUM(H60:H61)</f>
        <v>0</v>
      </c>
      <c r="I59" s="651"/>
      <c r="J59" s="417"/>
      <c r="K59" s="417"/>
      <c r="L59" s="417"/>
    </row>
    <row r="60" spans="1:12" ht="12.2" customHeight="1" x14ac:dyDescent="0.2">
      <c r="A60" s="1252" t="s">
        <v>306</v>
      </c>
      <c r="B60" s="669" t="s">
        <v>235</v>
      </c>
      <c r="C60" s="433"/>
      <c r="D60" s="416"/>
      <c r="E60" s="110"/>
      <c r="F60" s="110"/>
      <c r="G60" s="110"/>
      <c r="H60" s="417"/>
      <c r="I60" s="651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/>
      <c r="I61" s="262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2">
        <f>SUM(D63:D67)</f>
        <v>0</v>
      </c>
      <c r="E62" s="730"/>
      <c r="F62" s="730"/>
      <c r="G62" s="730"/>
      <c r="H62" s="50">
        <f>SUM(H63:H67)</f>
        <v>0</v>
      </c>
      <c r="I62" s="256"/>
      <c r="J62" s="50"/>
      <c r="K62" s="50"/>
      <c r="L62" s="50"/>
    </row>
    <row r="63" spans="1:12" s="33" customFormat="1" ht="12.2" customHeight="1" x14ac:dyDescent="0.2">
      <c r="A63" s="1252" t="s">
        <v>94</v>
      </c>
      <c r="B63" s="17" t="s">
        <v>119</v>
      </c>
      <c r="C63" s="126"/>
      <c r="D63" s="278"/>
      <c r="E63" s="734"/>
      <c r="F63" s="734"/>
      <c r="G63" s="734"/>
      <c r="H63" s="35"/>
      <c r="I63" s="260"/>
      <c r="J63" s="35"/>
      <c r="K63" s="35"/>
      <c r="L63" s="35"/>
    </row>
    <row r="64" spans="1:12" s="33" customFormat="1" ht="12.2" customHeight="1" x14ac:dyDescent="0.2">
      <c r="A64" s="1252" t="s">
        <v>316</v>
      </c>
      <c r="B64" s="670" t="s">
        <v>236</v>
      </c>
      <c r="C64" s="126"/>
      <c r="D64" s="278"/>
      <c r="E64" s="734"/>
      <c r="F64" s="734"/>
      <c r="G64" s="734"/>
      <c r="H64" s="35"/>
      <c r="I64" s="260"/>
      <c r="J64" s="35"/>
      <c r="K64" s="35"/>
      <c r="L64" s="35"/>
    </row>
    <row r="65" spans="1:12" ht="12.2" customHeight="1" x14ac:dyDescent="0.2">
      <c r="A65" s="1252" t="s">
        <v>95</v>
      </c>
      <c r="B65" s="423" t="s">
        <v>2</v>
      </c>
      <c r="C65" s="433"/>
      <c r="D65" s="416"/>
      <c r="E65" s="110"/>
      <c r="F65" s="110"/>
      <c r="G65" s="110"/>
      <c r="H65" s="417"/>
      <c r="I65" s="651"/>
      <c r="J65" s="417"/>
      <c r="K65" s="417"/>
      <c r="L65" s="417"/>
    </row>
    <row r="66" spans="1:12" ht="12.2" customHeight="1" x14ac:dyDescent="0.2">
      <c r="A66" s="1252" t="s">
        <v>342</v>
      </c>
      <c r="B66" s="671" t="s">
        <v>237</v>
      </c>
      <c r="C66" s="433"/>
      <c r="D66" s="416"/>
      <c r="E66" s="110"/>
      <c r="F66" s="110"/>
      <c r="G66" s="110"/>
      <c r="H66" s="417"/>
      <c r="I66" s="651"/>
      <c r="J66" s="417"/>
      <c r="K66" s="417"/>
      <c r="L66" s="417"/>
    </row>
    <row r="67" spans="1:12" ht="12.2" customHeight="1" x14ac:dyDescent="0.2">
      <c r="A67" s="1252" t="s">
        <v>96</v>
      </c>
      <c r="B67" s="17" t="s">
        <v>175</v>
      </c>
      <c r="C67" s="433">
        <f>SUM(C68:C69)</f>
        <v>0</v>
      </c>
      <c r="D67" s="416">
        <f>SUM(D68:D69)</f>
        <v>0</v>
      </c>
      <c r="E67" s="110"/>
      <c r="F67" s="110"/>
      <c r="G67" s="110"/>
      <c r="H67" s="417">
        <f>SUM(H68:H69)</f>
        <v>0</v>
      </c>
      <c r="I67" s="651"/>
      <c r="J67" s="417"/>
      <c r="K67" s="417"/>
      <c r="L67" s="417"/>
    </row>
    <row r="68" spans="1:12" ht="12.2" customHeight="1" x14ac:dyDescent="0.2">
      <c r="A68" s="1252" t="s">
        <v>317</v>
      </c>
      <c r="B68" s="669" t="s">
        <v>239</v>
      </c>
      <c r="C68" s="433"/>
      <c r="D68" s="416"/>
      <c r="E68" s="110"/>
      <c r="F68" s="110"/>
      <c r="G68" s="110"/>
      <c r="H68" s="417"/>
      <c r="I68" s="651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/>
      <c r="I69" s="651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0</v>
      </c>
      <c r="D70" s="139">
        <f>+D53+D62</f>
        <v>0</v>
      </c>
      <c r="E70" s="740"/>
      <c r="F70" s="740"/>
      <c r="G70" s="740"/>
      <c r="H70" s="70">
        <f>+H53+H62</f>
        <v>0</v>
      </c>
      <c r="I70" s="257"/>
      <c r="J70" s="70"/>
      <c r="K70" s="70"/>
      <c r="L70" s="70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89" t="s">
        <v>292</v>
      </c>
      <c r="B72" s="791"/>
      <c r="C72" s="142"/>
      <c r="D72" s="790"/>
      <c r="E72" s="668"/>
      <c r="F72" s="668"/>
      <c r="G72" s="668"/>
      <c r="H72" s="253"/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7"/>
      <c r="D73" s="79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232"/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54" zoomScaleNormal="100" zoomScaleSheetLayoutView="154" workbookViewId="0">
      <selection activeCell="A2" sqref="A2:H2"/>
    </sheetView>
  </sheetViews>
  <sheetFormatPr defaultRowHeight="12.75" x14ac:dyDescent="0.2"/>
  <cols>
    <col min="1" max="1" width="12" style="1599" customWidth="1"/>
    <col min="2" max="2" width="57.83203125" style="25" customWidth="1"/>
    <col min="3" max="3" width="15.33203125" style="25" customWidth="1"/>
    <col min="4" max="4" width="16.83203125" style="1416" customWidth="1"/>
    <col min="5" max="5" width="17" style="25" customWidth="1"/>
    <col min="6" max="7" width="17" style="25" hidden="1" customWidth="1"/>
    <col min="8" max="8" width="15.332031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767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596"/>
      <c r="D3" s="1392"/>
      <c r="E3" s="1596"/>
      <c r="F3" s="1596"/>
      <c r="G3" s="1596"/>
      <c r="H3" s="1596"/>
      <c r="I3" s="1596"/>
      <c r="J3" s="1596"/>
      <c r="K3" s="1596"/>
      <c r="L3" s="1596"/>
    </row>
    <row r="4" spans="1:12" s="40" customFormat="1" ht="38.25" customHeight="1" x14ac:dyDescent="0.2">
      <c r="A4" s="38" t="s">
        <v>137</v>
      </c>
      <c r="B4" s="39" t="s">
        <v>387</v>
      </c>
      <c r="C4" s="1743" t="s">
        <v>182</v>
      </c>
      <c r="D4" s="1744"/>
      <c r="E4" s="1744"/>
      <c r="F4" s="1744"/>
      <c r="G4" s="1744"/>
      <c r="H4" s="1745"/>
    </row>
    <row r="5" spans="1:12" s="40" customFormat="1" ht="36.75" thickBot="1" x14ac:dyDescent="0.25">
      <c r="A5" s="41" t="s">
        <v>139</v>
      </c>
      <c r="B5" s="42" t="s">
        <v>402</v>
      </c>
      <c r="C5" s="1866" t="s">
        <v>141</v>
      </c>
      <c r="D5" s="1867"/>
      <c r="E5" s="1867"/>
      <c r="F5" s="1867"/>
      <c r="G5" s="1867"/>
      <c r="H5" s="186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6807200</v>
      </c>
      <c r="D10" s="1395">
        <f t="shared" ref="D10:L10" si="0">SUM(D11:D21)</f>
        <v>6807200</v>
      </c>
      <c r="E10" s="730">
        <f t="shared" si="0"/>
        <v>6807200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'10.TMKK'!C11-'33._TMKK_önként'!C11</f>
        <v>0</v>
      </c>
      <c r="D11" s="1396">
        <f>'10.TMKK'!D11-'33._TMKK_önként'!D11</f>
        <v>0</v>
      </c>
      <c r="E11" s="731">
        <f>'10.TMKK'!E11-'33._TMKK_önként'!E11</f>
        <v>0</v>
      </c>
      <c r="F11" s="731">
        <f>'10.TMKK'!F11-'33._TMKK_önként'!F11</f>
        <v>0</v>
      </c>
      <c r="G11" s="731">
        <f>'10.TMKK'!G11-'33._TMKK_önként'!G11</f>
        <v>0</v>
      </c>
      <c r="H11" s="688">
        <f t="shared" ref="H11:H48" si="1">+E11-D11</f>
        <v>0</v>
      </c>
      <c r="I11" s="1316">
        <f>'10.TMKK'!I11-'33._TMKK_önként'!I11</f>
        <v>0</v>
      </c>
      <c r="J11" s="688">
        <f>'10.TMKK'!J11-'33._TMKK_önként'!J11</f>
        <v>0</v>
      </c>
      <c r="K11" s="688">
        <f>'10.TMKK'!K11-'33._TMKK_önként'!K11</f>
        <v>0</v>
      </c>
      <c r="L11" s="688" t="e">
        <f>'10.TMKK'!L11-'33._TMKK_önként'!L11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'10.TMKK'!C12-'33._TMKK_önként'!C12</f>
        <v>5360000</v>
      </c>
      <c r="D12" s="1397">
        <f>'10.TMKK'!D12-'33._TMKK_önként'!D12</f>
        <v>5360000</v>
      </c>
      <c r="E12" s="90">
        <f>'10.TMKK'!E12-'33._TMKK_önként'!E12</f>
        <v>5360000</v>
      </c>
      <c r="F12" s="90">
        <f>'10.TMKK'!F12-'33._TMKK_önként'!F12</f>
        <v>0</v>
      </c>
      <c r="G12" s="90">
        <f>'10.TMKK'!G12-'33._TMKK_önként'!G12</f>
        <v>0</v>
      </c>
      <c r="H12" s="689">
        <f t="shared" si="1"/>
        <v>0</v>
      </c>
      <c r="I12" s="1317">
        <f>'10.TMKK'!I12-'33._TMKK_önként'!I12</f>
        <v>0</v>
      </c>
      <c r="J12" s="689">
        <f>'10.TMKK'!J12-'33._TMKK_önként'!J12</f>
        <v>0</v>
      </c>
      <c r="K12" s="689">
        <f>'10.TMKK'!K12-'33._TMKK_önként'!K12</f>
        <v>0</v>
      </c>
      <c r="L12" s="689">
        <f>'10.TMKK'!L12-'33._TMKK_önként'!L12</f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'10.TMKK'!C13-'33._TMKK_önként'!C13</f>
        <v>0</v>
      </c>
      <c r="D13" s="1397">
        <f>'10.TMKK'!D13-'33._TMKK_önként'!D13</f>
        <v>0</v>
      </c>
      <c r="E13" s="90">
        <f>'10.TMKK'!E13-'33._TMKK_önként'!E13</f>
        <v>0</v>
      </c>
      <c r="F13" s="90">
        <f>'10.TMKK'!F13-'33._TMKK_önként'!F13</f>
        <v>0</v>
      </c>
      <c r="G13" s="90">
        <f>'10.TMKK'!G13-'33._TMKK_önként'!G13</f>
        <v>0</v>
      </c>
      <c r="H13" s="689">
        <f t="shared" si="1"/>
        <v>0</v>
      </c>
      <c r="I13" s="1317">
        <f>'10.TMKK'!I13-'33._TMKK_önként'!I13</f>
        <v>0</v>
      </c>
      <c r="J13" s="689">
        <f>'10.TMKK'!J13-'33._TMKK_önként'!J13</f>
        <v>0</v>
      </c>
      <c r="K13" s="689">
        <f>'10.TMKK'!K13-'33._TMKK_önként'!K13</f>
        <v>0</v>
      </c>
      <c r="L13" s="689" t="e">
        <f>'10.TMKK'!L13-'33._TMKK_önként'!L13</f>
        <v>#DIV/0!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'10.TMKK'!C14-'33._TMKK_önként'!C14</f>
        <v>0</v>
      </c>
      <c r="D14" s="1397">
        <f>'10.TMKK'!D14-'33._TMKK_önként'!D14</f>
        <v>0</v>
      </c>
      <c r="E14" s="90">
        <f>'10.TMKK'!E14-'33._TMKK_önként'!E14</f>
        <v>0</v>
      </c>
      <c r="F14" s="90">
        <f>'10.TMKK'!F14-'33._TMKK_önként'!F14</f>
        <v>0</v>
      </c>
      <c r="G14" s="90">
        <f>'10.TMKK'!G14-'33._TMKK_önként'!G14</f>
        <v>0</v>
      </c>
      <c r="H14" s="689">
        <f t="shared" si="1"/>
        <v>0</v>
      </c>
      <c r="I14" s="1317">
        <f>'10.TMKK'!I14-'33._TMKK_önként'!I14</f>
        <v>0</v>
      </c>
      <c r="J14" s="689">
        <f>'10.TMKK'!J14-'33._TMKK_önként'!J14</f>
        <v>0</v>
      </c>
      <c r="K14" s="689">
        <f>'10.TMKK'!K14-'33._TMKK_önként'!K14</f>
        <v>0</v>
      </c>
      <c r="L14" s="689" t="e">
        <f>'10.TMKK'!L14-'33._TMKK_önként'!L14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'10.TMKK'!C15-'33._TMKK_önként'!C15</f>
        <v>0</v>
      </c>
      <c r="D15" s="1397">
        <f>'10.TMKK'!D15-'33._TMKK_önként'!D15</f>
        <v>0</v>
      </c>
      <c r="E15" s="90">
        <f>'10.TMKK'!E15-'33._TMKK_önként'!E15</f>
        <v>0</v>
      </c>
      <c r="F15" s="90">
        <f>'10.TMKK'!F15-'33._TMKK_önként'!F15</f>
        <v>0</v>
      </c>
      <c r="G15" s="90">
        <f>'10.TMKK'!G15-'33._TMKK_önként'!G15</f>
        <v>0</v>
      </c>
      <c r="H15" s="689">
        <f t="shared" si="1"/>
        <v>0</v>
      </c>
      <c r="I15" s="1317">
        <f>'10.TMKK'!I15-'33._TMKK_önként'!I15</f>
        <v>0</v>
      </c>
      <c r="J15" s="689">
        <f>'10.TMKK'!J15-'33._TMKK_önként'!J15</f>
        <v>0</v>
      </c>
      <c r="K15" s="689">
        <f>'10.TMKK'!K15-'33._TMKK_önként'!K15</f>
        <v>0</v>
      </c>
      <c r="L15" s="689" t="e">
        <f>'10.TMKK'!L15-'33._TMKK_önként'!L15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'10.TMKK'!C16-'33._TMKK_önként'!C16</f>
        <v>1447200</v>
      </c>
      <c r="D16" s="1397">
        <f>'10.TMKK'!D16-'33._TMKK_önként'!D16</f>
        <v>1447200</v>
      </c>
      <c r="E16" s="90">
        <f>'10.TMKK'!E16-'33._TMKK_önként'!E16</f>
        <v>1447200</v>
      </c>
      <c r="F16" s="90">
        <f>'10.TMKK'!F16-'33._TMKK_önként'!F16</f>
        <v>0</v>
      </c>
      <c r="G16" s="90">
        <f>'10.TMKK'!G16-'33._TMKK_önként'!G16</f>
        <v>0</v>
      </c>
      <c r="H16" s="689">
        <f t="shared" si="1"/>
        <v>0</v>
      </c>
      <c r="I16" s="1317">
        <f>'10.TMKK'!I16-'33._TMKK_önként'!I16</f>
        <v>0</v>
      </c>
      <c r="J16" s="689">
        <f>'10.TMKK'!J16-'33._TMKK_önként'!J16</f>
        <v>0</v>
      </c>
      <c r="K16" s="689">
        <f>'10.TMKK'!K16-'33._TMKK_önként'!K16</f>
        <v>0</v>
      </c>
      <c r="L16" s="689">
        <f>'10.TMKK'!L16-'33._TMKK_önként'!L16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'10.TMKK'!C17-'33._TMKK_önként'!C17</f>
        <v>0</v>
      </c>
      <c r="D17" s="1397">
        <f>'10.TMKK'!D17-'33._TMKK_önként'!D17</f>
        <v>0</v>
      </c>
      <c r="E17" s="90">
        <f>'10.TMKK'!E17-'33._TMKK_önként'!E17</f>
        <v>0</v>
      </c>
      <c r="F17" s="90">
        <f>'10.TMKK'!F17-'33._TMKK_önként'!F17</f>
        <v>0</v>
      </c>
      <c r="G17" s="90">
        <f>'10.TMKK'!G17-'33._TMKK_önként'!G17</f>
        <v>0</v>
      </c>
      <c r="H17" s="689">
        <f t="shared" si="1"/>
        <v>0</v>
      </c>
      <c r="I17" s="1317">
        <f>'10.TMKK'!I17-'33._TMKK_önként'!I17</f>
        <v>0</v>
      </c>
      <c r="J17" s="689">
        <f>'10.TMKK'!J17-'33._TMKK_önként'!J17</f>
        <v>0</v>
      </c>
      <c r="K17" s="689">
        <f>'10.TMKK'!K17-'33._TMKK_önként'!K17</f>
        <v>0</v>
      </c>
      <c r="L17" s="689" t="e">
        <f>'10.TMKK'!L17-'33._TMKK_önként'!L17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'10.TMKK'!C18-'33._TMKK_önként'!C18</f>
        <v>0</v>
      </c>
      <c r="D18" s="1398">
        <f>'10.TMKK'!D18-'33._TMKK_önként'!D18</f>
        <v>0</v>
      </c>
      <c r="E18" s="92">
        <f>'10.TMKK'!E18-'33._TMKK_önként'!E18</f>
        <v>0</v>
      </c>
      <c r="F18" s="92">
        <f>'10.TMKK'!F18-'33._TMKK_önként'!F18</f>
        <v>0</v>
      </c>
      <c r="G18" s="92">
        <f>'10.TMKK'!G18-'33._TMKK_önként'!G18</f>
        <v>0</v>
      </c>
      <c r="H18" s="690">
        <f t="shared" si="1"/>
        <v>0</v>
      </c>
      <c r="I18" s="1318">
        <f>'10.TMKK'!I18-'33._TMKK_önként'!I18</f>
        <v>0</v>
      </c>
      <c r="J18" s="690">
        <f>'10.TMKK'!J18-'33._TMKK_önként'!J18</f>
        <v>0</v>
      </c>
      <c r="K18" s="690">
        <f>'10.TMKK'!K18-'33._TMKK_önként'!K18</f>
        <v>0</v>
      </c>
      <c r="L18" s="690" t="e">
        <f>'10.TMKK'!L18-'33._TMKK_önként'!L18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'10.TMKK'!C19-'33._TMKK_önként'!C19</f>
        <v>0</v>
      </c>
      <c r="D19" s="1397">
        <f>'10.TMKK'!D19-'33._TMKK_önként'!D19</f>
        <v>0</v>
      </c>
      <c r="E19" s="90">
        <f>'10.TMKK'!E19-'33._TMKK_önként'!E19</f>
        <v>0</v>
      </c>
      <c r="F19" s="90">
        <f>'10.TMKK'!F19-'33._TMKK_önként'!F19</f>
        <v>0</v>
      </c>
      <c r="G19" s="90">
        <f>'10.TMKK'!G19-'33._TMKK_önként'!G19</f>
        <v>0</v>
      </c>
      <c r="H19" s="689">
        <f t="shared" si="1"/>
        <v>0</v>
      </c>
      <c r="I19" s="1317">
        <f>'10.TMKK'!I19-'33._TMKK_önként'!I19</f>
        <v>0</v>
      </c>
      <c r="J19" s="689">
        <f>'10.TMKK'!J19-'33._TMKK_önként'!J19</f>
        <v>0</v>
      </c>
      <c r="K19" s="689">
        <f>'10.TMKK'!K19-'33._TMKK_önként'!K19</f>
        <v>0</v>
      </c>
      <c r="L19" s="689" t="e">
        <f>'10.TMKK'!L19-'33._TMKK_önként'!L19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'10.TMKK'!C20-'33._TMKK_önként'!C20</f>
        <v>0</v>
      </c>
      <c r="D20" s="1399">
        <f>'10.TMKK'!D20-'33._TMKK_önként'!D20</f>
        <v>0</v>
      </c>
      <c r="E20" s="90">
        <f>'10.TMKK'!E20-'33._TMKK_önként'!E20</f>
        <v>0</v>
      </c>
      <c r="F20" s="90">
        <f>'10.TMKK'!F20-'33._TMKK_önként'!F20</f>
        <v>0</v>
      </c>
      <c r="G20" s="424">
        <f>'10.TMKK'!G20-'33._TMKK_önként'!G20</f>
        <v>0</v>
      </c>
      <c r="H20" s="691">
        <f t="shared" si="1"/>
        <v>0</v>
      </c>
      <c r="I20" s="1319">
        <f>'10.TMKK'!I20-'33._TMKK_önként'!I20</f>
        <v>0</v>
      </c>
      <c r="J20" s="691">
        <f>'10.TMKK'!J20-'33._TMKK_önként'!J20</f>
        <v>0</v>
      </c>
      <c r="K20" s="691">
        <f>'10.TMKK'!K20-'33._TMKK_önként'!K20</f>
        <v>0</v>
      </c>
      <c r="L20" s="691" t="e">
        <f>'10.TMKK'!L20-'33._TMKK_önként'!L20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'10.TMKK'!C21-'33._TMKK_önként'!C21</f>
        <v>0</v>
      </c>
      <c r="D21" s="1399">
        <f>'10.TMKK'!D21-'33._TMKK_önként'!D21</f>
        <v>0</v>
      </c>
      <c r="E21" s="92">
        <f>'10.TMKK'!E21-'33._TMKK_önként'!E21</f>
        <v>0</v>
      </c>
      <c r="F21" s="92">
        <f>'10.TMKK'!F21-'33._TMKK_önként'!F21</f>
        <v>0</v>
      </c>
      <c r="G21" s="92">
        <f>'10.TMKK'!G21-'33._TMKK_önként'!G21</f>
        <v>0</v>
      </c>
      <c r="H21" s="692">
        <f t="shared" si="1"/>
        <v>0</v>
      </c>
      <c r="I21" s="1320">
        <f>'10.TMKK'!I21-'33._TMKK_önként'!I21</f>
        <v>0</v>
      </c>
      <c r="J21" s="692">
        <f>'10.TMKK'!J21-'33._TMKK_önként'!J21</f>
        <v>0</v>
      </c>
      <c r="K21" s="692">
        <f>'10.TMKK'!K21-'33._TMKK_önként'!K21</f>
        <v>0</v>
      </c>
      <c r="L21" s="692" t="e">
        <f>'10.TMKK'!L21-'33._TMKK_önként'!L21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95">
        <f t="shared" ref="D22:L22" si="2">SUM(D23:D25)</f>
        <v>0</v>
      </c>
      <c r="E22" s="730">
        <f t="shared" si="2"/>
        <v>1162856</v>
      </c>
      <c r="F22" s="730">
        <f t="shared" si="2"/>
        <v>0</v>
      </c>
      <c r="G22" s="730">
        <f t="shared" si="2"/>
        <v>0</v>
      </c>
      <c r="H22" s="50">
        <f t="shared" si="1"/>
        <v>1162856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'10.TMKK'!C23-'33._TMKK_önként'!C23</f>
        <v>0</v>
      </c>
      <c r="D23" s="1397">
        <f>'10.TMKK'!D23-'33._TMKK_önként'!D23</f>
        <v>0</v>
      </c>
      <c r="E23" s="732">
        <f>'10.TMKK'!E23-'33._TMKK_önként'!E23</f>
        <v>0</v>
      </c>
      <c r="F23" s="732">
        <f>'10.TMKK'!F23-'33._TMKK_önként'!F23</f>
        <v>0</v>
      </c>
      <c r="G23" s="732">
        <f>'10.TMKK'!G23-'33._TMKK_önként'!G23</f>
        <v>0</v>
      </c>
      <c r="H23" s="77">
        <f t="shared" si="1"/>
        <v>0</v>
      </c>
      <c r="I23" s="792">
        <f>'10.TMKK'!I23-'33._TMKK_önként'!I23</f>
        <v>0</v>
      </c>
      <c r="J23" s="77">
        <f>'10.TMKK'!J23-'33._TMKK_önként'!J23</f>
        <v>0</v>
      </c>
      <c r="K23" s="77">
        <f>'10.TMKK'!K23-'33._TMKK_önként'!K23</f>
        <v>0</v>
      </c>
      <c r="L23" s="77" t="e">
        <f>'10.TMKK'!L23-'33._TMKK_önként'!L23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'10.TMKK'!C24-'33._TMKK_önként'!C24</f>
        <v>0</v>
      </c>
      <c r="D24" s="1397">
        <f>'10.TMKK'!D24-'33._TMKK_önként'!D24</f>
        <v>0</v>
      </c>
      <c r="E24" s="90">
        <f>'10.TMKK'!E24-'33._TMKK_önként'!E24</f>
        <v>0</v>
      </c>
      <c r="F24" s="90">
        <f>'10.TMKK'!F24-'33._TMKK_önként'!F24</f>
        <v>0</v>
      </c>
      <c r="G24" s="90">
        <f>'10.TMKK'!G24-'33._TMKK_önként'!G24</f>
        <v>0</v>
      </c>
      <c r="H24" s="689">
        <f t="shared" si="1"/>
        <v>0</v>
      </c>
      <c r="I24" s="1317">
        <f>'10.TMKK'!I24-'33._TMKK_önként'!I24</f>
        <v>0</v>
      </c>
      <c r="J24" s="689">
        <f>'10.TMKK'!J24-'33._TMKK_önként'!J24</f>
        <v>0</v>
      </c>
      <c r="K24" s="689">
        <f>'10.TMKK'!K24-'33._TMKK_önként'!K24</f>
        <v>0</v>
      </c>
      <c r="L24" s="689" t="e">
        <f>'10.TMKK'!L24-'33._TMKK_önként'!L24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'10.TMKK'!C25-'33._TMKK_önként'!C25</f>
        <v>0</v>
      </c>
      <c r="D25" s="1397">
        <f>'10.TMKK'!D25-'33._TMKK_önként'!D25</f>
        <v>0</v>
      </c>
      <c r="E25" s="90">
        <f>'10.TMKK'!E25-'33._TMKK_önként'!E25</f>
        <v>1162856</v>
      </c>
      <c r="F25" s="90">
        <f>'10.TMKK'!F25-'33._TMKK_önként'!F25</f>
        <v>0</v>
      </c>
      <c r="G25" s="90">
        <f>'10.TMKK'!G25-'33._TMKK_önként'!G25</f>
        <v>0</v>
      </c>
      <c r="H25" s="689">
        <f t="shared" si="1"/>
        <v>1162856</v>
      </c>
      <c r="I25" s="1317">
        <f>'10.TMKK'!I25-'33._TMKK_önként'!I25</f>
        <v>0</v>
      </c>
      <c r="J25" s="689">
        <f>'10.TMKK'!J25-'33._TMKK_önként'!J25</f>
        <v>0</v>
      </c>
      <c r="K25" s="689">
        <f>'10.TMKK'!K25-'33._TMKK_önként'!K25</f>
        <v>0</v>
      </c>
      <c r="L25" s="689" t="e">
        <f>'10.TMKK'!L25-'33._TMKK_önként'!L25</f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'10.TMKK'!C26-'33._TMKK_önként'!C26</f>
        <v>0</v>
      </c>
      <c r="D26" s="1397">
        <f>'10.TMKK'!D26-'33._TMKK_önként'!D26</f>
        <v>0</v>
      </c>
      <c r="E26" s="90">
        <f>'10.TMKK'!E26-'33._TMKK_önként'!E26</f>
        <v>0</v>
      </c>
      <c r="F26" s="90">
        <f>'10.TMKK'!F26-'33._TMKK_önként'!F26</f>
        <v>0</v>
      </c>
      <c r="G26" s="90">
        <f>'10.TMKK'!G26-'33._TMKK_önként'!G26</f>
        <v>0</v>
      </c>
      <c r="H26" s="693">
        <f t="shared" si="1"/>
        <v>0</v>
      </c>
      <c r="I26" s="1321">
        <f>'10.TMKK'!I26-'33._TMKK_önként'!I26</f>
        <v>0</v>
      </c>
      <c r="J26" s="693">
        <f>'10.TMKK'!J26-'33._TMKK_önként'!J26</f>
        <v>0</v>
      </c>
      <c r="K26" s="693">
        <f>'10.TMKK'!K26-'33._TMKK_önként'!K26</f>
        <v>0</v>
      </c>
      <c r="L26" s="693" t="e">
        <f>'10.TMKK'!L26-'33._TMKK_önként'!L26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'10.TMKK'!C27-'33._TMKK_önként'!C27</f>
        <v>0</v>
      </c>
      <c r="D27" s="1400">
        <f>'10.TMKK'!D27-'33._TMKK_önként'!D27</f>
        <v>0</v>
      </c>
      <c r="E27" s="733">
        <f>'10.TMKK'!E27-'33._TMKK_önként'!E27</f>
        <v>0</v>
      </c>
      <c r="F27" s="733">
        <f>'10.TMKK'!F27-'33._TMKK_önként'!F27</f>
        <v>0</v>
      </c>
      <c r="G27" s="733">
        <f>'10.TMKK'!G27-'33._TMKK_önként'!G27</f>
        <v>0</v>
      </c>
      <c r="H27" s="76">
        <f t="shared" si="1"/>
        <v>0</v>
      </c>
      <c r="I27" s="793">
        <f>'10.TMKK'!I27-'33._TMKK_önként'!I27</f>
        <v>0</v>
      </c>
      <c r="J27" s="76">
        <f>'10.TMKK'!J27-'33._TMKK_önként'!J27</f>
        <v>0</v>
      </c>
      <c r="K27" s="76">
        <f>'10.TMKK'!K27-'33._TMKK_önként'!K27</f>
        <v>0</v>
      </c>
      <c r="L27" s="76" t="e">
        <f>'10.TMKK'!L27-'33._TMKK_önként'!L27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 t="e">
        <f t="shared" si="3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'10.TMKK'!C29-'33._TMKK_önként'!C29</f>
        <v>0</v>
      </c>
      <c r="D29" s="1401">
        <f>'10.TMKK'!D29-'33._TMKK_önként'!D29</f>
        <v>0</v>
      </c>
      <c r="E29" s="734">
        <f>'10.TMKK'!E29-'33._TMKK_önként'!E29</f>
        <v>0</v>
      </c>
      <c r="F29" s="734">
        <f>'10.TMKK'!F29-'33._TMKK_önként'!F29</f>
        <v>0</v>
      </c>
      <c r="G29" s="734">
        <f>'10.TMKK'!G29-'33._TMKK_önként'!G29</f>
        <v>0</v>
      </c>
      <c r="H29" s="694">
        <f t="shared" si="1"/>
        <v>0</v>
      </c>
      <c r="I29" s="1322">
        <f>'10.TMKK'!I29-'33._TMKK_önként'!I29</f>
        <v>0</v>
      </c>
      <c r="J29" s="694">
        <f>'10.TMKK'!J29-'33._TMKK_önként'!J29</f>
        <v>0</v>
      </c>
      <c r="K29" s="694">
        <f>'10.TMKK'!K29-'33._TMKK_önként'!K29</f>
        <v>0</v>
      </c>
      <c r="L29" s="694" t="e">
        <f>'10.TMKK'!L29-'33._TMKK_önként'!L29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'10.TMKK'!C30-'33._TMKK_önként'!C30</f>
        <v>0</v>
      </c>
      <c r="D30" s="1402">
        <f>'10.TMKK'!D30-'33._TMKK_önként'!D30</f>
        <v>0</v>
      </c>
      <c r="E30" s="110">
        <f>'10.TMKK'!E30-'33._TMKK_önként'!E30</f>
        <v>0</v>
      </c>
      <c r="F30" s="110">
        <f>'10.TMKK'!F30-'33._TMKK_önként'!F30</f>
        <v>0</v>
      </c>
      <c r="G30" s="433">
        <f>'10.TMKK'!G30-'33._TMKK_önként'!G30</f>
        <v>0</v>
      </c>
      <c r="H30" s="682">
        <f t="shared" si="1"/>
        <v>0</v>
      </c>
      <c r="I30" s="785">
        <f>'10.TMKK'!I30-'33._TMKK_önként'!I30</f>
        <v>0</v>
      </c>
      <c r="J30" s="682">
        <f>'10.TMKK'!J30-'33._TMKK_önként'!J30</f>
        <v>0</v>
      </c>
      <c r="K30" s="682">
        <f>'10.TMKK'!K30-'33._TMKK_önként'!K30</f>
        <v>0</v>
      </c>
      <c r="L30" s="682" t="e">
        <f>'10.TMKK'!L30-'33._TMKK_önként'!L30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'10.TMKK'!C31-'33._TMKK_önként'!C31</f>
        <v>0</v>
      </c>
      <c r="D31" s="1403">
        <f>'10.TMKK'!D31-'33._TMKK_önként'!D31</f>
        <v>0</v>
      </c>
      <c r="E31" s="735">
        <f>'10.TMKK'!E31-'33._TMKK_önként'!E31</f>
        <v>0</v>
      </c>
      <c r="F31" s="735">
        <f>'10.TMKK'!F31-'33._TMKK_önként'!F31</f>
        <v>0</v>
      </c>
      <c r="G31" s="735">
        <f>'10.TMKK'!G31-'33._TMKK_önként'!G31</f>
        <v>0</v>
      </c>
      <c r="H31" s="695">
        <f t="shared" si="1"/>
        <v>0</v>
      </c>
      <c r="I31" s="1323">
        <f>'10.TMKK'!I31-'33._TMKK_önként'!I31</f>
        <v>0</v>
      </c>
      <c r="J31" s="695">
        <f>'10.TMKK'!J31-'33._TMKK_önként'!J31</f>
        <v>0</v>
      </c>
      <c r="K31" s="695">
        <f>'10.TMKK'!K31-'33._TMKK_önként'!K31</f>
        <v>0</v>
      </c>
      <c r="L31" s="695" t="e">
        <f>'10.TMKK'!L31-'33._TMKK_önként'!L31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 t="e">
        <f t="shared" si="4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'10.TMKK'!C33-'33._TMKK_önként'!C33</f>
        <v>0</v>
      </c>
      <c r="D33" s="1401">
        <f>'10.TMKK'!D33-'33._TMKK_önként'!D33</f>
        <v>0</v>
      </c>
      <c r="E33" s="734">
        <f>'10.TMKK'!E33-'33._TMKK_önként'!E33</f>
        <v>0</v>
      </c>
      <c r="F33" s="734">
        <f>'10.TMKK'!F33-'33._TMKK_önként'!F33</f>
        <v>0</v>
      </c>
      <c r="G33" s="734">
        <f>'10.TMKK'!G33-'33._TMKK_önként'!G33</f>
        <v>0</v>
      </c>
      <c r="H33" s="694">
        <f t="shared" si="1"/>
        <v>0</v>
      </c>
      <c r="I33" s="1322">
        <f>'10.TMKK'!I33-'33._TMKK_önként'!I33</f>
        <v>0</v>
      </c>
      <c r="J33" s="694">
        <f>'10.TMKK'!J33-'33._TMKK_önként'!J33</f>
        <v>0</v>
      </c>
      <c r="K33" s="694">
        <f>'10.TMKK'!K33-'33._TMKK_önként'!K33</f>
        <v>0</v>
      </c>
      <c r="L33" s="694" t="e">
        <f>'10.TMKK'!L33-'33._TMKK_önként'!L33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'10.TMKK'!C34-'33._TMKK_önként'!C34</f>
        <v>0</v>
      </c>
      <c r="D34" s="1402">
        <f>'10.TMKK'!D34-'33._TMKK_önként'!D34</f>
        <v>0</v>
      </c>
      <c r="E34" s="110">
        <f>'10.TMKK'!E34-'33._TMKK_önként'!E34</f>
        <v>0</v>
      </c>
      <c r="F34" s="110">
        <f>'10.TMKK'!F34-'33._TMKK_önként'!F34</f>
        <v>0</v>
      </c>
      <c r="G34" s="433">
        <f>'10.TMKK'!G34-'33._TMKK_önként'!G34</f>
        <v>0</v>
      </c>
      <c r="H34" s="682">
        <f t="shared" si="1"/>
        <v>0</v>
      </c>
      <c r="I34" s="785">
        <f>'10.TMKK'!I34-'33._TMKK_önként'!I34</f>
        <v>0</v>
      </c>
      <c r="J34" s="682">
        <f>'10.TMKK'!J34-'33._TMKK_önként'!J34</f>
        <v>0</v>
      </c>
      <c r="K34" s="682">
        <f>'10.TMKK'!K34-'33._TMKK_önként'!K34</f>
        <v>0</v>
      </c>
      <c r="L34" s="682" t="e">
        <f>'10.TMKK'!L34-'33._TMKK_önként'!L34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'10.TMKK'!C35-'33._TMKK_önként'!C35</f>
        <v>0</v>
      </c>
      <c r="D35" s="1403">
        <f>'10.TMKK'!D35-'33._TMKK_önként'!D35</f>
        <v>0</v>
      </c>
      <c r="E35" s="735">
        <f>'10.TMKK'!E35-'33._TMKK_önként'!E35</f>
        <v>0</v>
      </c>
      <c r="F35" s="735">
        <f>'10.TMKK'!F35-'33._TMKK_önként'!F35</f>
        <v>0</v>
      </c>
      <c r="G35" s="735">
        <f>'10.TMKK'!G35-'33._TMKK_önként'!G35</f>
        <v>0</v>
      </c>
      <c r="H35" s="696">
        <f t="shared" si="1"/>
        <v>0</v>
      </c>
      <c r="I35" s="1324">
        <f>'10.TMKK'!I35-'33._TMKK_önként'!I35</f>
        <v>0</v>
      </c>
      <c r="J35" s="696">
        <f>'10.TMKK'!J35-'33._TMKK_önként'!J35</f>
        <v>0</v>
      </c>
      <c r="K35" s="696">
        <f>'10.TMKK'!K35-'33._TMKK_önként'!K35</f>
        <v>0</v>
      </c>
      <c r="L35" s="696" t="e">
        <f>'10.TMKK'!L35-'33._TMKK_önként'!L35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'10.TMKK'!C36-'33._TMKK_önként'!C36</f>
        <v>0</v>
      </c>
      <c r="D36" s="1400">
        <f>'10.TMKK'!D36-'33._TMKK_önként'!D36</f>
        <v>50000</v>
      </c>
      <c r="E36" s="1400">
        <f>'10.TMKK'!E36-'33._TMKK_önként'!E36</f>
        <v>3050000</v>
      </c>
      <c r="F36" s="1400">
        <f>'10.TMKK'!F36-'33._TMKK_önként'!F36</f>
        <v>0</v>
      </c>
      <c r="G36" s="1400">
        <f>'10.TMKK'!G36-'33._TMKK_önként'!G36</f>
        <v>0</v>
      </c>
      <c r="H36" s="76">
        <f t="shared" si="1"/>
        <v>3000000</v>
      </c>
      <c r="I36" s="793">
        <f>'10.TMKK'!I36-'33._TMKK_önként'!I36</f>
        <v>0</v>
      </c>
      <c r="J36" s="76">
        <f>'10.TMKK'!J36-'33._TMKK_önként'!J36</f>
        <v>0</v>
      </c>
      <c r="K36" s="76">
        <f>'10.TMKK'!K36-'33._TMKK_önként'!K36</f>
        <v>0</v>
      </c>
      <c r="L36" s="76">
        <f>'10.TMKK'!L36-'33._TMKK_önként'!L36</f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f>'10.TMKK'!C37-'33._TMKK_önként'!C37</f>
        <v>0</v>
      </c>
      <c r="D37" s="1554">
        <f>'10.TMKK'!D37-'33._TMKK_önként'!D37</f>
        <v>0</v>
      </c>
      <c r="E37" s="93">
        <f>'10.TMKK'!E37-'33._TMKK_önként'!E37</f>
        <v>0</v>
      </c>
      <c r="F37" s="93">
        <f>'10.TMKK'!F37-'33._TMKK_önként'!F37</f>
        <v>0</v>
      </c>
      <c r="G37" s="93">
        <f>'10.TMKK'!G37-'33._TMKK_önként'!G37</f>
        <v>0</v>
      </c>
      <c r="H37" s="1353">
        <f t="shared" si="1"/>
        <v>0</v>
      </c>
      <c r="I37" s="1325">
        <f>'10.TMKK'!I37-'33._TMKK_önként'!I37</f>
        <v>0</v>
      </c>
      <c r="J37" s="697">
        <f>'10.TMKK'!J37-'33._TMKK_önként'!J37</f>
        <v>0</v>
      </c>
      <c r="K37" s="697">
        <f>'10.TMKK'!K37-'33._TMKK_önként'!K37</f>
        <v>0</v>
      </c>
      <c r="L37" s="697" t="e">
        <f>'10.TMKK'!L37-'33._TMKK_önként'!L37</f>
        <v>#DIV/0!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'10.TMKK'!C38-'33._TMKK_önként'!C38</f>
        <v>0</v>
      </c>
      <c r="D38" s="1400">
        <f>'10.TMKK'!D38-'33._TMKK_önként'!D38</f>
        <v>0</v>
      </c>
      <c r="E38" s="733">
        <f>'10.TMKK'!E38-'33._TMKK_önként'!E38</f>
        <v>0</v>
      </c>
      <c r="F38" s="733">
        <f>'10.TMKK'!F38-'33._TMKK_önként'!F38</f>
        <v>0</v>
      </c>
      <c r="G38" s="733">
        <f>'10.TMKK'!G38-'33._TMKK_önként'!G38</f>
        <v>0</v>
      </c>
      <c r="H38" s="76">
        <f t="shared" si="1"/>
        <v>0</v>
      </c>
      <c r="I38" s="793">
        <f>'10.TMKK'!I38-'33._TMKK_önként'!I38</f>
        <v>0</v>
      </c>
      <c r="J38" s="76">
        <f>'10.TMKK'!J38-'33._TMKK_önként'!J38</f>
        <v>0</v>
      </c>
      <c r="K38" s="76">
        <f>'10.TMKK'!K38-'33._TMKK_önként'!K38</f>
        <v>0</v>
      </c>
      <c r="L38" s="76" t="e">
        <f>'10.TMKK'!L38-'33._TMKK_önként'!L38</f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'10.TMKK'!C39-'33._TMKK_önként'!C39</f>
        <v>0</v>
      </c>
      <c r="D39" s="1404">
        <f>'10.TMKK'!D39-'33._TMKK_önként'!D39</f>
        <v>0</v>
      </c>
      <c r="E39" s="737">
        <f>'10.TMKK'!E39-'33._TMKK_önként'!E39</f>
        <v>0</v>
      </c>
      <c r="F39" s="737">
        <f>'10.TMKK'!F39-'33._TMKK_önként'!F39</f>
        <v>0</v>
      </c>
      <c r="G39" s="737">
        <f>'10.TMKK'!G39-'33._TMKK_önként'!G39</f>
        <v>0</v>
      </c>
      <c r="H39" s="698">
        <f t="shared" si="1"/>
        <v>0</v>
      </c>
      <c r="I39" s="1326">
        <f>'10.TMKK'!I39-'33._TMKK_önként'!I39</f>
        <v>0</v>
      </c>
      <c r="J39" s="698">
        <f>'10.TMKK'!J39-'33._TMKK_önként'!J39</f>
        <v>0</v>
      </c>
      <c r="K39" s="698">
        <f>'10.TMKK'!K39-'33._TMKK_önként'!K39</f>
        <v>0</v>
      </c>
      <c r="L39" s="698" t="e">
        <f>'10.TMKK'!L39-'33._TMKK_önként'!L39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>
        <f>'10.TMKK'!C40-'33._TMKK_önként'!C40</f>
        <v>0</v>
      </c>
      <c r="D40" s="1555">
        <f>'10.TMKK'!D40-'33._TMKK_önként'!D40</f>
        <v>0</v>
      </c>
      <c r="E40" s="753">
        <f>'10.TMKK'!E40-'33._TMKK_önként'!E40</f>
        <v>0</v>
      </c>
      <c r="F40" s="738">
        <f>'10.TMKK'!F40-'33._TMKK_önként'!F40</f>
        <v>0</v>
      </c>
      <c r="G40" s="738">
        <f>'10.TMKK'!G40-'33._TMKK_önként'!G40</f>
        <v>0</v>
      </c>
      <c r="H40" s="699">
        <f t="shared" si="1"/>
        <v>0</v>
      </c>
      <c r="I40" s="1327">
        <f>'10.TMKK'!I40-'33._TMKK_önként'!I40</f>
        <v>0</v>
      </c>
      <c r="J40" s="699">
        <f>'10.TMKK'!J40-'33._TMKK_önként'!J40</f>
        <v>0</v>
      </c>
      <c r="K40" s="699">
        <f>'10.TMKK'!K40-'33._TMKK_önként'!K40</f>
        <v>0</v>
      </c>
      <c r="L40" s="699" t="e">
        <f>'10.TMKK'!L40-'33._TMKK_önként'!L40</f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f>'10.TMKK'!C41-'33._TMKK_önként'!C41</f>
        <v>0</v>
      </c>
      <c r="D41" s="1403">
        <f>'10.TMKK'!D41-'33._TMKK_önként'!D41</f>
        <v>0</v>
      </c>
      <c r="E41" s="741">
        <f>'10.TMKK'!E41-'33._TMKK_önként'!E41</f>
        <v>0</v>
      </c>
      <c r="F41" s="739">
        <f>'10.TMKK'!F41-'33._TMKK_önként'!F41</f>
        <v>0</v>
      </c>
      <c r="G41" s="739">
        <f>'10.TMKK'!G41-'33._TMKK_önként'!G41</f>
        <v>0</v>
      </c>
      <c r="H41" s="700">
        <f t="shared" si="1"/>
        <v>0</v>
      </c>
      <c r="I41" s="1328">
        <f>'10.TMKK'!I41-'33._TMKK_önként'!I41</f>
        <v>0</v>
      </c>
      <c r="J41" s="700">
        <f>'10.TMKK'!J41-'33._TMKK_önként'!J41</f>
        <v>0</v>
      </c>
      <c r="K41" s="700">
        <f>'10.TMKK'!K41-'33._TMKK_önként'!K41</f>
        <v>0</v>
      </c>
      <c r="L41" s="700" t="e">
        <f>'10.TMKK'!L41-'33._TMKK_önként'!L41</f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6807200</v>
      </c>
      <c r="D42" s="1395">
        <f t="shared" ref="D42:L42" si="5">+D10+D22+D27+D28+D32+D36+D38</f>
        <v>6857200</v>
      </c>
      <c r="E42" s="730">
        <f t="shared" si="5"/>
        <v>11020056</v>
      </c>
      <c r="F42" s="730">
        <f t="shared" si="5"/>
        <v>0</v>
      </c>
      <c r="G42" s="730">
        <f t="shared" si="5"/>
        <v>0</v>
      </c>
      <c r="H42" s="76">
        <f t="shared" si="1"/>
        <v>4162856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 t="e">
        <f t="shared" si="5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204470915</v>
      </c>
      <c r="D43" s="1395">
        <f t="shared" ref="D43:L43" si="6">SUM(D44:D47)</f>
        <v>243860564</v>
      </c>
      <c r="E43" s="730">
        <f t="shared" si="6"/>
        <v>293183179</v>
      </c>
      <c r="F43" s="730">
        <f t="shared" si="6"/>
        <v>0</v>
      </c>
      <c r="G43" s="730">
        <f t="shared" si="6"/>
        <v>0</v>
      </c>
      <c r="H43" s="76">
        <f t="shared" si="1"/>
        <v>49322615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 t="e">
        <f t="shared" si="6"/>
        <v>#DIV/0!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'10.TMKK'!C44-'33._TMKK_önként'!C44</f>
        <v>1245500</v>
      </c>
      <c r="D44" s="1401">
        <f>'10.TMKK'!D44-'33._TMKK_önként'!D44</f>
        <v>8927028</v>
      </c>
      <c r="E44" s="734">
        <f>'10.TMKK'!E44-'33._TMKK_önként'!E44</f>
        <v>8927028</v>
      </c>
      <c r="F44" s="734">
        <f>'10.TMKK'!F44-'33._TMKK_önként'!F44</f>
        <v>0</v>
      </c>
      <c r="G44" s="734">
        <f>'10.TMKK'!G44-'33._TMKK_önként'!G44</f>
        <v>0</v>
      </c>
      <c r="H44" s="694">
        <f t="shared" si="1"/>
        <v>0</v>
      </c>
      <c r="I44" s="1322">
        <f>'10.TMKK'!I44-'33._TMKK_önként'!I44</f>
        <v>0</v>
      </c>
      <c r="J44" s="694">
        <f>'10.TMKK'!J44-'33._TMKK_önként'!J44</f>
        <v>0</v>
      </c>
      <c r="K44" s="694">
        <f>'10.TMKK'!K44-'33._TMKK_önként'!K44</f>
        <v>0</v>
      </c>
      <c r="L44" s="694">
        <f>'10.TMKK'!L44-'33._TMKK_önként'!L44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'10.TMKK'!C45-'33._TMKK_önként'!C45</f>
        <v>0</v>
      </c>
      <c r="D45" s="1402">
        <f>'10.TMKK'!D45-'33._TMKK_önként'!D45</f>
        <v>0</v>
      </c>
      <c r="E45" s="93">
        <f>'10.TMKK'!E45-'33._TMKK_önként'!E45</f>
        <v>0</v>
      </c>
      <c r="F45" s="93">
        <f>'10.TMKK'!F45-'33._TMKK_önként'!F45</f>
        <v>0</v>
      </c>
      <c r="G45" s="93">
        <f>'10.TMKK'!G45-'33._TMKK_önként'!G45</f>
        <v>0</v>
      </c>
      <c r="H45" s="701">
        <f t="shared" si="1"/>
        <v>0</v>
      </c>
      <c r="I45" s="1329">
        <f>'10.TMKK'!I45-'33._TMKK_önként'!I45</f>
        <v>0</v>
      </c>
      <c r="J45" s="701">
        <f>'10.TMKK'!J45-'33._TMKK_önként'!J45</f>
        <v>0</v>
      </c>
      <c r="K45" s="701">
        <f>'10.TMKK'!K45-'33._TMKK_önként'!K45</f>
        <v>0</v>
      </c>
      <c r="L45" s="701" t="e">
        <f>'10.TMKK'!L45-'33._TMKK_önként'!L45</f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'10.TMKK'!C46-'33._TMKK_önként'!C46</f>
        <v>199825415</v>
      </c>
      <c r="D46" s="1407">
        <f>'10.TMKK'!D46-'33._TMKK_önként'!D46</f>
        <v>230057536</v>
      </c>
      <c r="E46" s="110">
        <f>'10.TMKK'!E46-'33._TMKK_önként'!E46</f>
        <v>276080151</v>
      </c>
      <c r="F46" s="110">
        <f>'10.TMKK'!F46-'33._TMKK_önként'!F46</f>
        <v>0</v>
      </c>
      <c r="G46" s="110">
        <f>'10.TMKK'!G46-'33._TMKK_önként'!G46</f>
        <v>0</v>
      </c>
      <c r="H46" s="682">
        <f t="shared" si="1"/>
        <v>46022615</v>
      </c>
      <c r="I46" s="785">
        <f>'10.TMKK'!I46-'33._TMKK_önként'!I46</f>
        <v>0</v>
      </c>
      <c r="J46" s="682">
        <f>'10.TMKK'!J46-'33._TMKK_önként'!J46</f>
        <v>0</v>
      </c>
      <c r="K46" s="682">
        <f>'10.TMKK'!K46-'33._TMKK_önként'!K46</f>
        <v>0</v>
      </c>
      <c r="L46" s="682">
        <f>'10.TMKK'!L46-'33._TMKK_önként'!L46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'10.TMKK'!C47-'33._TMKK_önként'!C47</f>
        <v>3400000</v>
      </c>
      <c r="D47" s="1408">
        <f>'10.TMKK'!D47-'33._TMKK_önként'!D47</f>
        <v>4876000</v>
      </c>
      <c r="E47" s="735">
        <f>'10.TMKK'!E47-'33._TMKK_önként'!E47</f>
        <v>8176000</v>
      </c>
      <c r="F47" s="735">
        <f>'10.TMKK'!F47-'33._TMKK_önként'!F47</f>
        <v>0</v>
      </c>
      <c r="G47" s="735">
        <f>'10.TMKK'!G47-'33._TMKK_önként'!G47</f>
        <v>0</v>
      </c>
      <c r="H47" s="696">
        <f t="shared" si="1"/>
        <v>3300000</v>
      </c>
      <c r="I47" s="1324">
        <f>'10.TMKK'!I47-'33._TMKK_önként'!I47</f>
        <v>0</v>
      </c>
      <c r="J47" s="696">
        <f>'10.TMKK'!J47-'33._TMKK_önként'!J47</f>
        <v>0</v>
      </c>
      <c r="K47" s="696">
        <f>'10.TMKK'!K47-'33._TMKK_önként'!K47</f>
        <v>0</v>
      </c>
      <c r="L47" s="696">
        <f>'10.TMKK'!L47-'33._TMKK_önként'!L47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211278115</v>
      </c>
      <c r="D48" s="1409">
        <f t="shared" ref="D48:L48" si="7">+D42+D43</f>
        <v>250717764</v>
      </c>
      <c r="E48" s="740">
        <f t="shared" si="7"/>
        <v>304203235</v>
      </c>
      <c r="F48" s="740">
        <f t="shared" si="7"/>
        <v>0</v>
      </c>
      <c r="G48" s="740">
        <f t="shared" si="7"/>
        <v>0</v>
      </c>
      <c r="H48" s="705">
        <f t="shared" si="1"/>
        <v>53485471</v>
      </c>
      <c r="I48" s="1330">
        <f t="shared" si="7"/>
        <v>0</v>
      </c>
      <c r="J48" s="705">
        <f t="shared" si="7"/>
        <v>0</v>
      </c>
      <c r="K48" s="705">
        <f t="shared" si="7"/>
        <v>0</v>
      </c>
      <c r="L48" s="705" t="e">
        <f t="shared" si="7"/>
        <v>#DIV/0!</v>
      </c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2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7" t="str">
        <f t="shared" ref="D52:H52" si="8">D7</f>
        <v>Módosított előirányzat a 14/2023.  (VI.29.)  rendelet szerint</v>
      </c>
      <c r="E52" s="21" t="str">
        <f t="shared" si="8"/>
        <v>Módosított előirányzat a …./2023. (IX…..)  rendelet szerint</v>
      </c>
      <c r="F52" s="1597" t="str">
        <f t="shared" si="8"/>
        <v>Módosított előirányzat a .../2023. (XII…...)  rendelet szerint</v>
      </c>
      <c r="G52" s="703" t="str">
        <f t="shared" si="8"/>
        <v>Módosított előirányzat a …../2023. (II…..)  rendelet szerint</v>
      </c>
      <c r="H52" s="34" t="str">
        <f t="shared" si="8"/>
        <v>Változás a 14/2023. (VI.29.) rendelethez képest</v>
      </c>
      <c r="I52" s="21">
        <f t="shared" ref="I52:L52" si="9">SUM(I53:I58)-I54</f>
        <v>0</v>
      </c>
      <c r="J52" s="21">
        <f t="shared" si="9"/>
        <v>0</v>
      </c>
      <c r="K52" s="21">
        <f t="shared" si="9"/>
        <v>0</v>
      </c>
      <c r="L52" s="21" t="e">
        <f t="shared" si="9"/>
        <v>#DIV/0!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207878115</v>
      </c>
      <c r="D53" s="1395">
        <f>SUM(D54:D59)-D55</f>
        <v>245841764</v>
      </c>
      <c r="E53" s="730">
        <f>SUM(E54:E59)-E55</f>
        <v>296027235</v>
      </c>
      <c r="F53" s="730">
        <f>'10.TMKK'!F54-'33._TMKK_önként'!F54</f>
        <v>0</v>
      </c>
      <c r="G53" s="730">
        <f>'10.TMKK'!G54-'33._TMKK_önként'!G54</f>
        <v>0</v>
      </c>
      <c r="H53" s="50">
        <f>+E53-D53</f>
        <v>50185471</v>
      </c>
      <c r="I53" s="50">
        <f>'10.TMKK'!I54-'33._TMKK_önként'!I54</f>
        <v>0</v>
      </c>
      <c r="J53" s="50">
        <f>'10.TMKK'!J54-'33._TMKK_önként'!J54</f>
        <v>0</v>
      </c>
      <c r="K53" s="50">
        <f>'10.TMKK'!K54-'33._TMKK_önként'!K54</f>
        <v>0</v>
      </c>
      <c r="L53" s="50">
        <f>'10.TMKK'!L54-'33._TMKK_önként'!L54</f>
        <v>0</v>
      </c>
    </row>
    <row r="54" spans="1:12" ht="12.2" customHeight="1" x14ac:dyDescent="0.2">
      <c r="A54" s="422" t="s">
        <v>91</v>
      </c>
      <c r="B54" s="17" t="s">
        <v>68</v>
      </c>
      <c r="C54" s="126">
        <f>'10.TMKK'!C54-'33._TMKK_önként'!C54</f>
        <v>137517633</v>
      </c>
      <c r="D54" s="1401">
        <f>'10.TMKK'!D54-'33._TMKK_önként'!D54</f>
        <v>139167633</v>
      </c>
      <c r="E54" s="1401">
        <f>'10.TMKK'!E54-'33._TMKK_önként'!E54</f>
        <v>180424396</v>
      </c>
      <c r="F54" s="734">
        <f>'10.TMKK'!F55-'33._TMKK_önként'!F55</f>
        <v>0</v>
      </c>
      <c r="G54" s="734">
        <f>'10.TMKK'!G55-'33._TMKK_önként'!G55</f>
        <v>0</v>
      </c>
      <c r="H54" s="35">
        <f t="shared" ref="H54:H72" si="10">+E54-D54</f>
        <v>41256763</v>
      </c>
      <c r="I54" s="35">
        <f>'10.TMKK'!I55-'33._TMKK_önként'!I55</f>
        <v>0</v>
      </c>
      <c r="J54" s="35">
        <f>'10.TMKK'!J55-'33._TMKK_önként'!J55</f>
        <v>0</v>
      </c>
      <c r="K54" s="35">
        <f>'10.TMKK'!K55-'33._TMKK_önként'!K55</f>
        <v>0</v>
      </c>
      <c r="L54" s="35" t="e">
        <f>'10.TMKK'!L55-'33._TMKK_önként'!L55</f>
        <v>#DIV/0!</v>
      </c>
    </row>
    <row r="55" spans="1:12" ht="12.2" customHeight="1" x14ac:dyDescent="0.2">
      <c r="A55" s="422" t="s">
        <v>305</v>
      </c>
      <c r="B55" s="428" t="s">
        <v>270</v>
      </c>
      <c r="C55" s="126">
        <f>'10.TMKK'!C55-'33._TMKK_önként'!C55</f>
        <v>0</v>
      </c>
      <c r="D55" s="1401">
        <f>'10.TMKK'!D55-'33._TMKK_önként'!D55</f>
        <v>0</v>
      </c>
      <c r="E55" s="1401">
        <f>'10.TMKK'!E55-'33._TMKK_önként'!E55</f>
        <v>6508781</v>
      </c>
      <c r="F55" s="734">
        <f>'10.TMKK'!F56-'33._TMKK_önként'!F56</f>
        <v>0</v>
      </c>
      <c r="G55" s="734">
        <f>'10.TMKK'!G56-'33._TMKK_önként'!G56</f>
        <v>0</v>
      </c>
      <c r="H55" s="35">
        <f t="shared" si="10"/>
        <v>6508781</v>
      </c>
      <c r="I55" s="35">
        <f>'10.TMKK'!I56-'33._TMKK_önként'!I56</f>
        <v>0</v>
      </c>
      <c r="J55" s="35">
        <f>'10.TMKK'!J56-'33._TMKK_önként'!J56</f>
        <v>0</v>
      </c>
      <c r="K55" s="35">
        <f>'10.TMKK'!K56-'33._TMKK_önként'!K56</f>
        <v>0</v>
      </c>
      <c r="L55" s="35">
        <f>'10.TMKK'!L56-'33._TMKK_önként'!L56</f>
        <v>0</v>
      </c>
    </row>
    <row r="56" spans="1:12" ht="12.2" customHeight="1" x14ac:dyDescent="0.2">
      <c r="A56" s="422" t="s">
        <v>92</v>
      </c>
      <c r="B56" s="423" t="s">
        <v>87</v>
      </c>
      <c r="C56" s="433">
        <f>'10.TMKK'!C56-'33._TMKK_önként'!C56</f>
        <v>21729332</v>
      </c>
      <c r="D56" s="1407">
        <f>'10.TMKK'!D56-'33._TMKK_önként'!D56</f>
        <v>22191332</v>
      </c>
      <c r="E56" s="1407">
        <f>'10.TMKK'!E56-'33._TMKK_önként'!E56</f>
        <v>25320040</v>
      </c>
      <c r="F56" s="110">
        <f>'10.TMKK'!F57-'33._TMKK_önként'!F57</f>
        <v>0</v>
      </c>
      <c r="G56" s="110">
        <f>'10.TMKK'!G57-'33._TMKK_önként'!G57</f>
        <v>0</v>
      </c>
      <c r="H56" s="417">
        <f t="shared" si="10"/>
        <v>3128708</v>
      </c>
      <c r="I56" s="417">
        <f>'10.TMKK'!I57-'33._TMKK_önként'!I57</f>
        <v>0</v>
      </c>
      <c r="J56" s="417">
        <f>'10.TMKK'!J57-'33._TMKK_önként'!J57</f>
        <v>0</v>
      </c>
      <c r="K56" s="417">
        <f>'10.TMKK'!K57-'33._TMKK_önként'!K57</f>
        <v>0</v>
      </c>
      <c r="L56" s="417">
        <f>'10.TMKK'!L57-'33._TMKK_önként'!L57</f>
        <v>0</v>
      </c>
    </row>
    <row r="57" spans="1:12" ht="12.2" customHeight="1" x14ac:dyDescent="0.2">
      <c r="A57" s="422" t="s">
        <v>93</v>
      </c>
      <c r="B57" s="423" t="s">
        <v>69</v>
      </c>
      <c r="C57" s="433">
        <f>'10.TMKK'!C57-'33._TMKK_önként'!C57</f>
        <v>47385650</v>
      </c>
      <c r="D57" s="1407">
        <f>'10.TMKK'!D57-'33._TMKK_önként'!D57</f>
        <v>83229719</v>
      </c>
      <c r="E57" s="1407">
        <f>'10.TMKK'!E57-'33._TMKK_önként'!E57</f>
        <v>89029719</v>
      </c>
      <c r="F57" s="110">
        <f>'10.TMKK'!F58-'33._TMKK_önként'!F58</f>
        <v>0</v>
      </c>
      <c r="G57" s="110">
        <f>'10.TMKK'!G58-'33._TMKK_önként'!G58</f>
        <v>0</v>
      </c>
      <c r="H57" s="417">
        <f t="shared" si="10"/>
        <v>5800000</v>
      </c>
      <c r="I57" s="417">
        <f>'10.TMKK'!I58-'33._TMKK_önként'!I58</f>
        <v>0</v>
      </c>
      <c r="J57" s="417">
        <f>'10.TMKK'!J58-'33._TMKK_önként'!J58</f>
        <v>0</v>
      </c>
      <c r="K57" s="417">
        <f>'10.TMKK'!K58-'33._TMKK_önként'!K58</f>
        <v>0</v>
      </c>
      <c r="L57" s="417" t="e">
        <f>'10.TMKK'!L58-'33._TMKK_önként'!L58</f>
        <v>#DIV/0!</v>
      </c>
    </row>
    <row r="58" spans="1:12" ht="12.2" customHeight="1" x14ac:dyDescent="0.2">
      <c r="A58" s="422" t="s">
        <v>90</v>
      </c>
      <c r="B58" s="423" t="s">
        <v>80</v>
      </c>
      <c r="C58" s="433">
        <f>'10.TMKK'!C58-'33._TMKK_önként'!C58</f>
        <v>0</v>
      </c>
      <c r="D58" s="1407">
        <f>'10.TMKK'!D58-'33._TMKK_önként'!D58</f>
        <v>0</v>
      </c>
      <c r="E58" s="1407">
        <f>'10.TMKK'!E58-'33._TMKK_önként'!E58</f>
        <v>0</v>
      </c>
      <c r="F58" s="110">
        <f>'10.TMKK'!F59-'33._TMKK_önként'!F59</f>
        <v>0</v>
      </c>
      <c r="G58" s="110">
        <f>'10.TMKK'!G59-'33._TMKK_önként'!G59</f>
        <v>0</v>
      </c>
      <c r="H58" s="417">
        <f t="shared" si="10"/>
        <v>0</v>
      </c>
      <c r="I58" s="417">
        <f>'10.TMKK'!I59-'33._TMKK_önként'!I59</f>
        <v>0</v>
      </c>
      <c r="J58" s="417">
        <f>'10.TMKK'!J59-'33._TMKK_önként'!J59</f>
        <v>0</v>
      </c>
      <c r="K58" s="417">
        <f>'10.TMKK'!K59-'33._TMKK_önként'!K59</f>
        <v>0</v>
      </c>
      <c r="L58" s="417">
        <f>'10.TMKK'!L59-'33._TMKK_önként'!L59</f>
        <v>0</v>
      </c>
    </row>
    <row r="59" spans="1:12" ht="12.2" customHeight="1" x14ac:dyDescent="0.2">
      <c r="A59" s="422" t="s">
        <v>147</v>
      </c>
      <c r="B59" s="423" t="s">
        <v>88</v>
      </c>
      <c r="C59" s="433">
        <f>'10.TMKK'!C59-'33._TMKK_önként'!C59</f>
        <v>1245500</v>
      </c>
      <c r="D59" s="1407">
        <f>'10.TMKK'!D59-'33._TMKK_önként'!D59</f>
        <v>1253080</v>
      </c>
      <c r="E59" s="110">
        <f>'10.TMKK'!E59-'33._TMKK_önként'!E59</f>
        <v>1253080</v>
      </c>
      <c r="F59" s="110">
        <f>'10.TMKK'!F60-'33._TMKK_önként'!F60</f>
        <v>0</v>
      </c>
      <c r="G59" s="110">
        <f>'10.TMKK'!G60-'33._TMKK_önként'!G60</f>
        <v>0</v>
      </c>
      <c r="H59" s="417">
        <f t="shared" si="10"/>
        <v>0</v>
      </c>
      <c r="I59" s="417">
        <f>'10.TMKK'!I60-'33._TMKK_önként'!I60</f>
        <v>0</v>
      </c>
      <c r="J59" s="417">
        <f>'10.TMKK'!J60-'33._TMKK_önként'!J60</f>
        <v>0</v>
      </c>
      <c r="K59" s="417">
        <f>'10.TMKK'!K60-'33._TMKK_önként'!K60</f>
        <v>0</v>
      </c>
      <c r="L59" s="417">
        <f>'10.TMKK'!L60-'33._TMKK_önként'!L60</f>
        <v>0</v>
      </c>
    </row>
    <row r="60" spans="1:12" ht="12.2" customHeight="1" x14ac:dyDescent="0.2">
      <c r="A60" s="422" t="s">
        <v>306</v>
      </c>
      <c r="B60" s="669" t="s">
        <v>235</v>
      </c>
      <c r="C60" s="433">
        <f>'10.TMKK'!C60-'33._TMKK_önként'!C60</f>
        <v>1245500</v>
      </c>
      <c r="D60" s="1407">
        <f>'10.TMKK'!D60-'33._TMKK_önként'!D60</f>
        <v>1253080</v>
      </c>
      <c r="E60" s="110">
        <f>'10.TMKK'!E60-'33._TMKK_önként'!E60</f>
        <v>1253080</v>
      </c>
      <c r="F60" s="110">
        <f>'10.TMKK'!F61-'33._TMKK_önként'!F61</f>
        <v>0</v>
      </c>
      <c r="G60" s="110">
        <f>'10.TMKK'!G61-'33._TMKK_önként'!G61</f>
        <v>0</v>
      </c>
      <c r="H60" s="417">
        <f t="shared" si="10"/>
        <v>0</v>
      </c>
      <c r="I60" s="417">
        <f>'10.TMKK'!I61-'33._TMKK_önként'!I61</f>
        <v>0</v>
      </c>
      <c r="J60" s="417">
        <f>'10.TMKK'!J61-'33._TMKK_önként'!J61</f>
        <v>0</v>
      </c>
      <c r="K60" s="417">
        <f>'10.TMKK'!K61-'33._TMKK_önként'!K61</f>
        <v>0</v>
      </c>
      <c r="L60" s="417" t="e">
        <f>'10.TMKK'!L61-'33._TMKK_önként'!L61</f>
        <v>#DIV/0!</v>
      </c>
    </row>
    <row r="61" spans="1:12" ht="12.2" customHeight="1" thickBot="1" x14ac:dyDescent="0.25">
      <c r="A61" s="86" t="s">
        <v>307</v>
      </c>
      <c r="B61" s="87" t="s">
        <v>234</v>
      </c>
      <c r="C61" s="94">
        <f>'10.TMKK'!C61-'33._TMKK_önként'!C61</f>
        <v>0</v>
      </c>
      <c r="D61" s="1403">
        <f>'10.TMKK'!D61-'33._TMKK_önként'!D61</f>
        <v>0</v>
      </c>
      <c r="E61" s="741"/>
      <c r="F61" s="741">
        <f t="shared" ref="F61:L61" si="11">SUM(F62:F66)</f>
        <v>0</v>
      </c>
      <c r="G61" s="741">
        <f t="shared" si="11"/>
        <v>0</v>
      </c>
      <c r="H61" s="63">
        <f t="shared" si="10"/>
        <v>0</v>
      </c>
      <c r="I61" s="63">
        <f t="shared" si="11"/>
        <v>0</v>
      </c>
      <c r="J61" s="63">
        <f t="shared" si="11"/>
        <v>0</v>
      </c>
      <c r="K61" s="63">
        <f t="shared" si="11"/>
        <v>0</v>
      </c>
      <c r="L61" s="63" t="e">
        <f t="shared" si="11"/>
        <v>#DIV/0!</v>
      </c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3400000</v>
      </c>
      <c r="D62" s="1395">
        <f>'10.TMKK'!D63-'33._TMKK_önként'!D63</f>
        <v>4876000</v>
      </c>
      <c r="E62" s="730">
        <f>'10.TMKK'!E63-'33._TMKK_önként'!E63</f>
        <v>8176000</v>
      </c>
      <c r="F62" s="730">
        <f>'10.TMKK'!F63-'33._TMKK_önként'!F63</f>
        <v>0</v>
      </c>
      <c r="G62" s="730">
        <f>'10.TMKK'!G63-'33._TMKK_önként'!G63</f>
        <v>0</v>
      </c>
      <c r="H62" s="50">
        <f t="shared" si="10"/>
        <v>3300000</v>
      </c>
      <c r="I62" s="50">
        <f>'10.TMKK'!I63-'33._TMKK_önként'!I63</f>
        <v>0</v>
      </c>
      <c r="J62" s="50">
        <f>'10.TMKK'!J63-'33._TMKK_önként'!J63</f>
        <v>0</v>
      </c>
      <c r="K62" s="50">
        <f>'10.TMKK'!K63-'33._TMKK_önként'!K63</f>
        <v>0</v>
      </c>
      <c r="L62" s="50">
        <f>'10.TMKK'!L63-'33._TMKK_önként'!L63</f>
        <v>0</v>
      </c>
    </row>
    <row r="63" spans="1:12" s="33" customFormat="1" ht="12.2" customHeight="1" x14ac:dyDescent="0.2">
      <c r="A63" s="422" t="s">
        <v>94</v>
      </c>
      <c r="B63" s="17" t="s">
        <v>119</v>
      </c>
      <c r="C63" s="126">
        <f>'10.TMKK'!C63-'33._TMKK_önként'!C63</f>
        <v>3400000</v>
      </c>
      <c r="D63" s="1401">
        <f>'10.TMKK'!D63-'33._TMKK_önként'!D63</f>
        <v>4876000</v>
      </c>
      <c r="E63" s="734">
        <f>'10.TMKK'!E63-'33._TMKK_önként'!E63</f>
        <v>8176000</v>
      </c>
      <c r="F63" s="734">
        <f>'10.TMKK'!F64-'33._TMKK_önként'!F64</f>
        <v>0</v>
      </c>
      <c r="G63" s="734">
        <f>'10.TMKK'!G64-'33._TMKK_önként'!G64</f>
        <v>0</v>
      </c>
      <c r="H63" s="35">
        <f t="shared" si="10"/>
        <v>3300000</v>
      </c>
      <c r="I63" s="35">
        <f>'10.TMKK'!I64-'33._TMKK_önként'!I64</f>
        <v>0</v>
      </c>
      <c r="J63" s="35">
        <f>'10.TMKK'!J64-'33._TMKK_önként'!J64</f>
        <v>0</v>
      </c>
      <c r="K63" s="35">
        <f>'10.TMKK'!K64-'33._TMKK_önként'!K64</f>
        <v>0</v>
      </c>
      <c r="L63" s="35" t="e">
        <f>'10.TMKK'!L64-'33._TMKK_önként'!L64</f>
        <v>#DIV/0!</v>
      </c>
    </row>
    <row r="64" spans="1:12" s="33" customFormat="1" ht="12.2" customHeight="1" x14ac:dyDescent="0.2">
      <c r="A64" s="422" t="s">
        <v>316</v>
      </c>
      <c r="B64" s="670" t="s">
        <v>236</v>
      </c>
      <c r="C64" s="126">
        <f>'10.TMKK'!C64-'33._TMKK_önként'!C64</f>
        <v>0</v>
      </c>
      <c r="D64" s="1401">
        <f>'10.TMKK'!D64-'33._TMKK_önként'!D64</f>
        <v>0</v>
      </c>
      <c r="E64" s="734">
        <f>'10.TMKK'!E64-'33._TMKK_önként'!E64</f>
        <v>0</v>
      </c>
      <c r="F64" s="734">
        <f>'10.TMKK'!F65-'33._TMKK_önként'!F65</f>
        <v>0</v>
      </c>
      <c r="G64" s="734">
        <f>'10.TMKK'!G65-'33._TMKK_önként'!G65</f>
        <v>0</v>
      </c>
      <c r="H64" s="35">
        <f t="shared" si="10"/>
        <v>0</v>
      </c>
      <c r="I64" s="35">
        <f>'10.TMKK'!I65-'33._TMKK_önként'!I65</f>
        <v>0</v>
      </c>
      <c r="J64" s="35">
        <f>'10.TMKK'!J65-'33._TMKK_önként'!J65</f>
        <v>0</v>
      </c>
      <c r="K64" s="35">
        <f>'10.TMKK'!K65-'33._TMKK_önként'!K65</f>
        <v>0</v>
      </c>
      <c r="L64" s="35" t="e">
        <f>'10.TMKK'!L65-'33._TMKK_önként'!L65</f>
        <v>#DIV/0!</v>
      </c>
    </row>
    <row r="65" spans="1:12" ht="12.2" customHeight="1" x14ac:dyDescent="0.2">
      <c r="A65" s="422" t="s">
        <v>95</v>
      </c>
      <c r="B65" s="423" t="s">
        <v>2</v>
      </c>
      <c r="C65" s="433">
        <f>'10.TMKK'!C65-'33._TMKK_önként'!C65</f>
        <v>0</v>
      </c>
      <c r="D65" s="1401">
        <f>'10.TMKK'!D65-'33._TMKK_önként'!D65</f>
        <v>0</v>
      </c>
      <c r="E65" s="734">
        <f>'10.TMKK'!E65-'33._TMKK_önként'!E65</f>
        <v>0</v>
      </c>
      <c r="F65" s="110">
        <f>'10.TMKK'!F66-'33._TMKK_önként'!F66</f>
        <v>0</v>
      </c>
      <c r="G65" s="110">
        <f>'10.TMKK'!G66-'33._TMKK_önként'!G66</f>
        <v>0</v>
      </c>
      <c r="H65" s="417">
        <f t="shared" si="10"/>
        <v>0</v>
      </c>
      <c r="I65" s="417">
        <f>'10.TMKK'!I66-'33._TMKK_önként'!I66</f>
        <v>0</v>
      </c>
      <c r="J65" s="417">
        <f>'10.TMKK'!J66-'33._TMKK_önként'!J66</f>
        <v>0</v>
      </c>
      <c r="K65" s="417">
        <f>'10.TMKK'!K66-'33._TMKK_önként'!K66</f>
        <v>0</v>
      </c>
      <c r="L65" s="417" t="e">
        <f>'10.TMKK'!L66-'33._TMKK_önként'!L66</f>
        <v>#DIV/0!</v>
      </c>
    </row>
    <row r="66" spans="1:12" ht="12.2" customHeight="1" x14ac:dyDescent="0.2">
      <c r="A66" s="422" t="s">
        <v>342</v>
      </c>
      <c r="B66" s="671" t="s">
        <v>237</v>
      </c>
      <c r="C66" s="433">
        <f>'10.TMKK'!C66-'33._TMKK_önként'!C66</f>
        <v>0</v>
      </c>
      <c r="D66" s="1401">
        <f>'10.TMKK'!D66-'33._TMKK_önként'!D66</f>
        <v>0</v>
      </c>
      <c r="E66" s="734">
        <f>'10.TMKK'!E66-'33._TMKK_önként'!E66</f>
        <v>0</v>
      </c>
      <c r="F66" s="110">
        <f>'10.TMKK'!F67-'33._TMKK_önként'!F67</f>
        <v>0</v>
      </c>
      <c r="G66" s="110">
        <f>'10.TMKK'!G67-'33._TMKK_önként'!G67</f>
        <v>0</v>
      </c>
      <c r="H66" s="417">
        <f t="shared" si="10"/>
        <v>0</v>
      </c>
      <c r="I66" s="417">
        <f>'10.TMKK'!I67-'33._TMKK_önként'!I67</f>
        <v>0</v>
      </c>
      <c r="J66" s="417">
        <f>'10.TMKK'!J67-'33._TMKK_önként'!J67</f>
        <v>0</v>
      </c>
      <c r="K66" s="417">
        <f>'10.TMKK'!K67-'33._TMKK_önként'!K67</f>
        <v>0</v>
      </c>
      <c r="L66" s="417" t="e">
        <f>'10.TMKK'!L67-'33._TMKK_önként'!L67</f>
        <v>#DIV/0!</v>
      </c>
    </row>
    <row r="67" spans="1:12" ht="12.2" customHeight="1" x14ac:dyDescent="0.2">
      <c r="A67" s="422" t="s">
        <v>96</v>
      </c>
      <c r="B67" s="17" t="s">
        <v>175</v>
      </c>
      <c r="C67" s="433">
        <f>'10.TMKK'!C67-'33._TMKK_önként'!C67</f>
        <v>0</v>
      </c>
      <c r="D67" s="1401">
        <f>'10.TMKK'!D67-'33._TMKK_önként'!D67</f>
        <v>0</v>
      </c>
      <c r="E67" s="734">
        <f>'10.TMKK'!E67-'33._TMKK_önként'!E67</f>
        <v>0</v>
      </c>
      <c r="F67" s="110">
        <f>'10.TMKK'!F68-'33._TMKK_önként'!F68</f>
        <v>0</v>
      </c>
      <c r="G67" s="110">
        <f>'10.TMKK'!G68-'33._TMKK_önként'!G68</f>
        <v>0</v>
      </c>
      <c r="H67" s="417">
        <f t="shared" si="10"/>
        <v>0</v>
      </c>
      <c r="I67" s="417">
        <f>'10.TMKK'!I68-'33._TMKK_önként'!I68</f>
        <v>0</v>
      </c>
      <c r="J67" s="417">
        <f>'10.TMKK'!J68-'33._TMKK_önként'!J68</f>
        <v>0</v>
      </c>
      <c r="K67" s="417">
        <f>'10.TMKK'!K68-'33._TMKK_önként'!K68</f>
        <v>0</v>
      </c>
      <c r="L67" s="417" t="e">
        <f>'10.TMKK'!L68-'33._TMKK_önként'!L68</f>
        <v>#DIV/0!</v>
      </c>
    </row>
    <row r="68" spans="1:12" ht="12.2" customHeight="1" x14ac:dyDescent="0.2">
      <c r="A68" s="422" t="s">
        <v>317</v>
      </c>
      <c r="B68" s="669" t="s">
        <v>239</v>
      </c>
      <c r="C68" s="433">
        <f>'10.TMKK'!C68-'33._TMKK_önként'!C68</f>
        <v>0</v>
      </c>
      <c r="D68" s="1401">
        <f>'10.TMKK'!D68-'33._TMKK_önként'!D68</f>
        <v>0</v>
      </c>
      <c r="E68" s="734">
        <f>'10.TMKK'!E68-'33._TMKK_önként'!E68</f>
        <v>0</v>
      </c>
      <c r="F68" s="110">
        <f>'10.TMKK'!F69-'33._TMKK_önként'!F69</f>
        <v>0</v>
      </c>
      <c r="G68" s="110">
        <f>'10.TMKK'!G69-'33._TMKK_önként'!G69</f>
        <v>0</v>
      </c>
      <c r="H68" s="417">
        <f t="shared" si="10"/>
        <v>0</v>
      </c>
      <c r="I68" s="417">
        <f>'10.TMKK'!I69-'33._TMKK_önként'!I69</f>
        <v>0</v>
      </c>
      <c r="J68" s="417">
        <f>'10.TMKK'!J69-'33._TMKK_önként'!J69</f>
        <v>0</v>
      </c>
      <c r="K68" s="417">
        <f>'10.TMKK'!K69-'33._TMKK_önként'!K69</f>
        <v>0</v>
      </c>
      <c r="L68" s="417" t="e">
        <f>'10.TMKK'!L69-'33._TMKK_önként'!L69</f>
        <v>#DIV/0!</v>
      </c>
    </row>
    <row r="69" spans="1:12" ht="12.2" customHeight="1" thickBot="1" x14ac:dyDescent="0.25">
      <c r="A69" s="86" t="s">
        <v>318</v>
      </c>
      <c r="B69" s="87" t="s">
        <v>238</v>
      </c>
      <c r="C69" s="94">
        <f>'10.TMKK'!C69-'33._TMKK_önként'!C69</f>
        <v>0</v>
      </c>
      <c r="D69" s="1401">
        <f>'10.TMKK'!D69-'33._TMKK_önként'!D69</f>
        <v>0</v>
      </c>
      <c r="E69" s="734">
        <f>'10.TMKK'!E69-'33._TMKK_önként'!E69</f>
        <v>0</v>
      </c>
      <c r="F69" s="110">
        <f>'10.TMKK'!F69-'33._TMKK_önként'!F69</f>
        <v>0</v>
      </c>
      <c r="G69" s="110">
        <f>'10.TMKK'!G69-'33._TMKK_önként'!G69</f>
        <v>0</v>
      </c>
      <c r="H69" s="417">
        <f t="shared" si="10"/>
        <v>0</v>
      </c>
      <c r="I69" s="417">
        <f t="shared" ref="I69:L69" si="12">+I52+I61</f>
        <v>0</v>
      </c>
      <c r="J69" s="417">
        <f t="shared" si="12"/>
        <v>0</v>
      </c>
      <c r="K69" s="417">
        <f t="shared" si="12"/>
        <v>0</v>
      </c>
      <c r="L69" s="417" t="e">
        <f t="shared" si="12"/>
        <v>#DIV/0!</v>
      </c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211278115</v>
      </c>
      <c r="D70" s="1409">
        <f>+D53+D62</f>
        <v>250717764</v>
      </c>
      <c r="E70" s="740">
        <f>+E53+E62</f>
        <v>304203235</v>
      </c>
      <c r="F70" s="740"/>
      <c r="G70" s="740"/>
      <c r="H70" s="70">
        <f>+E70-D70</f>
        <v>53485471</v>
      </c>
      <c r="I70" s="70"/>
      <c r="J70" s="70"/>
      <c r="K70" s="70"/>
      <c r="L70" s="70"/>
    </row>
    <row r="71" spans="1:12" ht="13.5" thickBot="1" x14ac:dyDescent="0.25">
      <c r="C71" s="27"/>
      <c r="D71" s="1412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>
        <f>'10.TMKK'!C72-'33._TMKK_önként'!C72</f>
        <v>2</v>
      </c>
      <c r="D72" s="1413">
        <v>33</v>
      </c>
      <c r="E72" s="1413">
        <v>33</v>
      </c>
      <c r="F72" s="668">
        <f>'10.TMKK'!F73-'33._TMKK_önként'!F73</f>
        <v>0</v>
      </c>
      <c r="G72" s="668">
        <f>'10.TMKK'!G73-'33._TMKK_önként'!G73</f>
        <v>0</v>
      </c>
      <c r="H72" s="253">
        <f t="shared" si="10"/>
        <v>0</v>
      </c>
      <c r="I72" s="253">
        <f>'10.TMKK'!I73-'33._TMKK_önként'!I73</f>
        <v>0</v>
      </c>
      <c r="J72" s="253">
        <f>'10.TMKK'!J73-'33._TMKK_önként'!J73</f>
        <v>0</v>
      </c>
      <c r="K72" s="253">
        <f>'10.TMKK'!K73-'33._TMKK_önként'!K73</f>
        <v>0</v>
      </c>
      <c r="L72" s="253" t="e">
        <f>'10.TMKK'!L73-'33._TMKK_önként'!L73</f>
        <v>#DIV/0!</v>
      </c>
    </row>
    <row r="73" spans="1:12" ht="14.25" hidden="1" customHeight="1" thickBot="1" x14ac:dyDescent="0.25">
      <c r="A73" s="71" t="s">
        <v>291</v>
      </c>
      <c r="B73" s="72"/>
      <c r="C73" s="756">
        <f>'10.TMKK'!C73-'33._TMKK_önként'!C73</f>
        <v>0</v>
      </c>
      <c r="D73" s="1414"/>
      <c r="E73" s="755"/>
      <c r="F73" s="755"/>
      <c r="G73" s="755"/>
      <c r="H73" s="757" t="s">
        <v>385</v>
      </c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51:H51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topLeftCell="A37" zoomScale="130" zoomScaleNormal="100" zoomScaleSheetLayoutView="130" workbookViewId="0">
      <selection activeCell="O74" sqref="O74"/>
    </sheetView>
  </sheetViews>
  <sheetFormatPr defaultRowHeight="12.75" x14ac:dyDescent="0.2"/>
  <cols>
    <col min="1" max="1" width="12" style="1599" customWidth="1"/>
    <col min="2" max="2" width="57.83203125" style="25" customWidth="1"/>
    <col min="3" max="3" width="15.33203125" style="25" customWidth="1"/>
    <col min="4" max="4" width="16.83203125" style="1416" customWidth="1"/>
    <col min="5" max="5" width="17" style="25" customWidth="1"/>
    <col min="6" max="7" width="17" style="25" hidden="1" customWidth="1"/>
    <col min="8" max="8" width="15.332031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738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596"/>
      <c r="D3" s="1392"/>
      <c r="E3" s="1596"/>
      <c r="F3" s="1596"/>
      <c r="G3" s="1596"/>
      <c r="H3" s="1596"/>
      <c r="I3" s="1596"/>
      <c r="J3" s="1596"/>
      <c r="K3" s="1596"/>
      <c r="L3" s="1596"/>
    </row>
    <row r="4" spans="1:12" s="40" customFormat="1" ht="38.25" customHeight="1" x14ac:dyDescent="0.2">
      <c r="A4" s="38" t="s">
        <v>137</v>
      </c>
      <c r="B4" s="39" t="s">
        <v>387</v>
      </c>
      <c r="C4" s="1743" t="s">
        <v>182</v>
      </c>
      <c r="D4" s="1744"/>
      <c r="E4" s="1744"/>
      <c r="F4" s="1744"/>
      <c r="G4" s="1744"/>
      <c r="H4" s="1745" t="s">
        <v>182</v>
      </c>
    </row>
    <row r="5" spans="1:12" s="40" customFormat="1" ht="36.75" thickBot="1" x14ac:dyDescent="0.25">
      <c r="A5" s="41" t="s">
        <v>139</v>
      </c>
      <c r="B5" s="42" t="s">
        <v>403</v>
      </c>
      <c r="C5" s="1866" t="s">
        <v>141</v>
      </c>
      <c r="D5" s="1867"/>
      <c r="E5" s="1867"/>
      <c r="F5" s="1867"/>
      <c r="G5" s="1867"/>
      <c r="H5" s="186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95">
        <f t="shared" ref="D10:L10" si="0">SUM(D11:D21)</f>
        <v>0</v>
      </c>
      <c r="E10" s="730">
        <f t="shared" si="0"/>
        <v>0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1396"/>
      <c r="E11" s="731"/>
      <c r="F11" s="731"/>
      <c r="G11" s="731"/>
      <c r="H11" s="688">
        <f t="shared" ref="H11:H48" si="1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>
        <v>0</v>
      </c>
      <c r="D12" s="1397">
        <v>0</v>
      </c>
      <c r="E12" s="90">
        <v>0</v>
      </c>
      <c r="F12" s="90">
        <v>0</v>
      </c>
      <c r="G12" s="90">
        <v>0</v>
      </c>
      <c r="H12" s="689">
        <f t="shared" si="1"/>
        <v>0</v>
      </c>
      <c r="I12" s="1317">
        <v>0</v>
      </c>
      <c r="J12" s="689">
        <v>0</v>
      </c>
      <c r="K12" s="689">
        <v>0</v>
      </c>
      <c r="L12" s="689"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1397"/>
      <c r="E13" s="90"/>
      <c r="F13" s="90"/>
      <c r="G13" s="90"/>
      <c r="H13" s="689">
        <f t="shared" si="1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1397"/>
      <c r="E14" s="90"/>
      <c r="F14" s="90"/>
      <c r="G14" s="90"/>
      <c r="H14" s="689">
        <f t="shared" si="1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1397"/>
      <c r="E15" s="90"/>
      <c r="F15" s="90"/>
      <c r="G15" s="90"/>
      <c r="H15" s="689">
        <f t="shared" si="1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1397">
        <v>0</v>
      </c>
      <c r="E16" s="90">
        <v>0</v>
      </c>
      <c r="F16" s="90">
        <v>0</v>
      </c>
      <c r="G16" s="90">
        <v>0</v>
      </c>
      <c r="H16" s="689">
        <f t="shared" si="1"/>
        <v>0</v>
      </c>
      <c r="I16" s="1317">
        <v>0</v>
      </c>
      <c r="J16" s="689">
        <v>0</v>
      </c>
      <c r="K16" s="689">
        <v>0</v>
      </c>
      <c r="L16" s="689"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1397"/>
      <c r="E17" s="90"/>
      <c r="F17" s="90"/>
      <c r="G17" s="90"/>
      <c r="H17" s="689">
        <f t="shared" si="1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1398"/>
      <c r="E18" s="92"/>
      <c r="F18" s="92"/>
      <c r="G18" s="92"/>
      <c r="H18" s="690">
        <f t="shared" si="1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1397"/>
      <c r="E19" s="90"/>
      <c r="F19" s="90"/>
      <c r="G19" s="90"/>
      <c r="H19" s="689">
        <f t="shared" si="1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1399"/>
      <c r="E20" s="90"/>
      <c r="F20" s="90"/>
      <c r="G20" s="424"/>
      <c r="H20" s="691">
        <f t="shared" si="1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1399"/>
      <c r="E21" s="92"/>
      <c r="F21" s="92"/>
      <c r="G21" s="92"/>
      <c r="H21" s="692">
        <f t="shared" si="1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95">
        <f t="shared" ref="D22:L22" si="2">SUM(D23:D25)</f>
        <v>0</v>
      </c>
      <c r="E22" s="730">
        <f t="shared" si="2"/>
        <v>0</v>
      </c>
      <c r="F22" s="730">
        <f t="shared" si="2"/>
        <v>0</v>
      </c>
      <c r="G22" s="730">
        <f t="shared" si="2"/>
        <v>0</v>
      </c>
      <c r="H22" s="50">
        <f t="shared" si="1"/>
        <v>0</v>
      </c>
      <c r="I22" s="256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1397"/>
      <c r="E23" s="732"/>
      <c r="F23" s="732"/>
      <c r="G23" s="732"/>
      <c r="H23" s="77">
        <f t="shared" si="1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1397"/>
      <c r="E24" s="90"/>
      <c r="F24" s="90"/>
      <c r="G24" s="90"/>
      <c r="H24" s="689">
        <f t="shared" si="1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1397"/>
      <c r="E25" s="90"/>
      <c r="F25" s="90"/>
      <c r="G25" s="90"/>
      <c r="H25" s="689">
        <f t="shared" si="1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1397"/>
      <c r="E26" s="90"/>
      <c r="F26" s="90"/>
      <c r="G26" s="90"/>
      <c r="H26" s="693">
        <f t="shared" si="1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400"/>
      <c r="E27" s="733"/>
      <c r="F27" s="733"/>
      <c r="G27" s="733"/>
      <c r="H27" s="76">
        <f t="shared" si="1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L28" si="3">+D29+D30</f>
        <v>0</v>
      </c>
      <c r="E28" s="730">
        <f t="shared" si="3"/>
        <v>0</v>
      </c>
      <c r="F28" s="730">
        <f t="shared" si="3"/>
        <v>0</v>
      </c>
      <c r="G28" s="730">
        <f t="shared" si="3"/>
        <v>0</v>
      </c>
      <c r="H28" s="76">
        <f t="shared" si="1"/>
        <v>0</v>
      </c>
      <c r="I28" s="793">
        <f t="shared" si="3"/>
        <v>0</v>
      </c>
      <c r="J28" s="76">
        <f t="shared" si="3"/>
        <v>0</v>
      </c>
      <c r="K28" s="76">
        <f t="shared" si="3"/>
        <v>0</v>
      </c>
      <c r="L28" s="76">
        <f t="shared" si="3"/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1401"/>
      <c r="E29" s="734"/>
      <c r="F29" s="734"/>
      <c r="G29" s="734"/>
      <c r="H29" s="694">
        <f t="shared" si="1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1402"/>
      <c r="E30" s="110"/>
      <c r="F30" s="110"/>
      <c r="G30" s="433"/>
      <c r="H30" s="682">
        <f t="shared" si="1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1403"/>
      <c r="E31" s="735"/>
      <c r="F31" s="735"/>
      <c r="G31" s="735"/>
      <c r="H31" s="695">
        <f t="shared" si="1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L32" si="4">+D33+D34+D35</f>
        <v>0</v>
      </c>
      <c r="E32" s="730">
        <f t="shared" si="4"/>
        <v>0</v>
      </c>
      <c r="F32" s="730">
        <f t="shared" si="4"/>
        <v>0</v>
      </c>
      <c r="G32" s="730">
        <f t="shared" si="4"/>
        <v>0</v>
      </c>
      <c r="H32" s="76">
        <f t="shared" si="1"/>
        <v>0</v>
      </c>
      <c r="I32" s="793">
        <f t="shared" si="4"/>
        <v>0</v>
      </c>
      <c r="J32" s="76">
        <f t="shared" si="4"/>
        <v>0</v>
      </c>
      <c r="K32" s="76">
        <f t="shared" si="4"/>
        <v>0</v>
      </c>
      <c r="L32" s="76">
        <f t="shared" si="4"/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1401"/>
      <c r="E33" s="734"/>
      <c r="F33" s="734"/>
      <c r="G33" s="734"/>
      <c r="H33" s="694">
        <f t="shared" si="1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1402"/>
      <c r="E34" s="110"/>
      <c r="F34" s="110"/>
      <c r="G34" s="433"/>
      <c r="H34" s="682">
        <f t="shared" si="1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1403"/>
      <c r="E35" s="735"/>
      <c r="F35" s="735"/>
      <c r="G35" s="735"/>
      <c r="H35" s="696">
        <f t="shared" si="1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400"/>
      <c r="E36" s="1400"/>
      <c r="F36" s="1400"/>
      <c r="G36" s="1400"/>
      <c r="H36" s="76">
        <f t="shared" si="1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554"/>
      <c r="E37" s="93"/>
      <c r="F37" s="93"/>
      <c r="G37" s="93"/>
      <c r="H37" s="1353">
        <f t="shared" si="1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400"/>
      <c r="E38" s="733"/>
      <c r="F38" s="733"/>
      <c r="G38" s="733"/>
      <c r="H38" s="76">
        <f t="shared" si="1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1404"/>
      <c r="E39" s="737"/>
      <c r="F39" s="737"/>
      <c r="G39" s="737"/>
      <c r="H39" s="698">
        <f t="shared" si="1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1555"/>
      <c r="E40" s="753"/>
      <c r="F40" s="738"/>
      <c r="G40" s="738"/>
      <c r="H40" s="699">
        <f t="shared" si="1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403"/>
      <c r="E41" s="741"/>
      <c r="F41" s="739"/>
      <c r="G41" s="739"/>
      <c r="H41" s="700">
        <f t="shared" si="1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95">
        <f t="shared" ref="D42:L42" si="5">+D10+D22+D27+D28+D32+D36+D38</f>
        <v>0</v>
      </c>
      <c r="E42" s="730">
        <f t="shared" si="5"/>
        <v>0</v>
      </c>
      <c r="F42" s="730">
        <f t="shared" si="5"/>
        <v>0</v>
      </c>
      <c r="G42" s="730">
        <f t="shared" si="5"/>
        <v>0</v>
      </c>
      <c r="H42" s="76">
        <f t="shared" si="1"/>
        <v>0</v>
      </c>
      <c r="I42" s="793">
        <f t="shared" si="5"/>
        <v>0</v>
      </c>
      <c r="J42" s="76">
        <f t="shared" si="5"/>
        <v>0</v>
      </c>
      <c r="K42" s="76">
        <f t="shared" si="5"/>
        <v>0</v>
      </c>
      <c r="L42" s="76">
        <f t="shared" si="5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13627385</v>
      </c>
      <c r="D43" s="1395">
        <f t="shared" ref="D43:L43" si="6">SUM(D44:D47)</f>
        <v>13755385</v>
      </c>
      <c r="E43" s="730">
        <f t="shared" si="6"/>
        <v>16349770</v>
      </c>
      <c r="F43" s="730">
        <f t="shared" si="6"/>
        <v>0</v>
      </c>
      <c r="G43" s="730">
        <f t="shared" si="6"/>
        <v>0</v>
      </c>
      <c r="H43" s="76">
        <f t="shared" si="1"/>
        <v>2594385</v>
      </c>
      <c r="I43" s="793">
        <f t="shared" si="6"/>
        <v>0</v>
      </c>
      <c r="J43" s="76">
        <f t="shared" si="6"/>
        <v>0</v>
      </c>
      <c r="K43" s="76">
        <f t="shared" si="6"/>
        <v>0</v>
      </c>
      <c r="L43" s="76">
        <f t="shared" si="6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1401"/>
      <c r="E44" s="734"/>
      <c r="F44" s="734"/>
      <c r="G44" s="734"/>
      <c r="H44" s="694">
        <f t="shared" si="1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1402"/>
      <c r="E45" s="93"/>
      <c r="F45" s="93"/>
      <c r="G45" s="93"/>
      <c r="H45" s="701">
        <f t="shared" si="1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13627385</v>
      </c>
      <c r="D46" s="1407">
        <f t="shared" ref="D46:L46" si="7">D70-D42-D63-D65-D68</f>
        <v>13755385</v>
      </c>
      <c r="E46" s="110">
        <f t="shared" si="7"/>
        <v>16349770</v>
      </c>
      <c r="F46" s="110">
        <f t="shared" si="7"/>
        <v>0</v>
      </c>
      <c r="G46" s="110">
        <f t="shared" si="7"/>
        <v>0</v>
      </c>
      <c r="H46" s="682">
        <f t="shared" si="1"/>
        <v>2594385</v>
      </c>
      <c r="I46" s="785">
        <f t="shared" si="7"/>
        <v>0</v>
      </c>
      <c r="J46" s="682">
        <f t="shared" si="7"/>
        <v>0</v>
      </c>
      <c r="K46" s="682">
        <f t="shared" si="7"/>
        <v>0</v>
      </c>
      <c r="L46" s="682">
        <f t="shared" si="7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1408">
        <f t="shared" ref="D47:L47" si="8">D62</f>
        <v>0</v>
      </c>
      <c r="E47" s="735">
        <f t="shared" si="8"/>
        <v>0</v>
      </c>
      <c r="F47" s="735">
        <f t="shared" si="8"/>
        <v>0</v>
      </c>
      <c r="G47" s="735">
        <f t="shared" si="8"/>
        <v>0</v>
      </c>
      <c r="H47" s="696">
        <f t="shared" si="1"/>
        <v>0</v>
      </c>
      <c r="I47" s="1324">
        <f t="shared" si="8"/>
        <v>0</v>
      </c>
      <c r="J47" s="696">
        <f t="shared" si="8"/>
        <v>0</v>
      </c>
      <c r="K47" s="696">
        <f t="shared" si="8"/>
        <v>0</v>
      </c>
      <c r="L47" s="696">
        <f t="shared" si="8"/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13627385</v>
      </c>
      <c r="D48" s="1409">
        <f t="shared" ref="D48:L48" si="9">+D42+D43</f>
        <v>13755385</v>
      </c>
      <c r="E48" s="740">
        <f t="shared" si="9"/>
        <v>16349770</v>
      </c>
      <c r="F48" s="740">
        <f t="shared" si="9"/>
        <v>0</v>
      </c>
      <c r="G48" s="740">
        <f t="shared" si="9"/>
        <v>0</v>
      </c>
      <c r="H48" s="705">
        <f t="shared" si="1"/>
        <v>2594385</v>
      </c>
      <c r="I48" s="1330">
        <f t="shared" si="9"/>
        <v>0</v>
      </c>
      <c r="J48" s="705">
        <f t="shared" si="9"/>
        <v>0</v>
      </c>
      <c r="K48" s="705">
        <f t="shared" si="9"/>
        <v>0</v>
      </c>
      <c r="L48" s="705">
        <f t="shared" si="9"/>
        <v>0</v>
      </c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2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7" t="str">
        <f t="shared" ref="D52:L52" si="10">D7</f>
        <v>Módosított előirányzat a 14/2023.  (VI.29.)  rendelet szerint</v>
      </c>
      <c r="E52" s="21" t="str">
        <f t="shared" si="10"/>
        <v>Módosított előirányzat a …./2023. (IX…..)  rendelet szerint</v>
      </c>
      <c r="F52" s="1597" t="str">
        <f t="shared" si="10"/>
        <v>Módosított előirányzat a .../2023. (XII…...)  rendelet szerint</v>
      </c>
      <c r="G52" s="703" t="str">
        <f t="shared" si="10"/>
        <v>Módosított előirányzat a …../2023. (II…..)  rendelet szerint</v>
      </c>
      <c r="H52" s="34" t="str">
        <f t="shared" si="10"/>
        <v>Változás a 14/2023. (VI.29.) rendelethez képest</v>
      </c>
      <c r="I52" s="21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13627385</v>
      </c>
      <c r="D53" s="1395">
        <f t="shared" ref="D53:L53" si="11">SUM(D54:D59)-D55</f>
        <v>13755385</v>
      </c>
      <c r="E53" s="730">
        <f t="shared" si="11"/>
        <v>16349770</v>
      </c>
      <c r="F53" s="730">
        <f t="shared" si="11"/>
        <v>0</v>
      </c>
      <c r="G53" s="730">
        <f t="shared" si="11"/>
        <v>0</v>
      </c>
      <c r="H53" s="50">
        <f>+E53-D53</f>
        <v>2594385</v>
      </c>
      <c r="I53" s="50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422" t="s">
        <v>91</v>
      </c>
      <c r="B54" s="17" t="s">
        <v>68</v>
      </c>
      <c r="C54" s="126">
        <v>6582367</v>
      </c>
      <c r="D54" s="1401">
        <f>6582367+100000</f>
        <v>6682367</v>
      </c>
      <c r="E54" s="1401">
        <f>6682367+(150000*2)+391219+1564874</f>
        <v>8938460</v>
      </c>
      <c r="F54" s="734"/>
      <c r="G54" s="734"/>
      <c r="H54" s="35">
        <f t="shared" ref="H54:H72" si="12">+E54-D54</f>
        <v>2256093</v>
      </c>
      <c r="I54" s="35"/>
      <c r="J54" s="35"/>
      <c r="K54" s="35"/>
      <c r="L54" s="35"/>
    </row>
    <row r="55" spans="1:12" ht="12.2" customHeight="1" x14ac:dyDescent="0.2">
      <c r="A55" s="422" t="s">
        <v>305</v>
      </c>
      <c r="B55" s="428" t="s">
        <v>270</v>
      </c>
      <c r="C55" s="126"/>
      <c r="D55" s="1401"/>
      <c r="E55" s="1401">
        <v>391219</v>
      </c>
      <c r="F55" s="734"/>
      <c r="G55" s="734"/>
      <c r="H55" s="35">
        <f t="shared" si="12"/>
        <v>391219</v>
      </c>
      <c r="I55" s="35"/>
      <c r="J55" s="35"/>
      <c r="K55" s="35"/>
      <c r="L55" s="35"/>
    </row>
    <row r="56" spans="1:12" ht="12.2" customHeight="1" x14ac:dyDescent="0.2">
      <c r="A56" s="422" t="s">
        <v>92</v>
      </c>
      <c r="B56" s="423" t="s">
        <v>87</v>
      </c>
      <c r="C56" s="433">
        <v>2300668</v>
      </c>
      <c r="D56" s="1407">
        <f>2300668+28000</f>
        <v>2328668</v>
      </c>
      <c r="E56" s="1407">
        <f>2328668+(150000*2*0.28)+50858+203434</f>
        <v>2666960</v>
      </c>
      <c r="F56" s="110"/>
      <c r="G56" s="110"/>
      <c r="H56" s="417">
        <f t="shared" si="12"/>
        <v>338292</v>
      </c>
      <c r="I56" s="417"/>
      <c r="J56" s="417"/>
      <c r="K56" s="417"/>
      <c r="L56" s="417"/>
    </row>
    <row r="57" spans="1:12" ht="12.2" customHeight="1" x14ac:dyDescent="0.2">
      <c r="A57" s="422" t="s">
        <v>93</v>
      </c>
      <c r="B57" s="423" t="s">
        <v>69</v>
      </c>
      <c r="C57" s="433">
        <v>4744350</v>
      </c>
      <c r="D57" s="1407">
        <v>4744350</v>
      </c>
      <c r="E57" s="1407">
        <v>4744350</v>
      </c>
      <c r="F57" s="110"/>
      <c r="G57" s="110"/>
      <c r="H57" s="417">
        <f t="shared" si="12"/>
        <v>0</v>
      </c>
      <c r="I57" s="417"/>
      <c r="J57" s="417"/>
      <c r="K57" s="417"/>
      <c r="L57" s="417"/>
    </row>
    <row r="58" spans="1:12" ht="12.2" customHeight="1" x14ac:dyDescent="0.2">
      <c r="A58" s="422" t="s">
        <v>90</v>
      </c>
      <c r="B58" s="423" t="s">
        <v>80</v>
      </c>
      <c r="C58" s="433"/>
      <c r="D58" s="1407"/>
      <c r="E58" s="1407"/>
      <c r="F58" s="110"/>
      <c r="G58" s="110"/>
      <c r="H58" s="417">
        <f t="shared" si="12"/>
        <v>0</v>
      </c>
      <c r="I58" s="417"/>
      <c r="J58" s="417"/>
      <c r="K58" s="417"/>
      <c r="L58" s="417"/>
    </row>
    <row r="59" spans="1:12" ht="12.2" customHeight="1" x14ac:dyDescent="0.2">
      <c r="A59" s="422" t="s">
        <v>147</v>
      </c>
      <c r="B59" s="423" t="s">
        <v>88</v>
      </c>
      <c r="C59" s="433"/>
      <c r="D59" s="1407"/>
      <c r="E59" s="110"/>
      <c r="F59" s="110"/>
      <c r="G59" s="110"/>
      <c r="H59" s="417">
        <f t="shared" si="12"/>
        <v>0</v>
      </c>
      <c r="I59" s="417"/>
      <c r="J59" s="417"/>
      <c r="K59" s="417"/>
      <c r="L59" s="417"/>
    </row>
    <row r="60" spans="1:12" ht="12.2" customHeight="1" x14ac:dyDescent="0.2">
      <c r="A60" s="422" t="s">
        <v>306</v>
      </c>
      <c r="B60" s="669" t="s">
        <v>235</v>
      </c>
      <c r="C60" s="433"/>
      <c r="D60" s="1407"/>
      <c r="E60" s="110"/>
      <c r="F60" s="110"/>
      <c r="G60" s="110"/>
      <c r="H60" s="417">
        <f t="shared" si="12"/>
        <v>0</v>
      </c>
      <c r="I60" s="417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1403"/>
      <c r="E61" s="741"/>
      <c r="F61" s="741"/>
      <c r="G61" s="741"/>
      <c r="H61" s="63">
        <f t="shared" si="12"/>
        <v>0</v>
      </c>
      <c r="I61" s="63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95">
        <f t="shared" ref="D62:L62" si="13">SUM(D63:D67)</f>
        <v>0</v>
      </c>
      <c r="E62" s="730">
        <f t="shared" si="13"/>
        <v>0</v>
      </c>
      <c r="F62" s="730">
        <f t="shared" si="13"/>
        <v>0</v>
      </c>
      <c r="G62" s="730">
        <f t="shared" si="13"/>
        <v>0</v>
      </c>
      <c r="H62" s="50">
        <f t="shared" si="12"/>
        <v>0</v>
      </c>
      <c r="I62" s="50">
        <f t="shared" si="13"/>
        <v>0</v>
      </c>
      <c r="J62" s="50">
        <f t="shared" si="13"/>
        <v>0</v>
      </c>
      <c r="K62" s="50">
        <f t="shared" si="13"/>
        <v>0</v>
      </c>
      <c r="L62" s="50">
        <f t="shared" si="13"/>
        <v>0</v>
      </c>
    </row>
    <row r="63" spans="1:12" s="33" customFormat="1" ht="12.2" customHeight="1" x14ac:dyDescent="0.2">
      <c r="A63" s="422" t="s">
        <v>94</v>
      </c>
      <c r="B63" s="17" t="s">
        <v>119</v>
      </c>
      <c r="C63" s="126">
        <v>0</v>
      </c>
      <c r="D63" s="1401"/>
      <c r="E63" s="734"/>
      <c r="F63" s="734"/>
      <c r="G63" s="734"/>
      <c r="H63" s="35">
        <f t="shared" si="12"/>
        <v>0</v>
      </c>
      <c r="I63" s="35"/>
      <c r="J63" s="35"/>
      <c r="K63" s="35"/>
      <c r="L63" s="35"/>
    </row>
    <row r="64" spans="1:12" s="33" customFormat="1" ht="12.2" customHeight="1" x14ac:dyDescent="0.2">
      <c r="A64" s="422" t="s">
        <v>316</v>
      </c>
      <c r="B64" s="670" t="s">
        <v>236</v>
      </c>
      <c r="C64" s="126"/>
      <c r="D64" s="1401"/>
      <c r="E64" s="734"/>
      <c r="F64" s="734"/>
      <c r="G64" s="734"/>
      <c r="H64" s="35">
        <f t="shared" si="12"/>
        <v>0</v>
      </c>
      <c r="I64" s="35"/>
      <c r="J64" s="35"/>
      <c r="K64" s="35"/>
      <c r="L64" s="35"/>
    </row>
    <row r="65" spans="1:12" ht="12.2" customHeight="1" x14ac:dyDescent="0.2">
      <c r="A65" s="422" t="s">
        <v>95</v>
      </c>
      <c r="B65" s="423" t="s">
        <v>2</v>
      </c>
      <c r="C65" s="433"/>
      <c r="D65" s="1407"/>
      <c r="E65" s="110"/>
      <c r="F65" s="110"/>
      <c r="G65" s="110"/>
      <c r="H65" s="417">
        <f t="shared" si="12"/>
        <v>0</v>
      </c>
      <c r="I65" s="417"/>
      <c r="J65" s="417"/>
      <c r="K65" s="417"/>
      <c r="L65" s="417"/>
    </row>
    <row r="66" spans="1:12" ht="12.2" customHeight="1" x14ac:dyDescent="0.2">
      <c r="A66" s="422" t="s">
        <v>342</v>
      </c>
      <c r="B66" s="671" t="s">
        <v>237</v>
      </c>
      <c r="C66" s="433"/>
      <c r="D66" s="1407"/>
      <c r="E66" s="110"/>
      <c r="F66" s="110"/>
      <c r="G66" s="110"/>
      <c r="H66" s="417">
        <f t="shared" si="12"/>
        <v>0</v>
      </c>
      <c r="I66" s="417"/>
      <c r="J66" s="417"/>
      <c r="K66" s="417"/>
      <c r="L66" s="417"/>
    </row>
    <row r="67" spans="1:12" ht="12.2" customHeight="1" x14ac:dyDescent="0.2">
      <c r="A67" s="422" t="s">
        <v>96</v>
      </c>
      <c r="B67" s="17" t="s">
        <v>175</v>
      </c>
      <c r="C67" s="433">
        <f>SUM(C68:C69)</f>
        <v>0</v>
      </c>
      <c r="D67" s="1407">
        <f t="shared" ref="D67:L67" si="14">SUM(D68:D69)</f>
        <v>0</v>
      </c>
      <c r="E67" s="110">
        <f t="shared" si="14"/>
        <v>0</v>
      </c>
      <c r="F67" s="110">
        <f t="shared" si="14"/>
        <v>0</v>
      </c>
      <c r="G67" s="110">
        <f t="shared" si="14"/>
        <v>0</v>
      </c>
      <c r="H67" s="417">
        <f t="shared" si="12"/>
        <v>0</v>
      </c>
      <c r="I67" s="417">
        <f t="shared" si="14"/>
        <v>0</v>
      </c>
      <c r="J67" s="417">
        <f t="shared" si="14"/>
        <v>0</v>
      </c>
      <c r="K67" s="417">
        <f t="shared" si="14"/>
        <v>0</v>
      </c>
      <c r="L67" s="417">
        <f t="shared" si="14"/>
        <v>0</v>
      </c>
    </row>
    <row r="68" spans="1:12" ht="12.2" customHeight="1" x14ac:dyDescent="0.2">
      <c r="A68" s="422" t="s">
        <v>317</v>
      </c>
      <c r="B68" s="669" t="s">
        <v>239</v>
      </c>
      <c r="C68" s="433"/>
      <c r="D68" s="1407"/>
      <c r="E68" s="110"/>
      <c r="F68" s="110"/>
      <c r="G68" s="110"/>
      <c r="H68" s="417">
        <f t="shared" si="12"/>
        <v>0</v>
      </c>
      <c r="I68" s="417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1407"/>
      <c r="E69" s="110"/>
      <c r="F69" s="110"/>
      <c r="G69" s="110"/>
      <c r="H69" s="417">
        <f t="shared" si="12"/>
        <v>0</v>
      </c>
      <c r="I69" s="417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13627385</v>
      </c>
      <c r="D70" s="1409">
        <f t="shared" ref="D70:L70" si="15">+D53+D62</f>
        <v>13755385</v>
      </c>
      <c r="E70" s="740">
        <f t="shared" si="15"/>
        <v>16349770</v>
      </c>
      <c r="F70" s="740">
        <f t="shared" si="15"/>
        <v>0</v>
      </c>
      <c r="G70" s="740">
        <f t="shared" si="15"/>
        <v>0</v>
      </c>
      <c r="H70" s="70">
        <f t="shared" si="12"/>
        <v>2594385</v>
      </c>
      <c r="I70" s="70">
        <f t="shared" si="15"/>
        <v>0</v>
      </c>
      <c r="J70" s="70">
        <f t="shared" si="15"/>
        <v>0</v>
      </c>
      <c r="K70" s="70">
        <f t="shared" si="15"/>
        <v>0</v>
      </c>
      <c r="L70" s="70">
        <f t="shared" si="15"/>
        <v>0</v>
      </c>
    </row>
    <row r="71" spans="1:12" ht="13.5" thickBot="1" x14ac:dyDescent="0.25">
      <c r="C71" s="27"/>
      <c r="D71" s="1412"/>
      <c r="E71" s="27"/>
      <c r="F71" s="27"/>
      <c r="G71" s="27"/>
      <c r="H71" s="27" t="s">
        <v>385</v>
      </c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>
        <v>33</v>
      </c>
      <c r="D72" s="1413">
        <v>2</v>
      </c>
      <c r="E72" s="1413">
        <v>2</v>
      </c>
      <c r="F72" s="668">
        <v>2</v>
      </c>
      <c r="G72" s="668">
        <v>2</v>
      </c>
      <c r="H72" s="253">
        <f t="shared" si="12"/>
        <v>0</v>
      </c>
      <c r="I72" s="253">
        <v>2</v>
      </c>
      <c r="J72" s="253">
        <v>2</v>
      </c>
      <c r="K72" s="253">
        <v>2</v>
      </c>
      <c r="L72" s="253">
        <v>2</v>
      </c>
    </row>
    <row r="73" spans="1:12" ht="14.25" hidden="1" customHeight="1" thickBot="1" x14ac:dyDescent="0.25">
      <c r="A73" s="71" t="s">
        <v>291</v>
      </c>
      <c r="B73" s="72"/>
      <c r="C73" s="756"/>
      <c r="D73" s="141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7" zoomScaleNormal="100" zoomScaleSheetLayoutView="117" workbookViewId="0">
      <selection activeCell="A2" sqref="A2:H2"/>
    </sheetView>
  </sheetViews>
  <sheetFormatPr defaultRowHeight="12.75" x14ac:dyDescent="0.2"/>
  <cols>
    <col min="1" max="1" width="12" style="1599" customWidth="1"/>
    <col min="2" max="2" width="57.83203125" style="25" customWidth="1"/>
    <col min="3" max="3" width="15.33203125" style="25" customWidth="1"/>
    <col min="4" max="4" width="16.83203125" style="1416" customWidth="1"/>
    <col min="5" max="5" width="17" style="25" customWidth="1"/>
    <col min="6" max="7" width="17" style="25" hidden="1" customWidth="1"/>
    <col min="8" max="8" width="17.16406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827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738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596"/>
      <c r="D3" s="1392"/>
      <c r="E3" s="1596"/>
      <c r="F3" s="1596"/>
      <c r="G3" s="1596"/>
      <c r="H3" s="1596"/>
      <c r="I3" s="1596"/>
      <c r="J3" s="1596"/>
      <c r="K3" s="1596"/>
      <c r="L3" s="1596"/>
    </row>
    <row r="4" spans="1:12" s="40" customFormat="1" ht="38.25" customHeight="1" x14ac:dyDescent="0.2">
      <c r="A4" s="38" t="s">
        <v>137</v>
      </c>
      <c r="B4" s="39" t="s">
        <v>387</v>
      </c>
      <c r="C4" s="1743" t="s">
        <v>182</v>
      </c>
      <c r="D4" s="1744"/>
      <c r="E4" s="1744"/>
      <c r="F4" s="1744"/>
      <c r="G4" s="1744"/>
      <c r="H4" s="1745" t="s">
        <v>182</v>
      </c>
    </row>
    <row r="5" spans="1:12" s="40" customFormat="1" ht="36.75" thickBot="1" x14ac:dyDescent="0.25">
      <c r="A5" s="41" t="s">
        <v>139</v>
      </c>
      <c r="B5" s="42" t="s">
        <v>404</v>
      </c>
      <c r="C5" s="1866" t="s">
        <v>141</v>
      </c>
      <c r="D5" s="1867"/>
      <c r="E5" s="1867"/>
      <c r="F5" s="1867"/>
      <c r="G5" s="1867"/>
      <c r="H5" s="1868" t="s">
        <v>141</v>
      </c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95">
        <f>SUM(D11:D21)</f>
        <v>0</v>
      </c>
      <c r="E10" s="730"/>
      <c r="F10" s="730"/>
      <c r="G10" s="730"/>
      <c r="H10" s="743">
        <f>SUM(H11:H21)</f>
        <v>0</v>
      </c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1396"/>
      <c r="E11" s="731"/>
      <c r="F11" s="731"/>
      <c r="G11" s="731"/>
      <c r="H11" s="688">
        <f>D11-C11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1397"/>
      <c r="E12" s="90"/>
      <c r="F12" s="90"/>
      <c r="G12" s="90"/>
      <c r="H12" s="689">
        <f t="shared" ref="H12:H48" si="0">D12-C12</f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1397"/>
      <c r="E13" s="90"/>
      <c r="F13" s="90"/>
      <c r="G13" s="90"/>
      <c r="H13" s="689">
        <f t="shared" si="0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1397"/>
      <c r="E14" s="90"/>
      <c r="F14" s="90"/>
      <c r="G14" s="90"/>
      <c r="H14" s="689">
        <f t="shared" si="0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1397"/>
      <c r="E15" s="90"/>
      <c r="F15" s="90"/>
      <c r="G15" s="90"/>
      <c r="H15" s="689">
        <f t="shared" si="0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1397"/>
      <c r="E16" s="90"/>
      <c r="F16" s="90"/>
      <c r="G16" s="90"/>
      <c r="H16" s="689">
        <f t="shared" si="0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1397"/>
      <c r="E17" s="90"/>
      <c r="F17" s="90"/>
      <c r="G17" s="90"/>
      <c r="H17" s="689">
        <f t="shared" si="0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1398"/>
      <c r="E18" s="92"/>
      <c r="F18" s="92"/>
      <c r="G18" s="92"/>
      <c r="H18" s="690">
        <f t="shared" si="0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1397"/>
      <c r="E19" s="90"/>
      <c r="F19" s="90"/>
      <c r="G19" s="90"/>
      <c r="H19" s="689">
        <f t="shared" si="0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1399"/>
      <c r="E20" s="90"/>
      <c r="F20" s="90"/>
      <c r="G20" s="424"/>
      <c r="H20" s="691">
        <f t="shared" si="0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1399"/>
      <c r="E21" s="92"/>
      <c r="F21" s="92"/>
      <c r="G21" s="92"/>
      <c r="H21" s="692">
        <f t="shared" si="0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95">
        <f>SUM(D23:D25)</f>
        <v>0</v>
      </c>
      <c r="E22" s="730"/>
      <c r="F22" s="730"/>
      <c r="G22" s="730"/>
      <c r="H22" s="50">
        <f t="shared" si="0"/>
        <v>0</v>
      </c>
      <c r="I22" s="256"/>
      <c r="J22" s="50"/>
      <c r="K22" s="50"/>
      <c r="L22" s="50"/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1397"/>
      <c r="E23" s="732"/>
      <c r="F23" s="732"/>
      <c r="G23" s="732"/>
      <c r="H23" s="77">
        <f t="shared" si="0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1397"/>
      <c r="E24" s="90"/>
      <c r="F24" s="90"/>
      <c r="G24" s="90"/>
      <c r="H24" s="689">
        <f t="shared" si="0"/>
        <v>0</v>
      </c>
      <c r="I24" s="1317"/>
      <c r="J24" s="689"/>
      <c r="K24" s="689"/>
      <c r="L24" s="689"/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1397"/>
      <c r="E25" s="90"/>
      <c r="F25" s="90"/>
      <c r="G25" s="90"/>
      <c r="H25" s="689">
        <f t="shared" si="0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1397"/>
      <c r="E26" s="90"/>
      <c r="F26" s="90"/>
      <c r="G26" s="90"/>
      <c r="H26" s="693">
        <f t="shared" si="0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400"/>
      <c r="E27" s="733"/>
      <c r="F27" s="733"/>
      <c r="G27" s="733"/>
      <c r="H27" s="76">
        <f t="shared" si="0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>+D29+D30</f>
        <v>0</v>
      </c>
      <c r="E28" s="730"/>
      <c r="F28" s="730"/>
      <c r="G28" s="730"/>
      <c r="H28" s="76">
        <f t="shared" si="0"/>
        <v>0</v>
      </c>
      <c r="I28" s="793"/>
      <c r="J28" s="76"/>
      <c r="K28" s="76"/>
      <c r="L28" s="76"/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1401"/>
      <c r="E29" s="734"/>
      <c r="F29" s="734"/>
      <c r="G29" s="734"/>
      <c r="H29" s="694">
        <f t="shared" si="0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1402"/>
      <c r="E30" s="110"/>
      <c r="F30" s="110"/>
      <c r="G30" s="433"/>
      <c r="H30" s="682">
        <f t="shared" si="0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1403"/>
      <c r="E31" s="735"/>
      <c r="F31" s="735"/>
      <c r="G31" s="735"/>
      <c r="H31" s="695">
        <f t="shared" si="0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>+D33+D34+D35</f>
        <v>0</v>
      </c>
      <c r="E32" s="730"/>
      <c r="F32" s="730"/>
      <c r="G32" s="730"/>
      <c r="H32" s="76">
        <f t="shared" si="0"/>
        <v>0</v>
      </c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1401"/>
      <c r="E33" s="734"/>
      <c r="F33" s="734"/>
      <c r="G33" s="734"/>
      <c r="H33" s="694">
        <f t="shared" si="0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1402"/>
      <c r="E34" s="110"/>
      <c r="F34" s="110"/>
      <c r="G34" s="433"/>
      <c r="H34" s="682">
        <f t="shared" si="0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1403"/>
      <c r="E35" s="735"/>
      <c r="F35" s="735"/>
      <c r="G35" s="735"/>
      <c r="H35" s="696">
        <f t="shared" si="0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400"/>
      <c r="E36" s="1400"/>
      <c r="F36" s="1400"/>
      <c r="G36" s="1400"/>
      <c r="H36" s="76">
        <f t="shared" si="0"/>
        <v>0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554"/>
      <c r="E37" s="93"/>
      <c r="F37" s="93"/>
      <c r="G37" s="93"/>
      <c r="H37" s="1353">
        <f t="shared" si="0"/>
        <v>0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SUM(C39:C40)</f>
        <v>0</v>
      </c>
      <c r="D38" s="1400">
        <f>SUM(D39:D40)</f>
        <v>0</v>
      </c>
      <c r="E38" s="733"/>
      <c r="F38" s="733"/>
      <c r="G38" s="733"/>
      <c r="H38" s="76">
        <f t="shared" si="0"/>
        <v>0</v>
      </c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1404"/>
      <c r="E39" s="737"/>
      <c r="F39" s="737"/>
      <c r="G39" s="737"/>
      <c r="H39" s="698">
        <f t="shared" si="0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1555"/>
      <c r="E40" s="753"/>
      <c r="F40" s="738"/>
      <c r="G40" s="738"/>
      <c r="H40" s="699">
        <f t="shared" si="0"/>
        <v>0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403"/>
      <c r="E41" s="741"/>
      <c r="F41" s="739"/>
      <c r="G41" s="739"/>
      <c r="H41" s="700">
        <f t="shared" si="0"/>
        <v>0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0</v>
      </c>
      <c r="D42" s="1395">
        <f>+D10+D22+D27+D28+D32+D36+D38</f>
        <v>0</v>
      </c>
      <c r="E42" s="730"/>
      <c r="F42" s="730"/>
      <c r="G42" s="730"/>
      <c r="H42" s="76">
        <f t="shared" si="0"/>
        <v>0</v>
      </c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0</v>
      </c>
      <c r="D43" s="1395">
        <f>SUM(D44:D47)</f>
        <v>0</v>
      </c>
      <c r="E43" s="730"/>
      <c r="F43" s="730"/>
      <c r="G43" s="730"/>
      <c r="H43" s="76">
        <f t="shared" si="0"/>
        <v>0</v>
      </c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1401"/>
      <c r="E44" s="734"/>
      <c r="F44" s="734"/>
      <c r="G44" s="734"/>
      <c r="H44" s="694">
        <f t="shared" si="0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1402"/>
      <c r="E45" s="93"/>
      <c r="F45" s="93"/>
      <c r="G45" s="93"/>
      <c r="H45" s="701">
        <f t="shared" si="0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1407"/>
      <c r="E46" s="110"/>
      <c r="F46" s="110"/>
      <c r="G46" s="110"/>
      <c r="H46" s="682">
        <f t="shared" si="0"/>
        <v>0</v>
      </c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1408"/>
      <c r="E47" s="735"/>
      <c r="F47" s="735"/>
      <c r="G47" s="735"/>
      <c r="H47" s="696">
        <f t="shared" si="0"/>
        <v>0</v>
      </c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0</v>
      </c>
      <c r="D48" s="1409">
        <f>+D42+D43</f>
        <v>0</v>
      </c>
      <c r="E48" s="740"/>
      <c r="F48" s="740"/>
      <c r="G48" s="740"/>
      <c r="H48" s="705">
        <f t="shared" si="0"/>
        <v>0</v>
      </c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2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2" s="702" customFormat="1" ht="55.5" customHeight="1" thickBot="1" x14ac:dyDescent="0.25">
      <c r="A52" s="796"/>
      <c r="B52" s="797" t="s">
        <v>38</v>
      </c>
      <c r="C52" s="21" t="str">
        <f t="shared" ref="C52:L52" si="1">C7</f>
        <v>2023. évi eredeti előirányzat
2/2023. (II.14.)</v>
      </c>
      <c r="D52" s="1417" t="str">
        <f t="shared" si="1"/>
        <v>Módosított előirányzat a 14/2023.  (VI.29.)  rendelet szerint</v>
      </c>
      <c r="E52" s="21" t="str">
        <f t="shared" si="1"/>
        <v>Módosított előirányzat a …./2023. (IX…..)  rendelet szerint</v>
      </c>
      <c r="F52" s="1597" t="str">
        <f t="shared" si="1"/>
        <v>Módosított előirányzat a .../2023. (XII…...)  rendelet szerint</v>
      </c>
      <c r="G52" s="703" t="str">
        <f t="shared" si="1"/>
        <v>Módosított előirányzat a …../2023. (II…..)  rendelet szerint</v>
      </c>
      <c r="H52" s="34" t="str">
        <f t="shared" si="1"/>
        <v>Változás a 14/2023. (VI.29.) rendelethez képest</v>
      </c>
      <c r="I52" s="21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0</v>
      </c>
      <c r="D53" s="1395">
        <f>SUM(D54:D59)-D55</f>
        <v>0</v>
      </c>
      <c r="E53" s="730"/>
      <c r="F53" s="730"/>
      <c r="G53" s="730"/>
      <c r="H53" s="50">
        <f t="shared" ref="H53:H70" si="2">D53-C53</f>
        <v>0</v>
      </c>
      <c r="I53" s="50"/>
      <c r="J53" s="50"/>
      <c r="K53" s="50"/>
      <c r="L53" s="50"/>
    </row>
    <row r="54" spans="1:12" ht="12.2" customHeight="1" x14ac:dyDescent="0.2">
      <c r="A54" s="422" t="s">
        <v>91</v>
      </c>
      <c r="B54" s="17" t="s">
        <v>68</v>
      </c>
      <c r="C54" s="126"/>
      <c r="D54" s="1401"/>
      <c r="E54" s="1401"/>
      <c r="F54" s="734"/>
      <c r="G54" s="734"/>
      <c r="H54" s="35">
        <f t="shared" si="2"/>
        <v>0</v>
      </c>
      <c r="I54" s="35"/>
      <c r="J54" s="35"/>
      <c r="K54" s="35"/>
      <c r="L54" s="35"/>
    </row>
    <row r="55" spans="1:12" ht="12.2" customHeight="1" x14ac:dyDescent="0.2">
      <c r="A55" s="422" t="s">
        <v>305</v>
      </c>
      <c r="B55" s="428" t="s">
        <v>270</v>
      </c>
      <c r="C55" s="126"/>
      <c r="D55" s="1401"/>
      <c r="E55" s="1401"/>
      <c r="F55" s="734"/>
      <c r="G55" s="734"/>
      <c r="H55" s="35">
        <f t="shared" si="2"/>
        <v>0</v>
      </c>
      <c r="I55" s="35"/>
      <c r="J55" s="35"/>
      <c r="K55" s="35"/>
      <c r="L55" s="35"/>
    </row>
    <row r="56" spans="1:12" ht="12.2" customHeight="1" x14ac:dyDescent="0.2">
      <c r="A56" s="422" t="s">
        <v>92</v>
      </c>
      <c r="B56" s="423" t="s">
        <v>87</v>
      </c>
      <c r="C56" s="433"/>
      <c r="D56" s="1407"/>
      <c r="E56" s="1407"/>
      <c r="F56" s="110"/>
      <c r="G56" s="110"/>
      <c r="H56" s="417">
        <f t="shared" si="2"/>
        <v>0</v>
      </c>
      <c r="I56" s="417"/>
      <c r="J56" s="417"/>
      <c r="K56" s="417"/>
      <c r="L56" s="417"/>
    </row>
    <row r="57" spans="1:12" ht="12.2" customHeight="1" x14ac:dyDescent="0.2">
      <c r="A57" s="422" t="s">
        <v>93</v>
      </c>
      <c r="B57" s="423" t="s">
        <v>69</v>
      </c>
      <c r="C57" s="433"/>
      <c r="D57" s="1407"/>
      <c r="E57" s="1407"/>
      <c r="F57" s="110"/>
      <c r="G57" s="110"/>
      <c r="H57" s="417">
        <f t="shared" si="2"/>
        <v>0</v>
      </c>
      <c r="I57" s="417"/>
      <c r="J57" s="417"/>
      <c r="K57" s="417"/>
      <c r="L57" s="417"/>
    </row>
    <row r="58" spans="1:12" ht="12.2" customHeight="1" x14ac:dyDescent="0.2">
      <c r="A58" s="422" t="s">
        <v>90</v>
      </c>
      <c r="B58" s="423" t="s">
        <v>80</v>
      </c>
      <c r="C58" s="433"/>
      <c r="D58" s="1407"/>
      <c r="E58" s="1407"/>
      <c r="F58" s="110"/>
      <c r="G58" s="110"/>
      <c r="H58" s="417">
        <f t="shared" si="2"/>
        <v>0</v>
      </c>
      <c r="I58" s="417"/>
      <c r="J58" s="417"/>
      <c r="K58" s="417"/>
      <c r="L58" s="417"/>
    </row>
    <row r="59" spans="1:12" ht="12.2" customHeight="1" x14ac:dyDescent="0.2">
      <c r="A59" s="422" t="s">
        <v>147</v>
      </c>
      <c r="B59" s="423" t="s">
        <v>88</v>
      </c>
      <c r="C59" s="433">
        <f>SUM(C60:C61)</f>
        <v>0</v>
      </c>
      <c r="D59" s="1407">
        <f>SUM(D60:D61)</f>
        <v>0</v>
      </c>
      <c r="E59" s="110"/>
      <c r="F59" s="110"/>
      <c r="G59" s="110"/>
      <c r="H59" s="417">
        <f t="shared" si="2"/>
        <v>0</v>
      </c>
      <c r="I59" s="417"/>
      <c r="J59" s="417"/>
      <c r="K59" s="417"/>
      <c r="L59" s="417"/>
    </row>
    <row r="60" spans="1:12" ht="12.2" customHeight="1" x14ac:dyDescent="0.2">
      <c r="A60" s="422" t="s">
        <v>306</v>
      </c>
      <c r="B60" s="669" t="s">
        <v>235</v>
      </c>
      <c r="C60" s="433"/>
      <c r="D60" s="1407"/>
      <c r="E60" s="110"/>
      <c r="F60" s="110"/>
      <c r="G60" s="110"/>
      <c r="H60" s="417">
        <f t="shared" si="2"/>
        <v>0</v>
      </c>
      <c r="I60" s="417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1403"/>
      <c r="E61" s="741"/>
      <c r="F61" s="741"/>
      <c r="G61" s="741"/>
      <c r="H61" s="63">
        <f t="shared" si="2"/>
        <v>0</v>
      </c>
      <c r="I61" s="63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SUM(C63:C67)</f>
        <v>0</v>
      </c>
      <c r="D62" s="1395">
        <f>SUM(D63:D67)</f>
        <v>0</v>
      </c>
      <c r="E62" s="730"/>
      <c r="F62" s="730"/>
      <c r="G62" s="730"/>
      <c r="H62" s="50">
        <f t="shared" si="2"/>
        <v>0</v>
      </c>
      <c r="I62" s="50"/>
      <c r="J62" s="50"/>
      <c r="K62" s="50"/>
      <c r="L62" s="50"/>
    </row>
    <row r="63" spans="1:12" s="33" customFormat="1" ht="12.2" customHeight="1" x14ac:dyDescent="0.2">
      <c r="A63" s="422" t="s">
        <v>94</v>
      </c>
      <c r="B63" s="17" t="s">
        <v>119</v>
      </c>
      <c r="C63" s="126"/>
      <c r="D63" s="1401"/>
      <c r="E63" s="734"/>
      <c r="F63" s="734"/>
      <c r="G63" s="734"/>
      <c r="H63" s="35">
        <f t="shared" si="2"/>
        <v>0</v>
      </c>
      <c r="I63" s="35"/>
      <c r="J63" s="35"/>
      <c r="K63" s="35"/>
      <c r="L63" s="35"/>
    </row>
    <row r="64" spans="1:12" s="33" customFormat="1" ht="12.2" customHeight="1" x14ac:dyDescent="0.2">
      <c r="A64" s="422" t="s">
        <v>316</v>
      </c>
      <c r="B64" s="670" t="s">
        <v>236</v>
      </c>
      <c r="C64" s="126"/>
      <c r="D64" s="1401"/>
      <c r="E64" s="734"/>
      <c r="F64" s="734"/>
      <c r="G64" s="734"/>
      <c r="H64" s="35">
        <f t="shared" si="2"/>
        <v>0</v>
      </c>
      <c r="I64" s="35"/>
      <c r="J64" s="35"/>
      <c r="K64" s="35"/>
      <c r="L64" s="35"/>
    </row>
    <row r="65" spans="1:12" ht="12.2" customHeight="1" x14ac:dyDescent="0.2">
      <c r="A65" s="422" t="s">
        <v>95</v>
      </c>
      <c r="B65" s="423" t="s">
        <v>2</v>
      </c>
      <c r="C65" s="433"/>
      <c r="D65" s="1407"/>
      <c r="E65" s="110"/>
      <c r="F65" s="110"/>
      <c r="G65" s="110"/>
      <c r="H65" s="417">
        <f t="shared" si="2"/>
        <v>0</v>
      </c>
      <c r="I65" s="417"/>
      <c r="J65" s="417"/>
      <c r="K65" s="417"/>
      <c r="L65" s="417"/>
    </row>
    <row r="66" spans="1:12" ht="12.2" customHeight="1" x14ac:dyDescent="0.2">
      <c r="A66" s="422" t="s">
        <v>342</v>
      </c>
      <c r="B66" s="671" t="s">
        <v>237</v>
      </c>
      <c r="C66" s="433"/>
      <c r="D66" s="1407"/>
      <c r="E66" s="110"/>
      <c r="F66" s="110"/>
      <c r="G66" s="110"/>
      <c r="H66" s="417">
        <f t="shared" si="2"/>
        <v>0</v>
      </c>
      <c r="I66" s="417"/>
      <c r="J66" s="417"/>
      <c r="K66" s="417"/>
      <c r="L66" s="417"/>
    </row>
    <row r="67" spans="1:12" ht="12.2" customHeight="1" x14ac:dyDescent="0.2">
      <c r="A67" s="422" t="s">
        <v>96</v>
      </c>
      <c r="B67" s="17" t="s">
        <v>175</v>
      </c>
      <c r="C67" s="433">
        <f>SUM(C68:C69)</f>
        <v>0</v>
      </c>
      <c r="D67" s="1407">
        <f>SUM(D68:D69)</f>
        <v>0</v>
      </c>
      <c r="E67" s="110"/>
      <c r="F67" s="110"/>
      <c r="G67" s="110"/>
      <c r="H67" s="417">
        <f t="shared" si="2"/>
        <v>0</v>
      </c>
      <c r="I67" s="417"/>
      <c r="J67" s="417"/>
      <c r="K67" s="417"/>
      <c r="L67" s="417"/>
    </row>
    <row r="68" spans="1:12" ht="12.2" customHeight="1" x14ac:dyDescent="0.2">
      <c r="A68" s="422" t="s">
        <v>317</v>
      </c>
      <c r="B68" s="669" t="s">
        <v>239</v>
      </c>
      <c r="C68" s="433"/>
      <c r="D68" s="1407"/>
      <c r="E68" s="110"/>
      <c r="F68" s="110"/>
      <c r="G68" s="110"/>
      <c r="H68" s="417">
        <f t="shared" si="2"/>
        <v>0</v>
      </c>
      <c r="I68" s="417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1407"/>
      <c r="E69" s="110"/>
      <c r="F69" s="110"/>
      <c r="G69" s="110"/>
      <c r="H69" s="417">
        <f t="shared" si="2"/>
        <v>0</v>
      </c>
      <c r="I69" s="417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0</v>
      </c>
      <c r="D70" s="1409">
        <f>+D53+D62</f>
        <v>0</v>
      </c>
      <c r="E70" s="740"/>
      <c r="F70" s="740"/>
      <c r="G70" s="740"/>
      <c r="H70" s="70">
        <f t="shared" si="2"/>
        <v>0</v>
      </c>
      <c r="I70" s="70"/>
      <c r="J70" s="70"/>
      <c r="K70" s="70"/>
      <c r="L70" s="70"/>
    </row>
    <row r="71" spans="1:12" ht="13.5" thickBot="1" x14ac:dyDescent="0.25">
      <c r="C71" s="27"/>
      <c r="D71" s="1412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/>
      <c r="D72" s="1413"/>
      <c r="E72" s="1413"/>
      <c r="F72" s="668"/>
      <c r="G72" s="668"/>
      <c r="H72" s="253"/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6"/>
      <c r="D73" s="141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74"/>
  <sheetViews>
    <sheetView view="pageBreakPreview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12" style="1599" customWidth="1"/>
    <col min="2" max="2" width="57.83203125" style="25" customWidth="1"/>
    <col min="3" max="3" width="15.33203125" style="25" customWidth="1"/>
    <col min="4" max="4" width="16.83203125" style="1416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847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768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596"/>
      <c r="D3" s="1392"/>
      <c r="E3" s="1596"/>
      <c r="F3" s="1596"/>
      <c r="G3" s="1596"/>
      <c r="H3" s="1596"/>
      <c r="I3" s="1596"/>
      <c r="J3" s="1596"/>
      <c r="K3" s="1596"/>
      <c r="L3" s="1596"/>
    </row>
    <row r="4" spans="1:12" s="40" customFormat="1" ht="38.25" customHeight="1" x14ac:dyDescent="0.2">
      <c r="A4" s="38" t="s">
        <v>137</v>
      </c>
      <c r="B4" s="39" t="s">
        <v>8</v>
      </c>
      <c r="C4" s="1743" t="s">
        <v>181</v>
      </c>
      <c r="D4" s="1744"/>
      <c r="E4" s="1744"/>
      <c r="F4" s="1744"/>
      <c r="G4" s="1744"/>
      <c r="H4" s="1745"/>
    </row>
    <row r="5" spans="1:12" s="40" customFormat="1" ht="36.75" thickBot="1" x14ac:dyDescent="0.25">
      <c r="A5" s="41" t="s">
        <v>139</v>
      </c>
      <c r="B5" s="42" t="s">
        <v>402</v>
      </c>
      <c r="C5" s="1866" t="s">
        <v>141</v>
      </c>
      <c r="D5" s="1867"/>
      <c r="E5" s="1867"/>
      <c r="F5" s="1867"/>
      <c r="G5" s="1867"/>
      <c r="H5" s="1868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0</v>
      </c>
      <c r="D10" s="1395">
        <f t="shared" ref="D10:L10" si="0">SUM(D11:D21)</f>
        <v>0</v>
      </c>
      <c r="E10" s="730">
        <f t="shared" si="0"/>
        <v>0</v>
      </c>
      <c r="F10" s="730">
        <f t="shared" si="0"/>
        <v>0</v>
      </c>
      <c r="G10" s="730">
        <f t="shared" si="0"/>
        <v>0</v>
      </c>
      <c r="H10" s="743">
        <f>SUM(H11:H21)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>
        <f>'11.Rendelő'!C11-'34._Rendelő_önként'!C11</f>
        <v>0</v>
      </c>
      <c r="D11" s="1396">
        <f>'11.Rendelő'!D11-'34._Rendelő_önként'!D11</f>
        <v>0</v>
      </c>
      <c r="E11" s="731">
        <f>'11.Rendelő'!E11-'34._Rendelő_önként'!E11</f>
        <v>0</v>
      </c>
      <c r="F11" s="731">
        <f>'11.Rendelő'!F11-'34._Rendelő_önként'!F11</f>
        <v>0</v>
      </c>
      <c r="G11" s="731">
        <f>'11.Rendelő'!G11-'34._Rendelő_önként'!G11</f>
        <v>0</v>
      </c>
      <c r="H11" s="688">
        <f>'11.Rendelő'!H11-'34._Rendelő_önként'!H11</f>
        <v>0</v>
      </c>
      <c r="I11" s="1316">
        <f>'11.Rendelő'!I11-'34._Rendelő_önként'!I11</f>
        <v>0</v>
      </c>
      <c r="J11" s="688">
        <f>'11.Rendelő'!J11-'34._Rendelő_önként'!J11</f>
        <v>0</v>
      </c>
      <c r="K11" s="688">
        <f>'11.Rendelő'!K11-'34._Rendelő_önként'!K11</f>
        <v>0</v>
      </c>
      <c r="L11" s="688" t="e">
        <f>'11.Rendelő'!L11-'34._Rendelő_önként'!L11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f>'11.Rendelő'!C12-'34._Rendelő_önként'!C12</f>
        <v>0</v>
      </c>
      <c r="D12" s="1397">
        <f>'11.Rendelő'!D12-'34._Rendelő_önként'!D12</f>
        <v>0</v>
      </c>
      <c r="E12" s="90">
        <f>'11.Rendelő'!E12-'34._Rendelő_önként'!E12</f>
        <v>0</v>
      </c>
      <c r="F12" s="90">
        <f>'11.Rendelő'!F12-'34._Rendelő_önként'!F12</f>
        <v>0</v>
      </c>
      <c r="G12" s="90">
        <f>'11.Rendelő'!G12-'34._Rendelő_önként'!G12</f>
        <v>0</v>
      </c>
      <c r="H12" s="689">
        <f>'11.Rendelő'!H12-'34._Rendelő_önként'!H12</f>
        <v>0</v>
      </c>
      <c r="I12" s="1317">
        <f>'11.Rendelő'!I12-'34._Rendelő_önként'!I12</f>
        <v>0</v>
      </c>
      <c r="J12" s="689">
        <f>'11.Rendelő'!J12-'34._Rendelő_önként'!J12</f>
        <v>0</v>
      </c>
      <c r="K12" s="689">
        <f>'11.Rendelő'!K12-'34._Rendelő_önként'!K12</f>
        <v>0</v>
      </c>
      <c r="L12" s="689">
        <f>'11.Rendelő'!L12-'34._Rendelő_önként'!L12</f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f>'11.Rendelő'!C13-'34._Rendelő_önként'!C13</f>
        <v>0</v>
      </c>
      <c r="D13" s="1397">
        <f>'11.Rendelő'!D13-'34._Rendelő_önként'!D13</f>
        <v>0</v>
      </c>
      <c r="E13" s="90">
        <f>'11.Rendelő'!E13-'34._Rendelő_önként'!E13</f>
        <v>0</v>
      </c>
      <c r="F13" s="90">
        <f>'11.Rendelő'!F13-'34._Rendelő_önként'!F13</f>
        <v>0</v>
      </c>
      <c r="G13" s="90">
        <f>'11.Rendelő'!G13-'34._Rendelő_önként'!G13</f>
        <v>0</v>
      </c>
      <c r="H13" s="689">
        <f>'11.Rendelő'!H13-'34._Rendelő_önként'!H13</f>
        <v>0</v>
      </c>
      <c r="I13" s="1317">
        <f>'11.Rendelő'!I13-'34._Rendelő_önként'!I13</f>
        <v>0</v>
      </c>
      <c r="J13" s="689">
        <f>'11.Rendelő'!J13-'34._Rendelő_önként'!J13</f>
        <v>0</v>
      </c>
      <c r="K13" s="689">
        <f>'11.Rendelő'!K13-'34._Rendelő_önként'!K13</f>
        <v>0</v>
      </c>
      <c r="L13" s="689">
        <f>'11.Rendelő'!L13-'34._Rendelő_önként'!L13</f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>
        <f>'11.Rendelő'!C14-'34._Rendelő_önként'!C14</f>
        <v>0</v>
      </c>
      <c r="D14" s="1397">
        <f>'11.Rendelő'!D14-'34._Rendelő_önként'!D14</f>
        <v>0</v>
      </c>
      <c r="E14" s="90">
        <f>'11.Rendelő'!E14-'34._Rendelő_önként'!E14</f>
        <v>0</v>
      </c>
      <c r="F14" s="90">
        <f>'11.Rendelő'!F14-'34._Rendelő_önként'!F14</f>
        <v>0</v>
      </c>
      <c r="G14" s="90">
        <f>'11.Rendelő'!G14-'34._Rendelő_önként'!G14</f>
        <v>0</v>
      </c>
      <c r="H14" s="689">
        <f>'11.Rendelő'!H14-'34._Rendelő_önként'!H14</f>
        <v>0</v>
      </c>
      <c r="I14" s="1317">
        <f>'11.Rendelő'!I14-'34._Rendelő_önként'!I14</f>
        <v>0</v>
      </c>
      <c r="J14" s="689">
        <f>'11.Rendelő'!J14-'34._Rendelő_önként'!J14</f>
        <v>0</v>
      </c>
      <c r="K14" s="689">
        <f>'11.Rendelő'!K14-'34._Rendelő_önként'!K14</f>
        <v>0</v>
      </c>
      <c r="L14" s="689" t="e">
        <f>'11.Rendelő'!L14-'34._Rendelő_önként'!L14</f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f>'11.Rendelő'!C15-'34._Rendelő_önként'!C15</f>
        <v>0</v>
      </c>
      <c r="D15" s="1397">
        <f>'11.Rendelő'!D15-'34._Rendelő_önként'!D15</f>
        <v>0</v>
      </c>
      <c r="E15" s="90">
        <f>'11.Rendelő'!E15-'34._Rendelő_önként'!E15</f>
        <v>0</v>
      </c>
      <c r="F15" s="90">
        <f>'11.Rendelő'!F15-'34._Rendelő_önként'!F15</f>
        <v>0</v>
      </c>
      <c r="G15" s="90">
        <f>'11.Rendelő'!G15-'34._Rendelő_önként'!G15</f>
        <v>0</v>
      </c>
      <c r="H15" s="689">
        <f>'11.Rendelő'!H15-'34._Rendelő_önként'!H15</f>
        <v>0</v>
      </c>
      <c r="I15" s="1317">
        <f>'11.Rendelő'!I15-'34._Rendelő_önként'!I15</f>
        <v>0</v>
      </c>
      <c r="J15" s="689">
        <f>'11.Rendelő'!J15-'34._Rendelő_önként'!J15</f>
        <v>0</v>
      </c>
      <c r="K15" s="689">
        <f>'11.Rendelő'!K15-'34._Rendelő_önként'!K15</f>
        <v>0</v>
      </c>
      <c r="L15" s="689" t="e">
        <f>'11.Rendelő'!L15-'34._Rendelő_önként'!L15</f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f>'11.Rendelő'!C16-'34._Rendelő_önként'!C16</f>
        <v>0</v>
      </c>
      <c r="D16" s="1397">
        <f>'11.Rendelő'!D16-'34._Rendelő_önként'!D16</f>
        <v>0</v>
      </c>
      <c r="E16" s="90">
        <f>'11.Rendelő'!E16-'34._Rendelő_önként'!E16</f>
        <v>0</v>
      </c>
      <c r="F16" s="90">
        <f>'11.Rendelő'!F16-'34._Rendelő_önként'!F16</f>
        <v>0</v>
      </c>
      <c r="G16" s="90">
        <f>'11.Rendelő'!G16-'34._Rendelő_önként'!G16</f>
        <v>0</v>
      </c>
      <c r="H16" s="689">
        <f>'11.Rendelő'!H16-'34._Rendelő_önként'!H16</f>
        <v>0</v>
      </c>
      <c r="I16" s="1317">
        <f>'11.Rendelő'!I16-'34._Rendelő_önként'!I16</f>
        <v>0</v>
      </c>
      <c r="J16" s="689">
        <f>'11.Rendelő'!J16-'34._Rendelő_önként'!J16</f>
        <v>0</v>
      </c>
      <c r="K16" s="689">
        <f>'11.Rendelő'!K16-'34._Rendelő_önként'!K16</f>
        <v>0</v>
      </c>
      <c r="L16" s="689">
        <f>'11.Rendelő'!L16-'34._Rendelő_önként'!L16</f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'11.Rendelő'!C17-'34._Rendelő_önként'!C17</f>
        <v>0</v>
      </c>
      <c r="D17" s="1397">
        <f>'11.Rendelő'!D17-'34._Rendelő_önként'!D17</f>
        <v>0</v>
      </c>
      <c r="E17" s="90">
        <f>'11.Rendelő'!E17-'34._Rendelő_önként'!E17</f>
        <v>0</v>
      </c>
      <c r="F17" s="90">
        <f>'11.Rendelő'!F17-'34._Rendelő_önként'!F17</f>
        <v>0</v>
      </c>
      <c r="G17" s="90">
        <f>'11.Rendelő'!G17-'34._Rendelő_önként'!G17</f>
        <v>0</v>
      </c>
      <c r="H17" s="689">
        <f>'11.Rendelő'!H17-'34._Rendelő_önként'!H17</f>
        <v>0</v>
      </c>
      <c r="I17" s="1317">
        <f>'11.Rendelő'!I17-'34._Rendelő_önként'!I17</f>
        <v>0</v>
      </c>
      <c r="J17" s="689">
        <f>'11.Rendelő'!J17-'34._Rendelő_önként'!J17</f>
        <v>0</v>
      </c>
      <c r="K17" s="689">
        <f>'11.Rendelő'!K17-'34._Rendelő_önként'!K17</f>
        <v>0</v>
      </c>
      <c r="L17" s="689" t="e">
        <f>'11.Rendelő'!L17-'34._Rendelő_önként'!L17</f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'11.Rendelő'!C18-'34._Rendelő_önként'!C18</f>
        <v>0</v>
      </c>
      <c r="D18" s="1398">
        <f>'11.Rendelő'!D18-'34._Rendelő_önként'!D18</f>
        <v>0</v>
      </c>
      <c r="E18" s="92">
        <f>'11.Rendelő'!E18-'34._Rendelő_önként'!E18</f>
        <v>0</v>
      </c>
      <c r="F18" s="92">
        <f>'11.Rendelő'!F18-'34._Rendelő_önként'!F18</f>
        <v>0</v>
      </c>
      <c r="G18" s="92">
        <f>'11.Rendelő'!G18-'34._Rendelő_önként'!G18</f>
        <v>0</v>
      </c>
      <c r="H18" s="690">
        <f>'11.Rendelő'!H18-'34._Rendelő_önként'!H18</f>
        <v>0</v>
      </c>
      <c r="I18" s="1318">
        <f>'11.Rendelő'!I18-'34._Rendelő_önként'!I18</f>
        <v>0</v>
      </c>
      <c r="J18" s="690">
        <f>'11.Rendelő'!J18-'34._Rendelő_önként'!J18</f>
        <v>0</v>
      </c>
      <c r="K18" s="690">
        <f>'11.Rendelő'!K18-'34._Rendelő_önként'!K18</f>
        <v>0</v>
      </c>
      <c r="L18" s="690" t="e">
        <f>'11.Rendelő'!L18-'34._Rendelő_önként'!L18</f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'11.Rendelő'!C19-'34._Rendelő_önként'!C19</f>
        <v>0</v>
      </c>
      <c r="D19" s="1397">
        <f>'11.Rendelő'!D19-'34._Rendelő_önként'!D19</f>
        <v>0</v>
      </c>
      <c r="E19" s="90">
        <f>'11.Rendelő'!E19-'34._Rendelő_önként'!E19</f>
        <v>0</v>
      </c>
      <c r="F19" s="90">
        <f>'11.Rendelő'!F19-'34._Rendelő_önként'!F19</f>
        <v>0</v>
      </c>
      <c r="G19" s="90">
        <f>'11.Rendelő'!G19-'34._Rendelő_önként'!G19</f>
        <v>0</v>
      </c>
      <c r="H19" s="689">
        <f>'11.Rendelő'!H19-'34._Rendelő_önként'!H19</f>
        <v>0</v>
      </c>
      <c r="I19" s="1317">
        <f>'11.Rendelő'!I19-'34._Rendelő_önként'!I19</f>
        <v>0</v>
      </c>
      <c r="J19" s="689">
        <f>'11.Rendelő'!J19-'34._Rendelő_önként'!J19</f>
        <v>0</v>
      </c>
      <c r="K19" s="689">
        <f>'11.Rendelő'!K19-'34._Rendelő_önként'!K19</f>
        <v>0</v>
      </c>
      <c r="L19" s="689" t="e">
        <f>'11.Rendelő'!L19-'34._Rendelő_önként'!L19</f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6">
        <f>'11.Rendelő'!C20-'34._Rendelő_önként'!C20</f>
        <v>0</v>
      </c>
      <c r="D20" s="1399">
        <f>'11.Rendelő'!D20-'34._Rendelő_önként'!D20</f>
        <v>0</v>
      </c>
      <c r="E20" s="90">
        <f>'11.Rendelő'!E20-'34._Rendelő_önként'!E20</f>
        <v>0</v>
      </c>
      <c r="F20" s="90">
        <f>'11.Rendelő'!F20-'34._Rendelő_önként'!F20</f>
        <v>0</v>
      </c>
      <c r="G20" s="424">
        <f>'11.Rendelő'!G20-'34._Rendelő_önként'!G20</f>
        <v>0</v>
      </c>
      <c r="H20" s="691">
        <f>'11.Rendelő'!H20-'34._Rendelő_önként'!H20</f>
        <v>0</v>
      </c>
      <c r="I20" s="1319">
        <f>'11.Rendelő'!I20-'34._Rendelő_önként'!I20</f>
        <v>0</v>
      </c>
      <c r="J20" s="691">
        <f>'11.Rendelő'!J20-'34._Rendelő_önként'!J20</f>
        <v>0</v>
      </c>
      <c r="K20" s="691">
        <f>'11.Rendelő'!K20-'34._Rendelő_önként'!K20</f>
        <v>0</v>
      </c>
      <c r="L20" s="691" t="e">
        <f>'11.Rendelő'!L20-'34._Rendelő_önként'!L20</f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6">
        <f>'11.Rendelő'!C21-'34._Rendelő_önként'!C21</f>
        <v>0</v>
      </c>
      <c r="D21" s="1399">
        <f>'11.Rendelő'!D21-'34._Rendelő_önként'!D21</f>
        <v>0</v>
      </c>
      <c r="E21" s="92">
        <f>'11.Rendelő'!E21-'34._Rendelő_önként'!E21</f>
        <v>0</v>
      </c>
      <c r="F21" s="92">
        <f>'11.Rendelő'!F21-'34._Rendelő_önként'!F21</f>
        <v>0</v>
      </c>
      <c r="G21" s="92">
        <f>'11.Rendelő'!G21-'34._Rendelő_önként'!G21</f>
        <v>0</v>
      </c>
      <c r="H21" s="692">
        <f>'11.Rendelő'!H21-'34._Rendelő_önként'!H21</f>
        <v>0</v>
      </c>
      <c r="I21" s="1320">
        <f>'11.Rendelő'!I21-'34._Rendelő_önként'!I21</f>
        <v>0</v>
      </c>
      <c r="J21" s="692">
        <f>'11.Rendelő'!J21-'34._Rendelő_önként'!J21</f>
        <v>0</v>
      </c>
      <c r="K21" s="692">
        <f>'11.Rendelő'!K21-'34._Rendelő_önként'!K21</f>
        <v>0</v>
      </c>
      <c r="L21" s="692" t="e">
        <f>'11.Rendelő'!L21-'34._Rendelő_önként'!L21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80302251</v>
      </c>
      <c r="D22" s="1395">
        <f t="shared" ref="D22:L22" si="1">SUM(D23:D25)</f>
        <v>80302251</v>
      </c>
      <c r="E22" s="730">
        <f t="shared" si="1"/>
        <v>80965107</v>
      </c>
      <c r="F22" s="730">
        <f t="shared" si="1"/>
        <v>0</v>
      </c>
      <c r="G22" s="730">
        <f t="shared" si="1"/>
        <v>0</v>
      </c>
      <c r="H22" s="50">
        <f t="shared" si="1"/>
        <v>662856</v>
      </c>
      <c r="I22" s="256">
        <f t="shared" si="1"/>
        <v>0</v>
      </c>
      <c r="J22" s="50">
        <f t="shared" si="1"/>
        <v>0</v>
      </c>
      <c r="K22" s="50">
        <f t="shared" si="1"/>
        <v>0</v>
      </c>
      <c r="L22" s="50" t="e">
        <f t="shared" si="1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'11.Rendelő'!C23-'34._Rendelő_önként'!C23</f>
        <v>0</v>
      </c>
      <c r="D23" s="1397">
        <f>'11.Rendelő'!D23-'34._Rendelő_önként'!D23</f>
        <v>0</v>
      </c>
      <c r="E23" s="732">
        <f>'11.Rendelő'!E23-'34._Rendelő_önként'!E23</f>
        <v>0</v>
      </c>
      <c r="F23" s="732">
        <f>'11.Rendelő'!F23-'34._Rendelő_önként'!F23</f>
        <v>0</v>
      </c>
      <c r="G23" s="732">
        <f>'11.Rendelő'!G23-'34._Rendelő_önként'!G23</f>
        <v>0</v>
      </c>
      <c r="H23" s="77">
        <f>'11.Rendelő'!H23-'34._Rendelő_önként'!H23</f>
        <v>0</v>
      </c>
      <c r="I23" s="792">
        <f>'11.Rendelő'!I23-'34._Rendelő_önként'!I23</f>
        <v>0</v>
      </c>
      <c r="J23" s="77">
        <f>'11.Rendelő'!J23-'34._Rendelő_önként'!J23</f>
        <v>0</v>
      </c>
      <c r="K23" s="77">
        <f>'11.Rendelő'!K23-'34._Rendelő_önként'!K23</f>
        <v>0</v>
      </c>
      <c r="L23" s="77" t="e">
        <f>'11.Rendelő'!L23-'34._Rendelő_önként'!L23</f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'11.Rendelő'!C24-'34._Rendelő_önként'!C24</f>
        <v>0</v>
      </c>
      <c r="D24" s="1397">
        <f>'11.Rendelő'!D24-'34._Rendelő_önként'!D24</f>
        <v>0</v>
      </c>
      <c r="E24" s="90">
        <f>'11.Rendelő'!E24-'34._Rendelő_önként'!E24</f>
        <v>0</v>
      </c>
      <c r="F24" s="90">
        <f>'11.Rendelő'!F24-'34._Rendelő_önként'!F24</f>
        <v>0</v>
      </c>
      <c r="G24" s="90">
        <f>'11.Rendelő'!G24-'34._Rendelő_önként'!G24</f>
        <v>0</v>
      </c>
      <c r="H24" s="689">
        <f>'11.Rendelő'!H24-'34._Rendelő_önként'!H24</f>
        <v>0</v>
      </c>
      <c r="I24" s="1317">
        <f>'11.Rendelő'!I24-'34._Rendelő_önként'!I24</f>
        <v>0</v>
      </c>
      <c r="J24" s="689">
        <f>'11.Rendelő'!J24-'34._Rendelő_önként'!J24</f>
        <v>0</v>
      </c>
      <c r="K24" s="689">
        <f>'11.Rendelő'!K24-'34._Rendelő_önként'!K24</f>
        <v>0</v>
      </c>
      <c r="L24" s="689" t="e">
        <f>'11.Rendelő'!L24-'34._Rendelő_önként'!L24</f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'11.Rendelő'!C25-'34._Rendelő_önként'!C25</f>
        <v>80302251</v>
      </c>
      <c r="D25" s="1397">
        <f>'11.Rendelő'!D25-'34._Rendelő_önként'!D25</f>
        <v>80302251</v>
      </c>
      <c r="E25" s="90">
        <f>'11.Rendelő'!E25-'34._Rendelő_önként'!E25</f>
        <v>80965107</v>
      </c>
      <c r="F25" s="90">
        <f>'11.Rendelő'!F25-'34._Rendelő_önként'!F25</f>
        <v>0</v>
      </c>
      <c r="G25" s="90">
        <f>'11.Rendelő'!G25-'34._Rendelő_önként'!G25</f>
        <v>0</v>
      </c>
      <c r="H25" s="689">
        <f>'11.Rendelő'!H25-'34._Rendelő_önként'!H25</f>
        <v>662856</v>
      </c>
      <c r="I25" s="1317">
        <f>'11.Rendelő'!I25-'34._Rendelő_önként'!I25</f>
        <v>0</v>
      </c>
      <c r="J25" s="689">
        <f>'11.Rendelő'!J25-'34._Rendelő_önként'!J25</f>
        <v>0</v>
      </c>
      <c r="K25" s="689">
        <f>'11.Rendelő'!K25-'34._Rendelő_önként'!K25</f>
        <v>0</v>
      </c>
      <c r="L25" s="689">
        <f>'11.Rendelő'!L25-'34._Rendelő_önként'!L25</f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'11.Rendelő'!C26-'34._Rendelő_önként'!C26</f>
        <v>0</v>
      </c>
      <c r="D26" s="1397">
        <f>'11.Rendelő'!D26-'34._Rendelő_önként'!D26</f>
        <v>0</v>
      </c>
      <c r="E26" s="90">
        <f>'11.Rendelő'!E26-'34._Rendelő_önként'!E26</f>
        <v>0</v>
      </c>
      <c r="F26" s="90">
        <f>'11.Rendelő'!F26-'34._Rendelő_önként'!F26</f>
        <v>0</v>
      </c>
      <c r="G26" s="90">
        <f>'11.Rendelő'!G26-'34._Rendelő_önként'!G26</f>
        <v>0</v>
      </c>
      <c r="H26" s="693">
        <f>'11.Rendelő'!H26-'34._Rendelő_önként'!H26</f>
        <v>0</v>
      </c>
      <c r="I26" s="1321">
        <f>'11.Rendelő'!I26-'34._Rendelő_önként'!I26</f>
        <v>0</v>
      </c>
      <c r="J26" s="693">
        <f>'11.Rendelő'!J26-'34._Rendelő_önként'!J26</f>
        <v>0</v>
      </c>
      <c r="K26" s="693">
        <f>'11.Rendelő'!K26-'34._Rendelő_önként'!K26</f>
        <v>0</v>
      </c>
      <c r="L26" s="693" t="e">
        <f>'11.Rendelő'!L26-'34._Rendelő_önként'!L26</f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'11.Rendelő'!C27-'34._Rendelő_önként'!C27</f>
        <v>0</v>
      </c>
      <c r="D27" s="1400">
        <f>'11.Rendelő'!D27-'34._Rendelő_önként'!D27</f>
        <v>0</v>
      </c>
      <c r="E27" s="733">
        <f>'11.Rendelő'!E27-'34._Rendelő_önként'!E27</f>
        <v>0</v>
      </c>
      <c r="F27" s="733">
        <f>'11.Rendelő'!F27-'34._Rendelő_önként'!F27</f>
        <v>0</v>
      </c>
      <c r="G27" s="733">
        <f>'11.Rendelő'!G27-'34._Rendelő_önként'!G27</f>
        <v>0</v>
      </c>
      <c r="H27" s="76">
        <f>'11.Rendelő'!H27-'34._Rendelő_önként'!H27</f>
        <v>0</v>
      </c>
      <c r="I27" s="793">
        <f>'11.Rendelő'!I27-'34._Rendelő_önként'!I27</f>
        <v>0</v>
      </c>
      <c r="J27" s="76">
        <f>'11.Rendelő'!J27-'34._Rendelő_önként'!J27</f>
        <v>0</v>
      </c>
      <c r="K27" s="76">
        <f>'11.Rendelő'!K27-'34._Rendelő_önként'!K27</f>
        <v>0</v>
      </c>
      <c r="L27" s="76" t="e">
        <f>'11.Rendelő'!L27-'34._Rendelő_önként'!L27</f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L28" si="2">+D29+D30</f>
        <v>0</v>
      </c>
      <c r="E28" s="730">
        <f t="shared" si="2"/>
        <v>0</v>
      </c>
      <c r="F28" s="730">
        <f t="shared" si="2"/>
        <v>0</v>
      </c>
      <c r="G28" s="730">
        <f t="shared" si="2"/>
        <v>0</v>
      </c>
      <c r="H28" s="76">
        <f t="shared" si="2"/>
        <v>0</v>
      </c>
      <c r="I28" s="793">
        <f t="shared" si="2"/>
        <v>0</v>
      </c>
      <c r="J28" s="76">
        <f t="shared" si="2"/>
        <v>0</v>
      </c>
      <c r="K28" s="76">
        <f t="shared" si="2"/>
        <v>0</v>
      </c>
      <c r="L28" s="76" t="e">
        <f t="shared" si="2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'11.Rendelő'!C29-'34._Rendelő_önként'!C29</f>
        <v>0</v>
      </c>
      <c r="D29" s="1401">
        <f>'11.Rendelő'!D29-'34._Rendelő_önként'!D29</f>
        <v>0</v>
      </c>
      <c r="E29" s="734">
        <f>'11.Rendelő'!E29-'34._Rendelő_önként'!E29</f>
        <v>0</v>
      </c>
      <c r="F29" s="734">
        <f>'11.Rendelő'!F29-'34._Rendelő_önként'!F29</f>
        <v>0</v>
      </c>
      <c r="G29" s="734">
        <f>'11.Rendelő'!G29-'34._Rendelő_önként'!G29</f>
        <v>0</v>
      </c>
      <c r="H29" s="694">
        <f>'11.Rendelő'!H29-'34._Rendelő_önként'!H29</f>
        <v>0</v>
      </c>
      <c r="I29" s="1322">
        <f>'11.Rendelő'!I29-'34._Rendelő_önként'!I29</f>
        <v>0</v>
      </c>
      <c r="J29" s="694">
        <f>'11.Rendelő'!J29-'34._Rendelő_önként'!J29</f>
        <v>0</v>
      </c>
      <c r="K29" s="694">
        <f>'11.Rendelő'!K29-'34._Rendelő_önként'!K29</f>
        <v>0</v>
      </c>
      <c r="L29" s="694" t="e">
        <f>'11.Rendelő'!L29-'34._Rendelő_önként'!L29</f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'11.Rendelő'!C30-'34._Rendelő_önként'!C30</f>
        <v>0</v>
      </c>
      <c r="D30" s="1402">
        <f>'11.Rendelő'!D30-'34._Rendelő_önként'!D30</f>
        <v>0</v>
      </c>
      <c r="E30" s="110">
        <f>'11.Rendelő'!E30-'34._Rendelő_önként'!E30</f>
        <v>0</v>
      </c>
      <c r="F30" s="110">
        <f>'11.Rendelő'!F30-'34._Rendelő_önként'!F30</f>
        <v>0</v>
      </c>
      <c r="G30" s="433">
        <f>'11.Rendelő'!G30-'34._Rendelő_önként'!G30</f>
        <v>0</v>
      </c>
      <c r="H30" s="682">
        <f>'11.Rendelő'!H30-'34._Rendelő_önként'!H30</f>
        <v>0</v>
      </c>
      <c r="I30" s="785">
        <f>'11.Rendelő'!I30-'34._Rendelő_önként'!I30</f>
        <v>0</v>
      </c>
      <c r="J30" s="682">
        <f>'11.Rendelő'!J30-'34._Rendelő_önként'!J30</f>
        <v>0</v>
      </c>
      <c r="K30" s="682">
        <f>'11.Rendelő'!K30-'34._Rendelő_önként'!K30</f>
        <v>0</v>
      </c>
      <c r="L30" s="682" t="e">
        <f>'11.Rendelő'!L30-'34._Rendelő_önként'!L30</f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'11.Rendelő'!C31-'34._Rendelő_önként'!C31</f>
        <v>0</v>
      </c>
      <c r="D31" s="1403">
        <f>'11.Rendelő'!D31-'34._Rendelő_önként'!D31</f>
        <v>0</v>
      </c>
      <c r="E31" s="735">
        <f>'11.Rendelő'!E31-'34._Rendelő_önként'!E31</f>
        <v>0</v>
      </c>
      <c r="F31" s="735">
        <f>'11.Rendelő'!F31-'34._Rendelő_önként'!F31</f>
        <v>0</v>
      </c>
      <c r="G31" s="735">
        <f>'11.Rendelő'!G31-'34._Rendelő_önként'!G31</f>
        <v>0</v>
      </c>
      <c r="H31" s="695">
        <f>'11.Rendelő'!H31-'34._Rendelő_önként'!H31</f>
        <v>0</v>
      </c>
      <c r="I31" s="1323">
        <f>'11.Rendelő'!I31-'34._Rendelő_önként'!I31</f>
        <v>0</v>
      </c>
      <c r="J31" s="695">
        <f>'11.Rendelő'!J31-'34._Rendelő_önként'!J31</f>
        <v>0</v>
      </c>
      <c r="K31" s="695">
        <f>'11.Rendelő'!K31-'34._Rendelő_önként'!K31</f>
        <v>0</v>
      </c>
      <c r="L31" s="695" t="e">
        <f>'11.Rendelő'!L31-'34._Rendelő_önként'!L31</f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L32" si="3">+D33+D34+D35</f>
        <v>0</v>
      </c>
      <c r="E32" s="730">
        <f t="shared" si="3"/>
        <v>0</v>
      </c>
      <c r="F32" s="730">
        <f t="shared" si="3"/>
        <v>0</v>
      </c>
      <c r="G32" s="730">
        <f t="shared" si="3"/>
        <v>0</v>
      </c>
      <c r="H32" s="76">
        <f t="shared" si="3"/>
        <v>0</v>
      </c>
      <c r="I32" s="793">
        <f t="shared" si="3"/>
        <v>0</v>
      </c>
      <c r="J32" s="76">
        <f t="shared" si="3"/>
        <v>0</v>
      </c>
      <c r="K32" s="76">
        <f t="shared" si="3"/>
        <v>0</v>
      </c>
      <c r="L32" s="76" t="e">
        <f t="shared" si="3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'11.Rendelő'!C33-'34._Rendelő_önként'!C33</f>
        <v>0</v>
      </c>
      <c r="D33" s="1401">
        <f>'11.Rendelő'!D33-'34._Rendelő_önként'!D33</f>
        <v>0</v>
      </c>
      <c r="E33" s="734">
        <f>'11.Rendelő'!E33-'34._Rendelő_önként'!E33</f>
        <v>0</v>
      </c>
      <c r="F33" s="734">
        <f>'11.Rendelő'!F33-'34._Rendelő_önként'!F33</f>
        <v>0</v>
      </c>
      <c r="G33" s="734">
        <f>'11.Rendelő'!G33-'34._Rendelő_önként'!G33</f>
        <v>0</v>
      </c>
      <c r="H33" s="694">
        <f>'11.Rendelő'!H33-'34._Rendelő_önként'!H33</f>
        <v>0</v>
      </c>
      <c r="I33" s="1322">
        <f>'11.Rendelő'!I33-'34._Rendelő_önként'!I33</f>
        <v>0</v>
      </c>
      <c r="J33" s="694">
        <f>'11.Rendelő'!J33-'34._Rendelő_önként'!J33</f>
        <v>0</v>
      </c>
      <c r="K33" s="694">
        <f>'11.Rendelő'!K33-'34._Rendelő_önként'!K33</f>
        <v>0</v>
      </c>
      <c r="L33" s="694" t="e">
        <f>'11.Rendelő'!L33-'34._Rendelő_önként'!L33</f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'11.Rendelő'!C34-'34._Rendelő_önként'!C34</f>
        <v>0</v>
      </c>
      <c r="D34" s="1402">
        <f>'11.Rendelő'!D34-'34._Rendelő_önként'!D34</f>
        <v>0</v>
      </c>
      <c r="E34" s="110">
        <f>'11.Rendelő'!E34-'34._Rendelő_önként'!E34</f>
        <v>0</v>
      </c>
      <c r="F34" s="110">
        <f>'11.Rendelő'!F34-'34._Rendelő_önként'!F34</f>
        <v>0</v>
      </c>
      <c r="G34" s="433">
        <f>'11.Rendelő'!G34-'34._Rendelő_önként'!G34</f>
        <v>0</v>
      </c>
      <c r="H34" s="682">
        <f>'11.Rendelő'!H34-'34._Rendelő_önként'!H34</f>
        <v>0</v>
      </c>
      <c r="I34" s="785">
        <f>'11.Rendelő'!I34-'34._Rendelő_önként'!I34</f>
        <v>0</v>
      </c>
      <c r="J34" s="682">
        <f>'11.Rendelő'!J34-'34._Rendelő_önként'!J34</f>
        <v>0</v>
      </c>
      <c r="K34" s="682">
        <f>'11.Rendelő'!K34-'34._Rendelő_önként'!K34</f>
        <v>0</v>
      </c>
      <c r="L34" s="682" t="e">
        <f>'11.Rendelő'!L34-'34._Rendelő_önként'!L34</f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'11.Rendelő'!C35-'34._Rendelő_önként'!C35</f>
        <v>0</v>
      </c>
      <c r="D35" s="1403">
        <f>'11.Rendelő'!D35-'34._Rendelő_önként'!D35</f>
        <v>0</v>
      </c>
      <c r="E35" s="735">
        <f>'11.Rendelő'!E35-'34._Rendelő_önként'!E35</f>
        <v>0</v>
      </c>
      <c r="F35" s="735">
        <f>'11.Rendelő'!F35-'34._Rendelő_önként'!F35</f>
        <v>0</v>
      </c>
      <c r="G35" s="735">
        <f>'11.Rendelő'!G35-'34._Rendelő_önként'!G35</f>
        <v>0</v>
      </c>
      <c r="H35" s="696">
        <f>'11.Rendelő'!H35-'34._Rendelő_önként'!H35</f>
        <v>0</v>
      </c>
      <c r="I35" s="1324">
        <f>'11.Rendelő'!I35-'34._Rendelő_önként'!I35</f>
        <v>0</v>
      </c>
      <c r="J35" s="696">
        <f>'11.Rendelő'!J35-'34._Rendelő_önként'!J35</f>
        <v>0</v>
      </c>
      <c r="K35" s="696">
        <f>'11.Rendelő'!K35-'34._Rendelő_önként'!K35</f>
        <v>0</v>
      </c>
      <c r="L35" s="696" t="e">
        <f>'11.Rendelő'!L35-'34._Rendelő_önként'!L35</f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'11.Rendelő'!C36-'34._Rendelő_önként'!C36</f>
        <v>0</v>
      </c>
      <c r="D36" s="1400">
        <f>'11.Rendelő'!D36-'34._Rendelő_önként'!D36</f>
        <v>0</v>
      </c>
      <c r="E36" s="1400">
        <f>'11.Rendelő'!E36-'34._Rendelő_önként'!E36</f>
        <v>0</v>
      </c>
      <c r="F36" s="1400">
        <f>'11.Rendelő'!F36-'34._Rendelő_önként'!F36</f>
        <v>-5018250</v>
      </c>
      <c r="G36" s="1400">
        <f>'11.Rendelő'!G36-'34._Rendelő_önként'!G36</f>
        <v>-5018250</v>
      </c>
      <c r="H36" s="76">
        <f>'11.Rendelő'!H36-'34._Rendelő_önként'!H36</f>
        <v>0</v>
      </c>
      <c r="I36" s="793">
        <f>'11.Rendelő'!I36-'34._Rendelő_önként'!I36</f>
        <v>0</v>
      </c>
      <c r="J36" s="76">
        <f>'11.Rendelő'!J36-'34._Rendelő_önként'!J36</f>
        <v>0</v>
      </c>
      <c r="K36" s="76">
        <f>'11.Rendelő'!K36-'34._Rendelő_önként'!K36</f>
        <v>0</v>
      </c>
      <c r="L36" s="76">
        <f>'11.Rendelő'!L36-'34._Rendelő_önként'!L36</f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f>'11.Rendelő'!C37-'34._Rendelő_önként'!C37</f>
        <v>0</v>
      </c>
      <c r="D37" s="1554">
        <f>'11.Rendelő'!D37-'34._Rendelő_önként'!D37</f>
        <v>0</v>
      </c>
      <c r="E37" s="93">
        <f>'11.Rendelő'!E37-'34._Rendelő_önként'!E37</f>
        <v>0</v>
      </c>
      <c r="F37" s="93">
        <f>'11.Rendelő'!F37-'34._Rendelő_önként'!F37</f>
        <v>0</v>
      </c>
      <c r="G37" s="93">
        <f>'11.Rendelő'!G37-'34._Rendelő_önként'!G37</f>
        <v>0</v>
      </c>
      <c r="H37" s="1353">
        <f>'11.Rendelő'!H37-'34._Rendelő_önként'!H37</f>
        <v>0</v>
      </c>
      <c r="I37" s="1325">
        <f>'11.Rendelő'!I37-'34._Rendelő_önként'!I37</f>
        <v>0</v>
      </c>
      <c r="J37" s="697">
        <f>'11.Rendelő'!J37-'34._Rendelő_önként'!J37</f>
        <v>0</v>
      </c>
      <c r="K37" s="697">
        <f>'11.Rendelő'!K37-'34._Rendelő_önként'!K37</f>
        <v>0</v>
      </c>
      <c r="L37" s="697">
        <f>'11.Rendelő'!L37-'34._Rendelő_önként'!L37</f>
        <v>0</v>
      </c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'11.Rendelő'!C38-'34._Rendelő_önként'!C38</f>
        <v>0</v>
      </c>
      <c r="D38" s="1400">
        <f>'11.Rendelő'!D38-'34._Rendelő_önként'!D38</f>
        <v>0</v>
      </c>
      <c r="E38" s="733">
        <f>'11.Rendelő'!E38-'34._Rendelő_önként'!E38</f>
        <v>0</v>
      </c>
      <c r="F38" s="733">
        <f>'11.Rendelő'!F38-'34._Rendelő_önként'!F38</f>
        <v>0</v>
      </c>
      <c r="G38" s="733">
        <f>'11.Rendelő'!G38-'34._Rendelő_önként'!G38</f>
        <v>0</v>
      </c>
      <c r="H38" s="76">
        <f>'11.Rendelő'!H38-'34._Rendelő_önként'!H38</f>
        <v>0</v>
      </c>
      <c r="I38" s="793">
        <f>'11.Rendelő'!I38-'34._Rendelő_önként'!I38</f>
        <v>0</v>
      </c>
      <c r="J38" s="76">
        <f>'11.Rendelő'!J38-'34._Rendelő_önként'!J38</f>
        <v>0</v>
      </c>
      <c r="K38" s="76">
        <f>'11.Rendelő'!K38-'34._Rendelő_önként'!K38</f>
        <v>0</v>
      </c>
      <c r="L38" s="76">
        <f>'11.Rendelő'!L38-'34._Rendelő_önként'!L38</f>
        <v>0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'11.Rendelő'!C39-'34._Rendelő_önként'!C39</f>
        <v>0</v>
      </c>
      <c r="D39" s="1404">
        <f>'11.Rendelő'!D39-'34._Rendelő_önként'!D39</f>
        <v>0</v>
      </c>
      <c r="E39" s="737">
        <f>'11.Rendelő'!E39-'34._Rendelő_önként'!E39</f>
        <v>0</v>
      </c>
      <c r="F39" s="737">
        <f>'11.Rendelő'!F39-'34._Rendelő_önként'!F39</f>
        <v>0</v>
      </c>
      <c r="G39" s="737">
        <f>'11.Rendelő'!G39-'34._Rendelő_önként'!G39</f>
        <v>0</v>
      </c>
      <c r="H39" s="698">
        <f>'11.Rendelő'!H39-'34._Rendelő_önként'!H39</f>
        <v>0</v>
      </c>
      <c r="I39" s="1326">
        <f>'11.Rendelő'!I39-'34._Rendelő_önként'!I39</f>
        <v>0</v>
      </c>
      <c r="J39" s="698">
        <f>'11.Rendelő'!J39-'34._Rendelő_önként'!J39</f>
        <v>0</v>
      </c>
      <c r="K39" s="698">
        <f>'11.Rendelő'!K39-'34._Rendelő_önként'!K39</f>
        <v>0</v>
      </c>
      <c r="L39" s="698" t="e">
        <f>'11.Rendelő'!L39-'34._Rendelő_önként'!L39</f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>
        <f>'11.Rendelő'!C40-'34._Rendelő_önként'!C40</f>
        <v>0</v>
      </c>
      <c r="D40" s="1555">
        <f>'11.Rendelő'!D40-'34._Rendelő_önként'!D40</f>
        <v>0</v>
      </c>
      <c r="E40" s="753">
        <f>'11.Rendelő'!E40-'34._Rendelő_önként'!E40</f>
        <v>0</v>
      </c>
      <c r="F40" s="738">
        <f>'11.Rendelő'!F40-'34._Rendelő_önként'!F40</f>
        <v>0</v>
      </c>
      <c r="G40" s="738">
        <f>'11.Rendelő'!G40-'34._Rendelő_önként'!G40</f>
        <v>0</v>
      </c>
      <c r="H40" s="699">
        <f>'11.Rendelő'!H40-'34._Rendelő_önként'!H40</f>
        <v>0</v>
      </c>
      <c r="I40" s="1327">
        <f>'11.Rendelő'!I40-'34._Rendelő_önként'!I40</f>
        <v>0</v>
      </c>
      <c r="J40" s="699">
        <f>'11.Rendelő'!J40-'34._Rendelő_önként'!J40</f>
        <v>0</v>
      </c>
      <c r="K40" s="699">
        <f>'11.Rendelő'!K40-'34._Rendelő_önként'!K40</f>
        <v>0</v>
      </c>
      <c r="L40" s="699">
        <f>'11.Rendelő'!L40-'34._Rendelő_önként'!L40</f>
        <v>0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f>'11.Rendelő'!C41-'34._Rendelő_önként'!C41</f>
        <v>0</v>
      </c>
      <c r="D41" s="1403">
        <f>'11.Rendelő'!D41-'34._Rendelő_önként'!D41</f>
        <v>0</v>
      </c>
      <c r="E41" s="741">
        <f>'11.Rendelő'!E41-'34._Rendelő_önként'!E41</f>
        <v>0</v>
      </c>
      <c r="F41" s="739">
        <f>'11.Rendelő'!F41-'34._Rendelő_önként'!F41</f>
        <v>0</v>
      </c>
      <c r="G41" s="739">
        <f>'11.Rendelő'!G41-'34._Rendelő_önként'!G41</f>
        <v>0</v>
      </c>
      <c r="H41" s="700">
        <f>'11.Rendelő'!H41-'34._Rendelő_önként'!H41</f>
        <v>0</v>
      </c>
      <c r="I41" s="1328">
        <f>'11.Rendelő'!I41-'34._Rendelő_önként'!I41</f>
        <v>0</v>
      </c>
      <c r="J41" s="700">
        <f>'11.Rendelő'!J41-'34._Rendelő_önként'!J41</f>
        <v>0</v>
      </c>
      <c r="K41" s="700">
        <f>'11.Rendelő'!K41-'34._Rendelő_önként'!K41</f>
        <v>0</v>
      </c>
      <c r="L41" s="700">
        <f>'11.Rendelő'!L41-'34._Rendelő_önként'!L41</f>
        <v>0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80302251</v>
      </c>
      <c r="D42" s="1395">
        <f t="shared" ref="D42:L42" si="4">+D10+D22+D27+D28+D32+D36+D38</f>
        <v>80302251</v>
      </c>
      <c r="E42" s="730">
        <f t="shared" si="4"/>
        <v>80965107</v>
      </c>
      <c r="F42" s="730">
        <f t="shared" si="4"/>
        <v>-5018250</v>
      </c>
      <c r="G42" s="730">
        <f t="shared" si="4"/>
        <v>-5018250</v>
      </c>
      <c r="H42" s="76">
        <f t="shared" si="4"/>
        <v>662856</v>
      </c>
      <c r="I42" s="793">
        <f t="shared" si="4"/>
        <v>0</v>
      </c>
      <c r="J42" s="76">
        <f t="shared" si="4"/>
        <v>0</v>
      </c>
      <c r="K42" s="76">
        <f t="shared" si="4"/>
        <v>0</v>
      </c>
      <c r="L42" s="76" t="e">
        <f t="shared" si="4"/>
        <v>#DIV/0!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90296336</v>
      </c>
      <c r="D43" s="1395">
        <f t="shared" ref="D43:L43" si="5">SUM(D44:D47)</f>
        <v>128981159</v>
      </c>
      <c r="E43" s="730">
        <f t="shared" si="5"/>
        <v>145046192</v>
      </c>
      <c r="F43" s="730">
        <f t="shared" si="5"/>
        <v>5018250</v>
      </c>
      <c r="G43" s="730">
        <f t="shared" si="5"/>
        <v>5018250</v>
      </c>
      <c r="H43" s="76">
        <f t="shared" si="5"/>
        <v>16065033</v>
      </c>
      <c r="I43" s="793">
        <f t="shared" si="5"/>
        <v>0</v>
      </c>
      <c r="J43" s="76">
        <f t="shared" si="5"/>
        <v>0</v>
      </c>
      <c r="K43" s="76">
        <f t="shared" si="5"/>
        <v>0</v>
      </c>
      <c r="L43" s="76">
        <f t="shared" si="5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'11.Rendelő'!C44-'34._Rendelő_önként'!C44</f>
        <v>0</v>
      </c>
      <c r="D44" s="1401">
        <f>'11.Rendelő'!D44-'34._Rendelő_önként'!D44</f>
        <v>1222502</v>
      </c>
      <c r="E44" s="734">
        <f>'11.Rendelő'!E44-'34._Rendelő_önként'!E44</f>
        <v>1222502</v>
      </c>
      <c r="F44" s="734">
        <f>'11.Rendelő'!F44-'34._Rendelő_önként'!F44</f>
        <v>0</v>
      </c>
      <c r="G44" s="734">
        <f>'11.Rendelő'!G44-'34._Rendelő_önként'!G44</f>
        <v>0</v>
      </c>
      <c r="H44" s="694">
        <f>'11.Rendelő'!H44-'34._Rendelő_önként'!H44</f>
        <v>0</v>
      </c>
      <c r="I44" s="1322">
        <f>'11.Rendelő'!I44-'34._Rendelő_önként'!I44</f>
        <v>0</v>
      </c>
      <c r="J44" s="694">
        <f>'11.Rendelő'!J44-'34._Rendelő_önként'!J44</f>
        <v>0</v>
      </c>
      <c r="K44" s="694">
        <f>'11.Rendelő'!K44-'34._Rendelő_önként'!K44</f>
        <v>0</v>
      </c>
      <c r="L44" s="694">
        <f>'11.Rendelő'!L44-'34._Rendelő_önként'!L44</f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'11.Rendelő'!C45-'34._Rendelő_önként'!C45</f>
        <v>0</v>
      </c>
      <c r="D45" s="1402">
        <f>'11.Rendelő'!D45-'34._Rendelő_önként'!D45</f>
        <v>0</v>
      </c>
      <c r="E45" s="93">
        <f>'11.Rendelő'!E45-'34._Rendelő_önként'!E45</f>
        <v>0</v>
      </c>
      <c r="F45" s="93">
        <f>'11.Rendelő'!F45-'34._Rendelő_önként'!F45</f>
        <v>0</v>
      </c>
      <c r="G45" s="93">
        <f>'11.Rendelő'!G45-'34._Rendelő_önként'!G45</f>
        <v>0</v>
      </c>
      <c r="H45" s="701">
        <f>'11.Rendelő'!H45-'34._Rendelő_önként'!H45</f>
        <v>0</v>
      </c>
      <c r="I45" s="1329">
        <f>'11.Rendelő'!I45-'34._Rendelő_önként'!I45</f>
        <v>0</v>
      </c>
      <c r="J45" s="701">
        <f>'11.Rendelő'!J45-'34._Rendelő_önként'!J45</f>
        <v>0</v>
      </c>
      <c r="K45" s="701">
        <f>'11.Rendelő'!K45-'34._Rendelő_önként'!K45</f>
        <v>0</v>
      </c>
      <c r="L45" s="701">
        <f>'11.Rendelő'!L45-'34._Rendelő_önként'!L45</f>
        <v>0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'11.Rendelő'!C46-'34._Rendelő_önként'!C46</f>
        <v>87796336</v>
      </c>
      <c r="D46" s="1407">
        <f>'11.Rendelő'!D46-'34._Rendelő_önként'!D46</f>
        <v>108429725</v>
      </c>
      <c r="E46" s="110">
        <f>'11.Rendelő'!E46-'34._Rendelő_önként'!E46</f>
        <v>115494758</v>
      </c>
      <c r="F46" s="110">
        <f>'11.Rendelő'!F46-'34._Rendelő_önként'!F46</f>
        <v>5018250</v>
      </c>
      <c r="G46" s="110">
        <f>'11.Rendelő'!G46-'34._Rendelő_önként'!G46</f>
        <v>5018250</v>
      </c>
      <c r="H46" s="682">
        <f>'11.Rendelő'!H46-'34._Rendelő_önként'!H46</f>
        <v>7065033</v>
      </c>
      <c r="I46" s="785">
        <f>'11.Rendelő'!I46-'34._Rendelő_önként'!I46</f>
        <v>0</v>
      </c>
      <c r="J46" s="682">
        <f>'11.Rendelő'!J46-'34._Rendelő_önként'!J46</f>
        <v>0</v>
      </c>
      <c r="K46" s="682">
        <f>'11.Rendelő'!K46-'34._Rendelő_önként'!K46</f>
        <v>0</v>
      </c>
      <c r="L46" s="682">
        <f>'11.Rendelő'!L46-'34._Rendelő_önként'!L46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'11.Rendelő'!C47-'34._Rendelő_önként'!C47</f>
        <v>2500000</v>
      </c>
      <c r="D47" s="1408">
        <f>'11.Rendelő'!D47-'34._Rendelő_önként'!D47</f>
        <v>19328932</v>
      </c>
      <c r="E47" s="735">
        <f>'11.Rendelő'!E47-'34._Rendelő_önként'!E47</f>
        <v>28328932</v>
      </c>
      <c r="F47" s="735">
        <f>'11.Rendelő'!F47-'34._Rendelő_önként'!F47</f>
        <v>0</v>
      </c>
      <c r="G47" s="735">
        <f>'11.Rendelő'!G47-'34._Rendelő_önként'!G47</f>
        <v>0</v>
      </c>
      <c r="H47" s="696">
        <f>'11.Rendelő'!H47-'34._Rendelő_önként'!H47</f>
        <v>9000000</v>
      </c>
      <c r="I47" s="1324">
        <f>'11.Rendelő'!I47-'34._Rendelő_önként'!I47</f>
        <v>0</v>
      </c>
      <c r="J47" s="696">
        <f>'11.Rendelő'!J47-'34._Rendelő_önként'!J47</f>
        <v>0</v>
      </c>
      <c r="K47" s="696">
        <f>'11.Rendelő'!K47-'34._Rendelő_önként'!K47</f>
        <v>0</v>
      </c>
      <c r="L47" s="696">
        <f>'11.Rendelő'!L47-'34._Rendelő_önként'!L47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170598587</v>
      </c>
      <c r="D48" s="1409">
        <f t="shared" ref="D48:L48" si="6">+D42+D43</f>
        <v>209283410</v>
      </c>
      <c r="E48" s="740">
        <f t="shared" si="6"/>
        <v>226011299</v>
      </c>
      <c r="F48" s="740">
        <f t="shared" si="6"/>
        <v>0</v>
      </c>
      <c r="G48" s="740">
        <f t="shared" si="6"/>
        <v>0</v>
      </c>
      <c r="H48" s="705">
        <f t="shared" si="6"/>
        <v>16727889</v>
      </c>
      <c r="I48" s="1330">
        <f t="shared" si="6"/>
        <v>0</v>
      </c>
      <c r="J48" s="705">
        <f t="shared" si="6"/>
        <v>0</v>
      </c>
      <c r="K48" s="705">
        <f t="shared" si="6"/>
        <v>0</v>
      </c>
      <c r="L48" s="705" t="e">
        <f t="shared" si="6"/>
        <v>#DIV/0!</v>
      </c>
    </row>
    <row r="49" spans="1:15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5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5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5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7" t="str">
        <f t="shared" ref="D52:K52" si="7">D7</f>
        <v>Módosított előirányzat a 14/2023.  (VI.29.)  rendelet szerint</v>
      </c>
      <c r="E52" s="21" t="str">
        <f t="shared" si="7"/>
        <v>Módosított előirányzat a …./2023. (IX…..)  rendelet szerint</v>
      </c>
      <c r="F52" s="1597" t="str">
        <f t="shared" si="7"/>
        <v>Módosított előirányzat a .../2023. (XII…...)  rendelet szerint</v>
      </c>
      <c r="G52" s="703" t="str">
        <f t="shared" si="7"/>
        <v>Módosított előirányzat a …../2023. (II…..)  rendelet szerint</v>
      </c>
      <c r="H52" s="34" t="str">
        <f t="shared" si="7"/>
        <v>Változás a 14/2023. (VI.29.) rendelethez képest</v>
      </c>
      <c r="I52" s="21" t="str">
        <f t="shared" si="7"/>
        <v>2023. évi teljesítés              2023.06.30-ig</v>
      </c>
      <c r="J52" s="21" t="str">
        <f t="shared" si="7"/>
        <v>2023. évi teljesítés              2023.09.30-ig</v>
      </c>
      <c r="K52" s="21" t="str">
        <f t="shared" si="7"/>
        <v>2023. évi teljesítés              2023.12.31-ig</v>
      </c>
      <c r="L52" s="21"/>
    </row>
    <row r="53" spans="1:15" s="33" customFormat="1" ht="12.2" customHeight="1" thickBot="1" x14ac:dyDescent="0.25">
      <c r="A53" s="57" t="s">
        <v>12</v>
      </c>
      <c r="B53" s="58" t="s">
        <v>547</v>
      </c>
      <c r="C53" s="91">
        <f>SUM(C54:C59)-C55</f>
        <v>168098587</v>
      </c>
      <c r="D53" s="1395">
        <f t="shared" ref="D53:L53" si="8">SUM(D54:D59)-D55</f>
        <v>189954478</v>
      </c>
      <c r="E53" s="730">
        <f t="shared" si="8"/>
        <v>197682367</v>
      </c>
      <c r="F53" s="730">
        <f t="shared" si="8"/>
        <v>0</v>
      </c>
      <c r="G53" s="730">
        <f t="shared" si="8"/>
        <v>0</v>
      </c>
      <c r="H53" s="50">
        <f t="shared" si="8"/>
        <v>7727889</v>
      </c>
      <c r="I53" s="50">
        <f t="shared" si="8"/>
        <v>0</v>
      </c>
      <c r="J53" s="50">
        <f t="shared" si="8"/>
        <v>0</v>
      </c>
      <c r="K53" s="50">
        <f t="shared" si="8"/>
        <v>0</v>
      </c>
      <c r="L53" s="50" t="e">
        <f t="shared" si="8"/>
        <v>#DIV/0!</v>
      </c>
    </row>
    <row r="54" spans="1:15" ht="12.2" customHeight="1" x14ac:dyDescent="0.2">
      <c r="A54" s="422" t="s">
        <v>91</v>
      </c>
      <c r="B54" s="17" t="s">
        <v>68</v>
      </c>
      <c r="C54" s="126">
        <f>'11.Rendelő'!C54-'34._Rendelő_önként'!C54</f>
        <v>112328611</v>
      </c>
      <c r="D54" s="1401">
        <f>'11.Rendelő'!D54-'34._Rendelő_önként'!D54</f>
        <v>115509237</v>
      </c>
      <c r="E54" s="1401">
        <f>'11.Rendelő'!E54-'34._Rendelő_önként'!E54</f>
        <v>119310607</v>
      </c>
      <c r="F54" s="734">
        <f>'11.Rendelő'!F54-'34._Rendelő_önként'!F54</f>
        <v>0</v>
      </c>
      <c r="G54" s="734">
        <f>'11.Rendelő'!G54-'34._Rendelő_önként'!G54</f>
        <v>0</v>
      </c>
      <c r="H54" s="35">
        <f>'11.Rendelő'!H54-'34._Rendelő_önként'!H54</f>
        <v>3801370</v>
      </c>
      <c r="I54" s="35">
        <f>'11.Rendelő'!I54-'34._Rendelő_önként'!I54</f>
        <v>0</v>
      </c>
      <c r="J54" s="35">
        <f>'11.Rendelő'!J54-'34._Rendelő_önként'!J54</f>
        <v>0</v>
      </c>
      <c r="K54" s="35">
        <f>'11.Rendelő'!K54-'34._Rendelő_önként'!K54</f>
        <v>0</v>
      </c>
      <c r="L54" s="35">
        <f>'11.Rendelő'!L54-'34._Rendelő_önként'!L54</f>
        <v>0</v>
      </c>
    </row>
    <row r="55" spans="1:15" ht="12.2" customHeight="1" x14ac:dyDescent="0.2">
      <c r="A55" s="422" t="s">
        <v>305</v>
      </c>
      <c r="B55" s="428" t="s">
        <v>270</v>
      </c>
      <c r="C55" s="126">
        <f>'11.Rendelő'!C55-'34._Rendelő_önként'!C55</f>
        <v>0</v>
      </c>
      <c r="D55" s="1401">
        <f>'11.Rendelő'!D55-'34._Rendelő_önként'!D55</f>
        <v>0</v>
      </c>
      <c r="E55" s="1401">
        <f>'11.Rendelő'!E55-'34._Rendelő_önként'!E55</f>
        <v>1788514</v>
      </c>
      <c r="F55" s="734">
        <f>'11.Rendelő'!F55-'34._Rendelő_önként'!F55</f>
        <v>0</v>
      </c>
      <c r="G55" s="734">
        <f>'11.Rendelő'!G55-'34._Rendelő_önként'!G55</f>
        <v>0</v>
      </c>
      <c r="H55" s="35">
        <f>'11.Rendelő'!H55-'34._Rendelő_önként'!H55</f>
        <v>1788514</v>
      </c>
      <c r="I55" s="35">
        <f>'11.Rendelő'!I55-'34._Rendelő_önként'!I55</f>
        <v>0</v>
      </c>
      <c r="J55" s="35">
        <f>'11.Rendelő'!J55-'34._Rendelő_önként'!J55</f>
        <v>0</v>
      </c>
      <c r="K55" s="35">
        <f>'11.Rendelő'!K55-'34._Rendelő_önként'!K55</f>
        <v>0</v>
      </c>
      <c r="L55" s="35" t="e">
        <f>'11.Rendelő'!L55-'34._Rendelő_önként'!L55</f>
        <v>#DIV/0!</v>
      </c>
    </row>
    <row r="56" spans="1:15" ht="12.2" customHeight="1" x14ac:dyDescent="0.2">
      <c r="A56" s="422" t="s">
        <v>92</v>
      </c>
      <c r="B56" s="423" t="s">
        <v>87</v>
      </c>
      <c r="C56" s="433">
        <f>'11.Rendelő'!C56-'34._Rendelő_önként'!C56</f>
        <v>22033181</v>
      </c>
      <c r="D56" s="1407">
        <f>'11.Rendelő'!D56-'34._Rendelő_önként'!D56</f>
        <v>23233339</v>
      </c>
      <c r="E56" s="1407">
        <f>'11.Rendelő'!E56-'34._Rendelő_önként'!E56</f>
        <v>24163846</v>
      </c>
      <c r="F56" s="110">
        <f>'11.Rendelő'!F56-'34._Rendelő_önként'!F56</f>
        <v>0</v>
      </c>
      <c r="G56" s="110">
        <f>'11.Rendelő'!G56-'34._Rendelő_önként'!G56</f>
        <v>0</v>
      </c>
      <c r="H56" s="417">
        <f>'11.Rendelő'!H56-'34._Rendelő_önként'!H56</f>
        <v>930507</v>
      </c>
      <c r="I56" s="417">
        <f>'11.Rendelő'!I56-'34._Rendelő_önként'!I56</f>
        <v>0</v>
      </c>
      <c r="J56" s="417">
        <f>'11.Rendelő'!J56-'34._Rendelő_önként'!J56</f>
        <v>0</v>
      </c>
      <c r="K56" s="417">
        <f>'11.Rendelő'!K56-'34._Rendelő_önként'!K56</f>
        <v>0</v>
      </c>
      <c r="L56" s="417">
        <f>'11.Rendelő'!L56-'34._Rendelő_önként'!L56</f>
        <v>0</v>
      </c>
    </row>
    <row r="57" spans="1:15" ht="12.2" customHeight="1" x14ac:dyDescent="0.2">
      <c r="A57" s="422" t="s">
        <v>93</v>
      </c>
      <c r="B57" s="423" t="s">
        <v>69</v>
      </c>
      <c r="C57" s="433">
        <f>'11.Rendelő'!C57-'34._Rendelő_önként'!C57</f>
        <v>33736795</v>
      </c>
      <c r="D57" s="1407">
        <f>'11.Rendelő'!D57-'34._Rendelő_önként'!D57</f>
        <v>51211902</v>
      </c>
      <c r="E57" s="1407">
        <f>'11.Rendelő'!E57-'34._Rendelő_önként'!E57</f>
        <v>54207914</v>
      </c>
      <c r="F57" s="1686">
        <f>'11.Rendelő'!F57-'34._Rendelő_önként'!F57</f>
        <v>0</v>
      </c>
      <c r="G57" s="1686">
        <f>'11.Rendelő'!G57-'34._Rendelő_önként'!G57</f>
        <v>0</v>
      </c>
      <c r="H57" s="1687">
        <f>'11.Rendelő'!H57-'34._Rendelő_önként'!H57</f>
        <v>2996012</v>
      </c>
      <c r="I57" s="417">
        <f>'11.Rendelő'!I57-'34._Rendelő_önként'!I57</f>
        <v>0</v>
      </c>
      <c r="J57" s="417">
        <f>'11.Rendelő'!J57-'34._Rendelő_önként'!J57</f>
        <v>0</v>
      </c>
      <c r="K57" s="417">
        <f>'11.Rendelő'!K57-'34._Rendelő_önként'!K57</f>
        <v>0</v>
      </c>
      <c r="L57" s="417">
        <f>'11.Rendelő'!L57-'34._Rendelő_önként'!L57</f>
        <v>0</v>
      </c>
    </row>
    <row r="58" spans="1:15" ht="12.2" customHeight="1" x14ac:dyDescent="0.2">
      <c r="A58" s="422" t="s">
        <v>90</v>
      </c>
      <c r="B58" s="423" t="s">
        <v>80</v>
      </c>
      <c r="C58" s="433">
        <f>'11.Rendelő'!C58-'34._Rendelő_önként'!C58</f>
        <v>0</v>
      </c>
      <c r="D58" s="1407">
        <f>'11.Rendelő'!D58-'34._Rendelő_önként'!D58</f>
        <v>0</v>
      </c>
      <c r="E58" s="1407">
        <f>'11.Rendelő'!E58-'34._Rendelő_önként'!E58</f>
        <v>0</v>
      </c>
      <c r="F58" s="110">
        <f>'11.Rendelő'!F58-'34._Rendelő_önként'!F58</f>
        <v>0</v>
      </c>
      <c r="G58" s="110">
        <f>'11.Rendelő'!G58-'34._Rendelő_önként'!G58</f>
        <v>0</v>
      </c>
      <c r="H58" s="417">
        <f>'11.Rendelő'!H58-'34._Rendelő_önként'!H58</f>
        <v>0</v>
      </c>
      <c r="I58" s="417">
        <f>'11.Rendelő'!I58-'34._Rendelő_önként'!I58</f>
        <v>0</v>
      </c>
      <c r="J58" s="417">
        <f>'11.Rendelő'!J58-'34._Rendelő_önként'!J58</f>
        <v>0</v>
      </c>
      <c r="K58" s="417">
        <f>'11.Rendelő'!K58-'34._Rendelő_önként'!K58</f>
        <v>0</v>
      </c>
      <c r="L58" s="417" t="e">
        <f>'11.Rendelő'!L58-'34._Rendelő_önként'!L58</f>
        <v>#DIV/0!</v>
      </c>
    </row>
    <row r="59" spans="1:15" ht="12.2" customHeight="1" x14ac:dyDescent="0.2">
      <c r="A59" s="422" t="s">
        <v>147</v>
      </c>
      <c r="B59" s="423" t="s">
        <v>88</v>
      </c>
      <c r="C59" s="433">
        <f>'11.Rendelő'!C59-'34._Rendelő_önként'!C59</f>
        <v>0</v>
      </c>
      <c r="D59" s="1407">
        <f>'11.Rendelő'!D59-'34._Rendelő_önként'!D59</f>
        <v>0</v>
      </c>
      <c r="E59" s="110">
        <f>'11.Rendelő'!E59-'34._Rendelő_önként'!E59</f>
        <v>0</v>
      </c>
      <c r="F59" s="110">
        <f>'11.Rendelő'!F59-'34._Rendelő_önként'!F59</f>
        <v>0</v>
      </c>
      <c r="G59" s="110">
        <f>'11.Rendelő'!G59-'34._Rendelő_önként'!G59</f>
        <v>0</v>
      </c>
      <c r="H59" s="417">
        <f>'11.Rendelő'!H59-'34._Rendelő_önként'!H59</f>
        <v>0</v>
      </c>
      <c r="I59" s="417">
        <f>'11.Rendelő'!I59-'34._Rendelő_önként'!I59</f>
        <v>0</v>
      </c>
      <c r="J59" s="417">
        <f>'11.Rendelő'!J59-'34._Rendelő_önként'!J59</f>
        <v>0</v>
      </c>
      <c r="K59" s="417">
        <f>'11.Rendelő'!K59-'34._Rendelő_önként'!K59</f>
        <v>0</v>
      </c>
      <c r="L59" s="417" t="e">
        <f>'11.Rendelő'!L59-'34._Rendelő_önként'!L59</f>
        <v>#DIV/0!</v>
      </c>
    </row>
    <row r="60" spans="1:15" ht="12.2" customHeight="1" x14ac:dyDescent="0.2">
      <c r="A60" s="422" t="s">
        <v>306</v>
      </c>
      <c r="B60" s="669" t="s">
        <v>235</v>
      </c>
      <c r="C60" s="433">
        <f>'11.Rendelő'!C60-'34._Rendelő_önként'!C60</f>
        <v>0</v>
      </c>
      <c r="D60" s="1407">
        <f>'11.Rendelő'!D60-'34._Rendelő_önként'!D60</f>
        <v>0</v>
      </c>
      <c r="E60" s="110">
        <f>'11.Rendelő'!E60-'34._Rendelő_önként'!E60</f>
        <v>0</v>
      </c>
      <c r="F60" s="110">
        <f>'11.Rendelő'!F60-'34._Rendelő_önként'!F60</f>
        <v>0</v>
      </c>
      <c r="G60" s="110">
        <f>'11.Rendelő'!G60-'34._Rendelő_önként'!G60</f>
        <v>0</v>
      </c>
      <c r="H60" s="417">
        <f>'11.Rendelő'!H60-'34._Rendelő_önként'!H60</f>
        <v>0</v>
      </c>
      <c r="I60" s="417">
        <f>'11.Rendelő'!I60-'34._Rendelő_önként'!I60</f>
        <v>0</v>
      </c>
      <c r="J60" s="417">
        <f>'11.Rendelő'!J60-'34._Rendelő_önként'!J60</f>
        <v>0</v>
      </c>
      <c r="K60" s="417">
        <f>'11.Rendelő'!K60-'34._Rendelő_önként'!K60</f>
        <v>0</v>
      </c>
      <c r="L60" s="417" t="e">
        <f>'11.Rendelő'!L60-'34._Rendelő_önként'!L60</f>
        <v>#DIV/0!</v>
      </c>
    </row>
    <row r="61" spans="1:15" ht="12.2" customHeight="1" thickBot="1" x14ac:dyDescent="0.25">
      <c r="A61" s="86" t="s">
        <v>307</v>
      </c>
      <c r="B61" s="87" t="s">
        <v>234</v>
      </c>
      <c r="C61" s="94">
        <f>'11.Rendelő'!C61-'34._Rendelő_önként'!C61</f>
        <v>0</v>
      </c>
      <c r="D61" s="1403">
        <f>'11.Rendelő'!D61-'34._Rendelő_önként'!D61</f>
        <v>0</v>
      </c>
      <c r="E61" s="741">
        <f>'11.Rendelő'!E61-'34._Rendelő_önként'!E61</f>
        <v>0</v>
      </c>
      <c r="F61" s="741">
        <f>'11.Rendelő'!F61-'34._Rendelő_önként'!F61</f>
        <v>0</v>
      </c>
      <c r="G61" s="741">
        <f>'11.Rendelő'!G61-'34._Rendelő_önként'!G61</f>
        <v>0</v>
      </c>
      <c r="H61" s="63">
        <f>'11.Rendelő'!H61-'34._Rendelő_önként'!H61</f>
        <v>0</v>
      </c>
      <c r="I61" s="63">
        <f>'11.Rendelő'!I61-'34._Rendelő_önként'!I61</f>
        <v>0</v>
      </c>
      <c r="J61" s="63">
        <f>'11.Rendelő'!J61-'34._Rendelő_önként'!J61</f>
        <v>0</v>
      </c>
      <c r="K61" s="63">
        <f>'11.Rendelő'!K61-'34._Rendelő_önként'!K61</f>
        <v>0</v>
      </c>
      <c r="L61" s="63" t="e">
        <f>'11.Rendelő'!L61-'34._Rendelő_önként'!L61</f>
        <v>#DIV/0!</v>
      </c>
    </row>
    <row r="62" spans="1:15" ht="12.2" customHeight="1" thickBot="1" x14ac:dyDescent="0.25">
      <c r="A62" s="57" t="s">
        <v>13</v>
      </c>
      <c r="B62" s="58" t="s">
        <v>548</v>
      </c>
      <c r="C62" s="91">
        <f>+C63+C65+C67</f>
        <v>2500000</v>
      </c>
      <c r="D62" s="1395">
        <f t="shared" ref="D62:L62" si="9">SUM(D63:D67)</f>
        <v>19328932</v>
      </c>
      <c r="E62" s="730">
        <f t="shared" si="9"/>
        <v>28328932</v>
      </c>
      <c r="F62" s="730">
        <f t="shared" si="9"/>
        <v>0</v>
      </c>
      <c r="G62" s="730">
        <f t="shared" si="9"/>
        <v>0</v>
      </c>
      <c r="H62" s="50">
        <f t="shared" si="9"/>
        <v>9000000</v>
      </c>
      <c r="I62" s="50">
        <f t="shared" si="9"/>
        <v>0</v>
      </c>
      <c r="J62" s="50">
        <f t="shared" si="9"/>
        <v>0</v>
      </c>
      <c r="K62" s="50">
        <f t="shared" si="9"/>
        <v>0</v>
      </c>
      <c r="L62" s="50" t="e">
        <f t="shared" si="9"/>
        <v>#DIV/0!</v>
      </c>
    </row>
    <row r="63" spans="1:15" s="33" customFormat="1" ht="12.2" customHeight="1" x14ac:dyDescent="0.2">
      <c r="A63" s="422" t="s">
        <v>94</v>
      </c>
      <c r="B63" s="17" t="s">
        <v>119</v>
      </c>
      <c r="C63" s="126">
        <f>'11.Rendelő'!C63-'34._Rendelő_önként'!C63</f>
        <v>2500000</v>
      </c>
      <c r="D63" s="1401">
        <f>'11.Rendelő'!D63-'34._Rendelő_önként'!D63</f>
        <v>19328932</v>
      </c>
      <c r="E63" s="734">
        <f>'11.Rendelő'!E63-'34._Rendelő_önként'!E63</f>
        <v>28328932</v>
      </c>
      <c r="F63" s="734">
        <f>'11.Rendelő'!F63-'34._Rendelő_önként'!F63</f>
        <v>0</v>
      </c>
      <c r="G63" s="734">
        <f>'11.Rendelő'!G63-'34._Rendelő_önként'!G63</f>
        <v>0</v>
      </c>
      <c r="H63" s="35">
        <f>'11.Rendelő'!H63-'34._Rendelő_önként'!H63</f>
        <v>9000000</v>
      </c>
      <c r="I63" s="35">
        <f>'11.Rendelő'!I63-'34._Rendelő_önként'!I63</f>
        <v>0</v>
      </c>
      <c r="J63" s="35">
        <f>'11.Rendelő'!J63-'34._Rendelő_önként'!J63</f>
        <v>0</v>
      </c>
      <c r="K63" s="35">
        <f>'11.Rendelő'!K63-'34._Rendelő_önként'!K63</f>
        <v>0</v>
      </c>
      <c r="L63" s="35">
        <f>'11.Rendelő'!L63-'34._Rendelő_önként'!L63</f>
        <v>0</v>
      </c>
    </row>
    <row r="64" spans="1:15" s="33" customFormat="1" ht="12.2" customHeight="1" x14ac:dyDescent="0.2">
      <c r="A64" s="422" t="s">
        <v>316</v>
      </c>
      <c r="B64" s="670" t="s">
        <v>236</v>
      </c>
      <c r="C64" s="126">
        <f>'11.Rendelő'!C64-'34._Rendelő_önként'!C64</f>
        <v>0</v>
      </c>
      <c r="D64" s="1401">
        <f>'11.Rendelő'!D64-'34._Rendelő_önként'!D64</f>
        <v>0</v>
      </c>
      <c r="E64" s="734">
        <f>'11.Rendelő'!E64-'34._Rendelő_önként'!E64</f>
        <v>0</v>
      </c>
      <c r="F64" s="734">
        <f>'11.Rendelő'!F64-'34._Rendelő_önként'!F64</f>
        <v>0</v>
      </c>
      <c r="G64" s="734">
        <f>'11.Rendelő'!G64-'34._Rendelő_önként'!G64</f>
        <v>0</v>
      </c>
      <c r="H64" s="35">
        <f>'11.Rendelő'!H64-'34._Rendelő_önként'!H64</f>
        <v>0</v>
      </c>
      <c r="I64" s="35">
        <f>'11.Rendelő'!I64-'34._Rendelő_önként'!I64</f>
        <v>0</v>
      </c>
      <c r="J64" s="35">
        <f>'11.Rendelő'!J64-'34._Rendelő_önként'!J64</f>
        <v>0</v>
      </c>
      <c r="K64" s="35">
        <f>'11.Rendelő'!K64-'34._Rendelő_önként'!K64</f>
        <v>0</v>
      </c>
      <c r="L64" s="35">
        <f>'11.Rendelő'!L64-'34._Rendelő_önként'!L64</f>
        <v>0</v>
      </c>
      <c r="O64" s="33" t="s">
        <v>385</v>
      </c>
    </row>
    <row r="65" spans="1:12" ht="12.2" customHeight="1" x14ac:dyDescent="0.2">
      <c r="A65" s="422" t="s">
        <v>95</v>
      </c>
      <c r="B65" s="423" t="s">
        <v>2</v>
      </c>
      <c r="C65" s="433">
        <f>'11.Rendelő'!C65-'34._Rendelő_önként'!C65</f>
        <v>0</v>
      </c>
      <c r="D65" s="1407">
        <f>'11.Rendelő'!D65-'34._Rendelő_önként'!D65</f>
        <v>0</v>
      </c>
      <c r="E65" s="110">
        <f>'11.Rendelő'!E65-'34._Rendelő_önként'!E65</f>
        <v>0</v>
      </c>
      <c r="F65" s="110">
        <f>'11.Rendelő'!F65-'34._Rendelő_önként'!F65</f>
        <v>0</v>
      </c>
      <c r="G65" s="110">
        <f>'11.Rendelő'!G65-'34._Rendelő_önként'!G65</f>
        <v>0</v>
      </c>
      <c r="H65" s="417">
        <f>'11.Rendelő'!H65-'34._Rendelő_önként'!H65</f>
        <v>0</v>
      </c>
      <c r="I65" s="417">
        <f>'11.Rendelő'!I65-'34._Rendelő_önként'!I65</f>
        <v>0</v>
      </c>
      <c r="J65" s="417">
        <f>'11.Rendelő'!J65-'34._Rendelő_önként'!J65</f>
        <v>0</v>
      </c>
      <c r="K65" s="417">
        <f>'11.Rendelő'!K65-'34._Rendelő_önként'!K65</f>
        <v>0</v>
      </c>
      <c r="L65" s="417" t="e">
        <f>'11.Rendelő'!L65-'34._Rendelő_önként'!L65</f>
        <v>#DIV/0!</v>
      </c>
    </row>
    <row r="66" spans="1:12" ht="12.2" customHeight="1" x14ac:dyDescent="0.2">
      <c r="A66" s="422" t="s">
        <v>342</v>
      </c>
      <c r="B66" s="671" t="s">
        <v>237</v>
      </c>
      <c r="C66" s="433">
        <f>'11.Rendelő'!C66-'34._Rendelő_önként'!C66</f>
        <v>0</v>
      </c>
      <c r="D66" s="1407">
        <f>'11.Rendelő'!D66-'34._Rendelő_önként'!D66</f>
        <v>0</v>
      </c>
      <c r="E66" s="110">
        <f>'11.Rendelő'!E66-'34._Rendelő_önként'!E66</f>
        <v>0</v>
      </c>
      <c r="F66" s="110">
        <f>'11.Rendelő'!F66-'34._Rendelő_önként'!F66</f>
        <v>0</v>
      </c>
      <c r="G66" s="110">
        <f>'11.Rendelő'!G66-'34._Rendelő_önként'!G66</f>
        <v>0</v>
      </c>
      <c r="H66" s="417">
        <f>'11.Rendelő'!H66-'34._Rendelő_önként'!H66</f>
        <v>0</v>
      </c>
      <c r="I66" s="417">
        <f>'11.Rendelő'!I66-'34._Rendelő_önként'!I66</f>
        <v>0</v>
      </c>
      <c r="J66" s="417">
        <f>'11.Rendelő'!J66-'34._Rendelő_önként'!J66</f>
        <v>0</v>
      </c>
      <c r="K66" s="417">
        <f>'11.Rendelő'!K66-'34._Rendelő_önként'!K66</f>
        <v>0</v>
      </c>
      <c r="L66" s="417" t="e">
        <f>'11.Rendelő'!L66-'34._Rendelő_önként'!L66</f>
        <v>#DIV/0!</v>
      </c>
    </row>
    <row r="67" spans="1:12" ht="12.2" customHeight="1" x14ac:dyDescent="0.2">
      <c r="A67" s="422" t="s">
        <v>96</v>
      </c>
      <c r="B67" s="17" t="s">
        <v>175</v>
      </c>
      <c r="C67" s="433">
        <f>'11.Rendelő'!C67-'34._Rendelő_önként'!C67</f>
        <v>0</v>
      </c>
      <c r="D67" s="1407">
        <f>'11.Rendelő'!D67-'34._Rendelő_önként'!D67</f>
        <v>0</v>
      </c>
      <c r="E67" s="110">
        <f>'11.Rendelő'!E67-'34._Rendelő_önként'!E67</f>
        <v>0</v>
      </c>
      <c r="F67" s="110">
        <f>'11.Rendelő'!F67-'34._Rendelő_önként'!F67</f>
        <v>0</v>
      </c>
      <c r="G67" s="110">
        <f>'11.Rendelő'!G67-'34._Rendelő_önként'!G67</f>
        <v>0</v>
      </c>
      <c r="H67" s="417">
        <f>'11.Rendelő'!H67-'34._Rendelő_önként'!H67</f>
        <v>0</v>
      </c>
      <c r="I67" s="417">
        <f>'11.Rendelő'!I67-'34._Rendelő_önként'!I67</f>
        <v>0</v>
      </c>
      <c r="J67" s="417">
        <f>'11.Rendelő'!J67-'34._Rendelő_önként'!J67</f>
        <v>0</v>
      </c>
      <c r="K67" s="417">
        <f>'11.Rendelő'!K67-'34._Rendelő_önként'!K67</f>
        <v>0</v>
      </c>
      <c r="L67" s="417" t="e">
        <f>'11.Rendelő'!L67-'34._Rendelő_önként'!L67</f>
        <v>#DIV/0!</v>
      </c>
    </row>
    <row r="68" spans="1:12" ht="12.2" customHeight="1" x14ac:dyDescent="0.2">
      <c r="A68" s="422" t="s">
        <v>317</v>
      </c>
      <c r="B68" s="669" t="s">
        <v>239</v>
      </c>
      <c r="C68" s="433">
        <f>'11.Rendelő'!C68-'34._Rendelő_önként'!C68</f>
        <v>0</v>
      </c>
      <c r="D68" s="1407">
        <f>'11.Rendelő'!D68-'34._Rendelő_önként'!D68</f>
        <v>0</v>
      </c>
      <c r="E68" s="110">
        <f>'11.Rendelő'!E68-'34._Rendelő_önként'!E68</f>
        <v>0</v>
      </c>
      <c r="F68" s="110">
        <f>'11.Rendelő'!F68-'34._Rendelő_önként'!F68</f>
        <v>0</v>
      </c>
      <c r="G68" s="110">
        <f>'11.Rendelő'!G68-'34._Rendelő_önként'!G68</f>
        <v>0</v>
      </c>
      <c r="H68" s="417">
        <f>'11.Rendelő'!H68-'34._Rendelő_önként'!H68</f>
        <v>0</v>
      </c>
      <c r="I68" s="417">
        <f>'11.Rendelő'!I68-'34._Rendelő_önként'!I68</f>
        <v>0</v>
      </c>
      <c r="J68" s="417">
        <f>'11.Rendelő'!J68-'34._Rendelő_önként'!J68</f>
        <v>0</v>
      </c>
      <c r="K68" s="417">
        <f>'11.Rendelő'!K68-'34._Rendelő_önként'!K68</f>
        <v>0</v>
      </c>
      <c r="L68" s="417" t="e">
        <f>'11.Rendelő'!L68-'34._Rendelő_önként'!L68</f>
        <v>#DIV/0!</v>
      </c>
    </row>
    <row r="69" spans="1:12" ht="12.2" customHeight="1" thickBot="1" x14ac:dyDescent="0.25">
      <c r="A69" s="86" t="s">
        <v>318</v>
      </c>
      <c r="B69" s="87" t="s">
        <v>238</v>
      </c>
      <c r="C69" s="94">
        <f>'11.Rendelő'!C69-'34._Rendelő_önként'!C69</f>
        <v>0</v>
      </c>
      <c r="D69" s="1407">
        <f>'11.Rendelő'!D69-'34._Rendelő_önként'!D69</f>
        <v>0</v>
      </c>
      <c r="E69" s="110">
        <f>'11.Rendelő'!E69-'34._Rendelő_önként'!E69</f>
        <v>0</v>
      </c>
      <c r="F69" s="110">
        <f>'11.Rendelő'!F69-'34._Rendelő_önként'!F69</f>
        <v>0</v>
      </c>
      <c r="G69" s="110">
        <f>'11.Rendelő'!G69-'34._Rendelő_önként'!G69</f>
        <v>0</v>
      </c>
      <c r="H69" s="417">
        <f>'11.Rendelő'!H69-'34._Rendelő_önként'!H69</f>
        <v>0</v>
      </c>
      <c r="I69" s="417">
        <f>'11.Rendelő'!I69-'34._Rendelő_önként'!I69</f>
        <v>0</v>
      </c>
      <c r="J69" s="417">
        <f>'11.Rendelő'!J69-'34._Rendelő_önként'!J69</f>
        <v>0</v>
      </c>
      <c r="K69" s="417">
        <f>'11.Rendelő'!K69-'34._Rendelő_önként'!K69</f>
        <v>0</v>
      </c>
      <c r="L69" s="417" t="e">
        <f>'11.Rendelő'!L69-'34._Rendelő_önként'!L69</f>
        <v>#DIV/0!</v>
      </c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170598587</v>
      </c>
      <c r="D70" s="1409">
        <f t="shared" ref="D70:L70" si="10">+D53+D62</f>
        <v>209283410</v>
      </c>
      <c r="E70" s="740">
        <f t="shared" si="10"/>
        <v>226011299</v>
      </c>
      <c r="F70" s="740">
        <f t="shared" si="10"/>
        <v>0</v>
      </c>
      <c r="G70" s="740">
        <f t="shared" si="10"/>
        <v>0</v>
      </c>
      <c r="H70" s="70">
        <f t="shared" si="10"/>
        <v>16727889</v>
      </c>
      <c r="I70" s="70">
        <f t="shared" si="10"/>
        <v>0</v>
      </c>
      <c r="J70" s="70">
        <f t="shared" si="10"/>
        <v>0</v>
      </c>
      <c r="K70" s="70">
        <f t="shared" si="10"/>
        <v>0</v>
      </c>
      <c r="L70" s="70" t="e">
        <f t="shared" si="10"/>
        <v>#DIV/0!</v>
      </c>
    </row>
    <row r="71" spans="1:12" ht="13.5" thickBot="1" x14ac:dyDescent="0.25">
      <c r="C71" s="27"/>
      <c r="D71" s="1412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>
        <f>'11.Rendelő'!C72-'34._Rendelő_önként'!C72</f>
        <v>18</v>
      </c>
      <c r="D72" s="1413">
        <f>'11.Rendelő'!D72-'34._Rendelő_önként'!D72</f>
        <v>15</v>
      </c>
      <c r="E72" s="1413">
        <f>'11.Rendelő'!E72-'34._Rendelő_önként'!E72</f>
        <v>9</v>
      </c>
      <c r="F72" s="668">
        <f>'11.Rendelő'!F72-'34._Rendelő_önként'!F72</f>
        <v>0</v>
      </c>
      <c r="G72" s="668">
        <f>'11.Rendelő'!G72-'34._Rendelő_önként'!G72</f>
        <v>0</v>
      </c>
      <c r="H72" s="253">
        <f>'11.Rendelő'!H72-'34._Rendelő_önként'!H72</f>
        <v>-6</v>
      </c>
      <c r="I72" s="253">
        <f>'11.Rendelő'!I72-'34._Rendelő_önként'!I72</f>
        <v>0</v>
      </c>
      <c r="J72" s="253">
        <f>'11.Rendelő'!J72-'34._Rendelő_önként'!J72</f>
        <v>0</v>
      </c>
      <c r="K72" s="253">
        <f>'11.Rendelő'!K72-'34._Rendelő_önként'!K72</f>
        <v>0</v>
      </c>
      <c r="L72" s="253">
        <f>'11.Rendelő'!L72-'34._Rendelő_önként'!L72</f>
        <v>0</v>
      </c>
    </row>
    <row r="73" spans="1:12" ht="14.25" hidden="1" customHeight="1" thickBot="1" x14ac:dyDescent="0.25">
      <c r="A73" s="71" t="s">
        <v>291</v>
      </c>
      <c r="B73" s="72"/>
      <c r="C73" s="756">
        <f>'11.Rendelő'!C73-'34._Rendelő_önként'!C73</f>
        <v>0</v>
      </c>
      <c r="D73" s="1414">
        <f>'11.Rendelő'!D73-'34._Rendelő_önként'!D73</f>
        <v>0</v>
      </c>
      <c r="E73" s="755">
        <f>'11.Rendelő'!E73-'34._Rendelő_önként'!E73</f>
        <v>0</v>
      </c>
      <c r="F73" s="755">
        <f>'11.Rendelő'!F73-'34._Rendelő_önként'!F73</f>
        <v>0</v>
      </c>
      <c r="G73" s="755">
        <f>'11.Rendelő'!G73-'34._Rendelő_önként'!G73</f>
        <v>0</v>
      </c>
      <c r="H73" s="757">
        <f>'11.Rendelő'!H73-'34._Rendelő_önként'!H73</f>
        <v>0</v>
      </c>
      <c r="I73" s="757">
        <f>'11.Rendelő'!I73-'34._Rendelő_önként'!I73</f>
        <v>0</v>
      </c>
      <c r="J73" s="757">
        <f>'11.Rendelő'!J73-'34._Rendelő_önként'!J73</f>
        <v>0</v>
      </c>
      <c r="K73" s="757">
        <f>'11.Rendelő'!K73-'34._Rendelő_önként'!K73</f>
        <v>0</v>
      </c>
      <c r="L73" s="757" t="e">
        <f>'11.Rendelő'!L73-'34._Rendelő_önként'!L73</f>
        <v>#DIV/0!</v>
      </c>
    </row>
    <row r="74" spans="1:12" x14ac:dyDescent="0.2">
      <c r="D74" s="1415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1203" customWidth="1"/>
    <col min="2" max="2" width="57.83203125" style="25" customWidth="1"/>
    <col min="3" max="3" width="15.33203125" style="25" customWidth="1"/>
    <col min="4" max="4" width="16.83203125" style="1416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847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739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392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8</v>
      </c>
      <c r="C4" s="1743" t="s">
        <v>181</v>
      </c>
      <c r="D4" s="1744"/>
      <c r="E4" s="1744"/>
      <c r="F4" s="1744"/>
      <c r="G4" s="1744"/>
      <c r="H4" s="1745"/>
    </row>
    <row r="5" spans="1:12" s="40" customFormat="1" ht="36.75" thickBot="1" x14ac:dyDescent="0.25">
      <c r="A5" s="41" t="s">
        <v>139</v>
      </c>
      <c r="B5" s="42" t="s">
        <v>403</v>
      </c>
      <c r="C5" s="1866" t="s">
        <v>141</v>
      </c>
      <c r="D5" s="1867"/>
      <c r="E5" s="1867"/>
      <c r="F5" s="1867"/>
      <c r="G5" s="1867"/>
      <c r="H5" s="1868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1393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1394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33797627</v>
      </c>
      <c r="D10" s="1395">
        <f t="shared" ref="D10:K10" si="0">SUM(D11:D21)</f>
        <v>33797627</v>
      </c>
      <c r="E10" s="730">
        <f t="shared" si="0"/>
        <v>33797627</v>
      </c>
      <c r="F10" s="730">
        <f t="shared" si="0"/>
        <v>0</v>
      </c>
      <c r="G10" s="730">
        <f t="shared" si="0"/>
        <v>0</v>
      </c>
      <c r="H10" s="743">
        <f>+E10-D10</f>
        <v>0</v>
      </c>
      <c r="I10" s="1315">
        <f t="shared" si="0"/>
        <v>0</v>
      </c>
      <c r="J10" s="743">
        <f t="shared" si="0"/>
        <v>0</v>
      </c>
      <c r="K10" s="743">
        <f t="shared" si="0"/>
        <v>0</v>
      </c>
      <c r="L10" s="743">
        <f t="shared" ref="L10" si="1">SUM(L11:L21)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1396"/>
      <c r="E11" s="731"/>
      <c r="F11" s="731"/>
      <c r="G11" s="731"/>
      <c r="H11" s="688">
        <f t="shared" ref="H11:H47" si="2">+E11-D11</f>
        <v>0</v>
      </c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>
        <v>32729783</v>
      </c>
      <c r="D12" s="1397">
        <v>32729783</v>
      </c>
      <c r="E12" s="90">
        <v>32729783</v>
      </c>
      <c r="F12" s="90"/>
      <c r="G12" s="90"/>
      <c r="H12" s="689">
        <f t="shared" si="2"/>
        <v>0</v>
      </c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>
        <v>58164</v>
      </c>
      <c r="D13" s="1397">
        <v>58164</v>
      </c>
      <c r="E13" s="90">
        <v>58164</v>
      </c>
      <c r="F13" s="90"/>
      <c r="G13" s="90"/>
      <c r="H13" s="689">
        <f t="shared" si="2"/>
        <v>0</v>
      </c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1397"/>
      <c r="E14" s="90"/>
      <c r="F14" s="90"/>
      <c r="G14" s="90"/>
      <c r="H14" s="689">
        <f t="shared" si="2"/>
        <v>0</v>
      </c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1397"/>
      <c r="E15" s="90"/>
      <c r="F15" s="90"/>
      <c r="G15" s="90"/>
      <c r="H15" s="689">
        <f t="shared" si="2"/>
        <v>0</v>
      </c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>
        <v>1009680</v>
      </c>
      <c r="D16" s="1397">
        <v>1009680</v>
      </c>
      <c r="E16" s="90">
        <v>1009680</v>
      </c>
      <c r="F16" s="90"/>
      <c r="G16" s="90"/>
      <c r="H16" s="689">
        <f t="shared" si="2"/>
        <v>0</v>
      </c>
      <c r="I16" s="1317"/>
      <c r="J16" s="689"/>
      <c r="K16" s="689"/>
      <c r="L16" s="689"/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1397"/>
      <c r="E17" s="90"/>
      <c r="F17" s="90"/>
      <c r="G17" s="90"/>
      <c r="H17" s="689">
        <f t="shared" si="2"/>
        <v>0</v>
      </c>
      <c r="I17" s="1317"/>
      <c r="J17" s="689"/>
      <c r="K17" s="689"/>
      <c r="L17" s="689"/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1398"/>
      <c r="E18" s="92"/>
      <c r="F18" s="92"/>
      <c r="G18" s="92"/>
      <c r="H18" s="690">
        <f t="shared" si="2"/>
        <v>0</v>
      </c>
      <c r="I18" s="1318"/>
      <c r="J18" s="690"/>
      <c r="K18" s="690"/>
      <c r="L18" s="690"/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1397"/>
      <c r="E19" s="90"/>
      <c r="F19" s="90"/>
      <c r="G19" s="90"/>
      <c r="H19" s="689">
        <f t="shared" si="2"/>
        <v>0</v>
      </c>
      <c r="I19" s="1317"/>
      <c r="J19" s="689"/>
      <c r="K19" s="689"/>
      <c r="L19" s="689"/>
    </row>
    <row r="20" spans="1:12" s="56" customFormat="1" ht="12.2" customHeight="1" x14ac:dyDescent="0.2">
      <c r="A20" s="1252" t="s">
        <v>156</v>
      </c>
      <c r="B20" s="439" t="s">
        <v>275</v>
      </c>
      <c r="C20" s="426"/>
      <c r="D20" s="1399"/>
      <c r="E20" s="90"/>
      <c r="F20" s="90"/>
      <c r="G20" s="424"/>
      <c r="H20" s="691">
        <f t="shared" si="2"/>
        <v>0</v>
      </c>
      <c r="I20" s="1319"/>
      <c r="J20" s="691"/>
      <c r="K20" s="691"/>
      <c r="L20" s="691"/>
    </row>
    <row r="21" spans="1:12" s="56" customFormat="1" ht="12.2" customHeight="1" thickBot="1" x14ac:dyDescent="0.25">
      <c r="A21" s="1252" t="s">
        <v>276</v>
      </c>
      <c r="B21" s="54" t="s">
        <v>157</v>
      </c>
      <c r="C21" s="426"/>
      <c r="D21" s="1399"/>
      <c r="E21" s="92"/>
      <c r="F21" s="92"/>
      <c r="G21" s="92"/>
      <c r="H21" s="692">
        <f t="shared" si="2"/>
        <v>0</v>
      </c>
      <c r="I21" s="1320"/>
      <c r="J21" s="692"/>
      <c r="K21" s="692"/>
      <c r="L21" s="692"/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1088951663</v>
      </c>
      <c r="D22" s="1395">
        <f t="shared" ref="D22:K22" si="3">SUM(D23:D25)</f>
        <v>1088951663</v>
      </c>
      <c r="E22" s="730">
        <f t="shared" si="3"/>
        <v>1088951663</v>
      </c>
      <c r="F22" s="730">
        <f t="shared" si="3"/>
        <v>0</v>
      </c>
      <c r="G22" s="730">
        <f t="shared" si="3"/>
        <v>0</v>
      </c>
      <c r="H22" s="50">
        <f t="shared" si="2"/>
        <v>0</v>
      </c>
      <c r="I22" s="256">
        <f t="shared" si="3"/>
        <v>0</v>
      </c>
      <c r="J22" s="50">
        <f t="shared" si="3"/>
        <v>0</v>
      </c>
      <c r="K22" s="50">
        <f t="shared" si="3"/>
        <v>0</v>
      </c>
      <c r="L22" s="50">
        <f t="shared" ref="L22" si="4">SUM(L23:L25)</f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1397"/>
      <c r="E23" s="732"/>
      <c r="F23" s="732"/>
      <c r="G23" s="732"/>
      <c r="H23" s="77">
        <f t="shared" si="2"/>
        <v>0</v>
      </c>
      <c r="I23" s="792"/>
      <c r="J23" s="77"/>
      <c r="K23" s="77"/>
      <c r="L23" s="77"/>
    </row>
    <row r="24" spans="1:12" s="56" customFormat="1" ht="12.2" customHeight="1" x14ac:dyDescent="0.2">
      <c r="A24" s="1252" t="s">
        <v>95</v>
      </c>
      <c r="B24" s="423" t="s">
        <v>160</v>
      </c>
      <c r="C24" s="424">
        <v>0</v>
      </c>
      <c r="D24" s="1397">
        <v>0</v>
      </c>
      <c r="E24" s="90">
        <v>0</v>
      </c>
      <c r="F24" s="90">
        <v>0</v>
      </c>
      <c r="G24" s="90">
        <v>0</v>
      </c>
      <c r="H24" s="689">
        <f t="shared" si="2"/>
        <v>0</v>
      </c>
      <c r="I24" s="1317">
        <v>0</v>
      </c>
      <c r="J24" s="689">
        <v>0</v>
      </c>
      <c r="K24" s="689">
        <v>0</v>
      </c>
      <c r="L24" s="689">
        <v>0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v>1088951663</v>
      </c>
      <c r="D25" s="1397">
        <v>1088951663</v>
      </c>
      <c r="E25" s="90">
        <v>1088951663</v>
      </c>
      <c r="F25" s="90"/>
      <c r="G25" s="90"/>
      <c r="H25" s="689">
        <f t="shared" si="2"/>
        <v>0</v>
      </c>
      <c r="I25" s="1317"/>
      <c r="J25" s="689"/>
      <c r="K25" s="689"/>
      <c r="L25" s="689"/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1397"/>
      <c r="E26" s="90"/>
      <c r="F26" s="90"/>
      <c r="G26" s="90"/>
      <c r="H26" s="693">
        <f t="shared" si="2"/>
        <v>0</v>
      </c>
      <c r="I26" s="1321"/>
      <c r="J26" s="693"/>
      <c r="K26" s="693"/>
      <c r="L26" s="693"/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400"/>
      <c r="E27" s="733"/>
      <c r="F27" s="733"/>
      <c r="G27" s="733"/>
      <c r="H27" s="76">
        <f t="shared" si="2"/>
        <v>0</v>
      </c>
      <c r="I27" s="793"/>
      <c r="J27" s="76"/>
      <c r="K27" s="76"/>
      <c r="L27" s="76"/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95">
        <f t="shared" ref="D28:K28" si="5">+D29+D30</f>
        <v>0</v>
      </c>
      <c r="E28" s="730">
        <f t="shared" si="5"/>
        <v>0</v>
      </c>
      <c r="F28" s="730">
        <f t="shared" si="5"/>
        <v>0</v>
      </c>
      <c r="G28" s="730">
        <f t="shared" si="5"/>
        <v>0</v>
      </c>
      <c r="H28" s="76">
        <f t="shared" si="2"/>
        <v>0</v>
      </c>
      <c r="I28" s="793">
        <f t="shared" si="5"/>
        <v>0</v>
      </c>
      <c r="J28" s="76">
        <f t="shared" si="5"/>
        <v>0</v>
      </c>
      <c r="K28" s="76">
        <f t="shared" si="5"/>
        <v>0</v>
      </c>
      <c r="L28" s="76">
        <f t="shared" ref="L28" si="6">+L29+L30</f>
        <v>0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1401"/>
      <c r="E29" s="734"/>
      <c r="F29" s="734"/>
      <c r="G29" s="734"/>
      <c r="H29" s="694">
        <f t="shared" si="2"/>
        <v>0</v>
      </c>
      <c r="I29" s="1322"/>
      <c r="J29" s="694"/>
      <c r="K29" s="694"/>
      <c r="L29" s="694"/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1402"/>
      <c r="E30" s="110"/>
      <c r="F30" s="110"/>
      <c r="G30" s="433"/>
      <c r="H30" s="682">
        <f t="shared" si="2"/>
        <v>0</v>
      </c>
      <c r="I30" s="785"/>
      <c r="J30" s="682"/>
      <c r="K30" s="682"/>
      <c r="L30" s="682"/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1403"/>
      <c r="E31" s="735"/>
      <c r="F31" s="735"/>
      <c r="G31" s="735"/>
      <c r="H31" s="695">
        <f t="shared" si="2"/>
        <v>0</v>
      </c>
      <c r="I31" s="1323"/>
      <c r="J31" s="695"/>
      <c r="K31" s="695"/>
      <c r="L31" s="695"/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95">
        <f t="shared" ref="D32:K32" si="7">+D33+D34+D35</f>
        <v>0</v>
      </c>
      <c r="E32" s="730">
        <f t="shared" si="7"/>
        <v>0</v>
      </c>
      <c r="F32" s="730">
        <f t="shared" si="7"/>
        <v>0</v>
      </c>
      <c r="G32" s="730">
        <f t="shared" si="7"/>
        <v>0</v>
      </c>
      <c r="H32" s="76">
        <f t="shared" si="2"/>
        <v>0</v>
      </c>
      <c r="I32" s="793">
        <f t="shared" si="7"/>
        <v>0</v>
      </c>
      <c r="J32" s="76">
        <f t="shared" si="7"/>
        <v>0</v>
      </c>
      <c r="K32" s="76">
        <f t="shared" si="7"/>
        <v>0</v>
      </c>
      <c r="L32" s="76">
        <f t="shared" ref="L32" si="8">+L33+L34+L35</f>
        <v>0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1401"/>
      <c r="E33" s="734"/>
      <c r="F33" s="734"/>
      <c r="G33" s="734"/>
      <c r="H33" s="694">
        <f t="shared" si="2"/>
        <v>0</v>
      </c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1402"/>
      <c r="E34" s="110"/>
      <c r="F34" s="110"/>
      <c r="G34" s="433"/>
      <c r="H34" s="682">
        <f t="shared" si="2"/>
        <v>0</v>
      </c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1403"/>
      <c r="E35" s="735"/>
      <c r="F35" s="735"/>
      <c r="G35" s="735"/>
      <c r="H35" s="696">
        <f t="shared" si="2"/>
        <v>0</v>
      </c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v>5018250</v>
      </c>
      <c r="D36" s="1400">
        <v>5018250</v>
      </c>
      <c r="E36" s="1400">
        <f>5018250-4441987</f>
        <v>576263</v>
      </c>
      <c r="F36" s="1400">
        <v>5018250</v>
      </c>
      <c r="G36" s="1400">
        <v>5018250</v>
      </c>
      <c r="H36" s="76">
        <f t="shared" si="2"/>
        <v>-4441987</v>
      </c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v>5018250</v>
      </c>
      <c r="D37" s="1554">
        <v>5018250</v>
      </c>
      <c r="E37" s="93">
        <f>5018250-4441987</f>
        <v>576263</v>
      </c>
      <c r="F37" s="93"/>
      <c r="G37" s="93"/>
      <c r="H37" s="1669">
        <f t="shared" si="2"/>
        <v>-4441987</v>
      </c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>
        <f>+C39+C40</f>
        <v>131957503</v>
      </c>
      <c r="D38" s="1400">
        <f>+D39+D40</f>
        <v>131957503</v>
      </c>
      <c r="E38" s="733">
        <f>+E39+E40</f>
        <v>136399490</v>
      </c>
      <c r="F38" s="733"/>
      <c r="G38" s="733"/>
      <c r="H38" s="76">
        <f t="shared" si="2"/>
        <v>4441987</v>
      </c>
      <c r="I38" s="793"/>
      <c r="J38" s="76"/>
      <c r="K38" s="76"/>
      <c r="L38" s="76"/>
    </row>
    <row r="39" spans="1:12" s="26" customFormat="1" ht="22.5" customHeight="1" x14ac:dyDescent="0.2">
      <c r="A39" s="12" t="s">
        <v>107</v>
      </c>
      <c r="B39" s="97" t="s">
        <v>212</v>
      </c>
      <c r="C39" s="136"/>
      <c r="D39" s="1404"/>
      <c r="E39" s="737"/>
      <c r="F39" s="737"/>
      <c r="G39" s="737"/>
      <c r="H39" s="698">
        <f t="shared" si="2"/>
        <v>0</v>
      </c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1248">
        <v>131957503</v>
      </c>
      <c r="D40" s="1555">
        <v>131957503</v>
      </c>
      <c r="E40" s="753">
        <f>131957503+4441987</f>
        <v>136399490</v>
      </c>
      <c r="F40" s="738"/>
      <c r="G40" s="738"/>
      <c r="H40" s="699">
        <f t="shared" si="2"/>
        <v>4441987</v>
      </c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v>131957503</v>
      </c>
      <c r="D41" s="1403">
        <v>131957503</v>
      </c>
      <c r="E41" s="741">
        <f>131957503+4441987</f>
        <v>136399490</v>
      </c>
      <c r="F41" s="739"/>
      <c r="G41" s="739"/>
      <c r="H41" s="1669">
        <f t="shared" si="2"/>
        <v>4441987</v>
      </c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1259725043</v>
      </c>
      <c r="D42" s="1395">
        <f t="shared" ref="D42:K42" si="9">+D10+D22+D27+D28+D32+D36+D38</f>
        <v>1259725043</v>
      </c>
      <c r="E42" s="730">
        <f t="shared" si="9"/>
        <v>1259725043</v>
      </c>
      <c r="F42" s="730">
        <f t="shared" si="9"/>
        <v>5018250</v>
      </c>
      <c r="G42" s="730">
        <f t="shared" si="9"/>
        <v>5018250</v>
      </c>
      <c r="H42" s="76">
        <f t="shared" si="2"/>
        <v>0</v>
      </c>
      <c r="I42" s="793">
        <f t="shared" si="9"/>
        <v>0</v>
      </c>
      <c r="J42" s="76">
        <f t="shared" si="9"/>
        <v>0</v>
      </c>
      <c r="K42" s="76">
        <f t="shared" si="9"/>
        <v>0</v>
      </c>
      <c r="L42" s="76">
        <f t="shared" ref="L42" si="10">+L10+L22+L27+L28+L32+L36+L38</f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439167101</v>
      </c>
      <c r="D43" s="1395">
        <f>SUM(D44:D47)</f>
        <v>447807101</v>
      </c>
      <c r="E43" s="730">
        <f t="shared" ref="E43:K43" si="11">SUM(E44:E47)</f>
        <v>586530068</v>
      </c>
      <c r="F43" s="730">
        <f t="shared" si="11"/>
        <v>-5018250</v>
      </c>
      <c r="G43" s="730">
        <f t="shared" si="11"/>
        <v>-5018250</v>
      </c>
      <c r="H43" s="76">
        <f t="shared" si="2"/>
        <v>138722967</v>
      </c>
      <c r="I43" s="793">
        <f t="shared" si="11"/>
        <v>0</v>
      </c>
      <c r="J43" s="76">
        <f t="shared" si="11"/>
        <v>0</v>
      </c>
      <c r="K43" s="76">
        <f t="shared" si="11"/>
        <v>0</v>
      </c>
      <c r="L43" s="76">
        <f t="shared" ref="L43" si="12">SUM(L44:L47)</f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v>3550090</v>
      </c>
      <c r="D44" s="1401">
        <f>234451958-1222502</f>
        <v>233229456</v>
      </c>
      <c r="E44" s="734">
        <v>233229456</v>
      </c>
      <c r="F44" s="734"/>
      <c r="G44" s="734"/>
      <c r="H44" s="694">
        <f t="shared" si="2"/>
        <v>0</v>
      </c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1402">
        <v>297434</v>
      </c>
      <c r="E45" s="93">
        <v>297434</v>
      </c>
      <c r="F45" s="93"/>
      <c r="G45" s="93"/>
      <c r="H45" s="701">
        <f t="shared" si="2"/>
        <v>0</v>
      </c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412107364</v>
      </c>
      <c r="D46" s="1407">
        <f>D70-D42-D44-D63-D65-D68+D38+D32+D28</f>
        <v>191067998</v>
      </c>
      <c r="E46" s="110">
        <f>E70-E42-E44-E63-E65-E68+E38+E32+E28</f>
        <v>334232952</v>
      </c>
      <c r="F46" s="110">
        <f t="shared" ref="F46:K46" si="13">F70-F42-F63-F65</f>
        <v>-5018250</v>
      </c>
      <c r="G46" s="110">
        <f t="shared" si="13"/>
        <v>-5018250</v>
      </c>
      <c r="H46" s="682">
        <f t="shared" si="2"/>
        <v>143164954</v>
      </c>
      <c r="I46" s="785">
        <f t="shared" si="13"/>
        <v>0</v>
      </c>
      <c r="J46" s="682">
        <f t="shared" si="13"/>
        <v>0</v>
      </c>
      <c r="K46" s="682">
        <f t="shared" si="13"/>
        <v>0</v>
      </c>
      <c r="L46" s="682">
        <f t="shared" ref="L46" si="14">L70-L42-L63-L65</f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C62-C45-C38-C32</f>
        <v>23509647</v>
      </c>
      <c r="D47" s="1408">
        <f>D62-D45-D38-D32</f>
        <v>23212213</v>
      </c>
      <c r="E47" s="735">
        <f>E62-E45-E38-E32</f>
        <v>18770226</v>
      </c>
      <c r="F47" s="735">
        <f t="shared" ref="F47:K47" si="15">F62-F45</f>
        <v>0</v>
      </c>
      <c r="G47" s="735">
        <f t="shared" si="15"/>
        <v>0</v>
      </c>
      <c r="H47" s="696">
        <f t="shared" si="2"/>
        <v>-4441987</v>
      </c>
      <c r="I47" s="1324">
        <f t="shared" si="15"/>
        <v>0</v>
      </c>
      <c r="J47" s="696">
        <f t="shared" si="15"/>
        <v>0</v>
      </c>
      <c r="K47" s="696">
        <f t="shared" si="15"/>
        <v>0</v>
      </c>
      <c r="L47" s="696">
        <f t="shared" ref="L47" si="16">L62-L45</f>
        <v>0</v>
      </c>
    </row>
    <row r="48" spans="1:12" s="56" customFormat="1" ht="15" customHeight="1" thickBot="1" x14ac:dyDescent="0.25">
      <c r="A48" s="65" t="s">
        <v>21</v>
      </c>
      <c r="B48" s="672" t="s">
        <v>174</v>
      </c>
      <c r="C48" s="140">
        <f>+C42+C43</f>
        <v>1698892144</v>
      </c>
      <c r="D48" s="1409">
        <f t="shared" ref="D48:K48" si="17">+D42+D43</f>
        <v>1707532144</v>
      </c>
      <c r="E48" s="740">
        <f t="shared" si="17"/>
        <v>1846255111</v>
      </c>
      <c r="F48" s="740">
        <f t="shared" si="17"/>
        <v>0</v>
      </c>
      <c r="G48" s="740">
        <f t="shared" si="17"/>
        <v>0</v>
      </c>
      <c r="H48" s="705">
        <f>+E48-D48</f>
        <v>138722967</v>
      </c>
      <c r="I48" s="1330">
        <f t="shared" si="17"/>
        <v>0</v>
      </c>
      <c r="J48" s="705">
        <f t="shared" si="17"/>
        <v>0</v>
      </c>
      <c r="K48" s="705">
        <f t="shared" si="17"/>
        <v>0</v>
      </c>
      <c r="L48" s="705">
        <f t="shared" ref="L48" si="18">+L42+L43</f>
        <v>0</v>
      </c>
    </row>
    <row r="49" spans="1:12" s="56" customFormat="1" ht="15" customHeight="1" x14ac:dyDescent="0.2">
      <c r="A49" s="66"/>
      <c r="B49" s="67"/>
      <c r="C49" s="68"/>
      <c r="D49" s="1410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1410"/>
      <c r="E50" s="68"/>
      <c r="F50" s="68"/>
      <c r="G50" s="68"/>
      <c r="H50" s="68"/>
      <c r="I50" s="68"/>
      <c r="J50" s="68"/>
      <c r="K50" s="68"/>
      <c r="L50" s="68"/>
    </row>
    <row r="51" spans="1:12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1417" t="str">
        <f t="shared" ref="D52:L52" si="19">D7</f>
        <v>Módosított előirányzat a 14/2023.  (VI.29.)  rendelet szerint</v>
      </c>
      <c r="E52" s="21" t="str">
        <f t="shared" si="19"/>
        <v>Módosított előirányzat a …./2023. (IX…..)  rendelet szerint</v>
      </c>
      <c r="F52" s="1597" t="str">
        <f t="shared" si="19"/>
        <v>Módosított előirányzat a .../2023. (XII…...)  rendelet szerint</v>
      </c>
      <c r="G52" s="703" t="str">
        <f t="shared" si="19"/>
        <v>Módosított előirányzat a …../2023. (II…..)  rendelet szerint</v>
      </c>
      <c r="H52" s="34" t="str">
        <f t="shared" si="19"/>
        <v>Változás a 14/2023. (VI.29.) rendelethez képest</v>
      </c>
      <c r="I52" s="21" t="str">
        <f t="shared" si="19"/>
        <v>2023. évi teljesítés              2023.06.30-ig</v>
      </c>
      <c r="J52" s="21" t="str">
        <f t="shared" si="19"/>
        <v>2023. évi teljesítés              2023.09.30-ig</v>
      </c>
      <c r="K52" s="21" t="str">
        <f t="shared" si="19"/>
        <v>2023. évi teljesítés              2023.12.31-ig</v>
      </c>
      <c r="L52" s="21" t="str">
        <f t="shared" si="19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>
        <f>SUM(C54:C59)-C55</f>
        <v>1543424994</v>
      </c>
      <c r="D53" s="1395">
        <f>SUM(D54:D59)-D55</f>
        <v>1552064994</v>
      </c>
      <c r="E53" s="730">
        <f t="shared" ref="E53:L53" si="20">SUM(E54:E59)-E55</f>
        <v>1690787961</v>
      </c>
      <c r="F53" s="730">
        <f t="shared" si="20"/>
        <v>0</v>
      </c>
      <c r="G53" s="730">
        <f t="shared" si="20"/>
        <v>0</v>
      </c>
      <c r="H53" s="50">
        <f t="shared" ref="H53:H72" si="21">+E53-D53</f>
        <v>138722967</v>
      </c>
      <c r="I53" s="50">
        <f t="shared" si="20"/>
        <v>0</v>
      </c>
      <c r="J53" s="50">
        <f t="shared" si="20"/>
        <v>0</v>
      </c>
      <c r="K53" s="50">
        <f t="shared" si="20"/>
        <v>0</v>
      </c>
      <c r="L53" s="50">
        <f t="shared" si="20"/>
        <v>0</v>
      </c>
    </row>
    <row r="54" spans="1:12" ht="12.2" customHeight="1" x14ac:dyDescent="0.2">
      <c r="A54" s="422" t="s">
        <v>91</v>
      </c>
      <c r="B54" s="17" t="s">
        <v>68</v>
      </c>
      <c r="C54" s="126">
        <v>1087726833</v>
      </c>
      <c r="D54" s="1401">
        <f>1087726833+6750000</f>
        <v>1094476833</v>
      </c>
      <c r="E54" s="1401">
        <f>1094476833+(150000*135)+48000000-1788514</f>
        <v>1160938319</v>
      </c>
      <c r="F54" s="734"/>
      <c r="G54" s="734"/>
      <c r="H54" s="35">
        <f t="shared" si="21"/>
        <v>66461486</v>
      </c>
      <c r="I54" s="35"/>
      <c r="J54" s="35"/>
      <c r="K54" s="35"/>
      <c r="L54" s="35"/>
    </row>
    <row r="55" spans="1:12" ht="12.2" customHeight="1" x14ac:dyDescent="0.2">
      <c r="A55" s="422" t="s">
        <v>305</v>
      </c>
      <c r="B55" s="428" t="s">
        <v>270</v>
      </c>
      <c r="C55" s="126"/>
      <c r="D55" s="1401"/>
      <c r="E55" s="1401">
        <f>48000000-1788514</f>
        <v>46211486</v>
      </c>
      <c r="F55" s="734"/>
      <c r="G55" s="734"/>
      <c r="H55" s="35">
        <f t="shared" si="21"/>
        <v>46211486</v>
      </c>
      <c r="I55" s="35"/>
      <c r="J55" s="35"/>
      <c r="K55" s="35"/>
      <c r="L55" s="35"/>
    </row>
    <row r="56" spans="1:12" ht="12.2" customHeight="1" x14ac:dyDescent="0.2">
      <c r="A56" s="422" t="s">
        <v>92</v>
      </c>
      <c r="B56" s="423" t="s">
        <v>87</v>
      </c>
      <c r="C56" s="433">
        <v>139750519</v>
      </c>
      <c r="D56" s="1407">
        <f>139750519+1890000</f>
        <v>141640519</v>
      </c>
      <c r="E56" s="1407">
        <f>141640519+(150000*135*0.28)+6240000-232507+2880000</f>
        <v>156198012</v>
      </c>
      <c r="F56" s="110"/>
      <c r="G56" s="110"/>
      <c r="H56" s="417">
        <f t="shared" si="21"/>
        <v>14557493</v>
      </c>
      <c r="I56" s="417"/>
      <c r="J56" s="417"/>
      <c r="K56" s="417"/>
      <c r="L56" s="417"/>
    </row>
    <row r="57" spans="1:12" ht="12.2" customHeight="1" x14ac:dyDescent="0.2">
      <c r="A57" s="422" t="s">
        <v>93</v>
      </c>
      <c r="B57" s="423" t="s">
        <v>69</v>
      </c>
      <c r="C57" s="433">
        <v>315947642</v>
      </c>
      <c r="D57" s="1407">
        <v>315947642</v>
      </c>
      <c r="E57" s="1407">
        <f>315947642+57703988</f>
        <v>373651630</v>
      </c>
      <c r="F57" s="110"/>
      <c r="G57" s="110"/>
      <c r="H57" s="417">
        <f t="shared" si="21"/>
        <v>57703988</v>
      </c>
      <c r="I57" s="417"/>
      <c r="J57" s="417"/>
      <c r="K57" s="417"/>
      <c r="L57" s="417"/>
    </row>
    <row r="58" spans="1:12" ht="12.2" customHeight="1" x14ac:dyDescent="0.2">
      <c r="A58" s="422" t="s">
        <v>90</v>
      </c>
      <c r="B58" s="423" t="s">
        <v>80</v>
      </c>
      <c r="C58" s="433"/>
      <c r="D58" s="1407"/>
      <c r="E58" s="1407"/>
      <c r="F58" s="110"/>
      <c r="G58" s="110"/>
      <c r="H58" s="417">
        <f t="shared" si="21"/>
        <v>0</v>
      </c>
      <c r="I58" s="417"/>
      <c r="J58" s="417"/>
      <c r="K58" s="417"/>
      <c r="L58" s="417"/>
    </row>
    <row r="59" spans="1:12" ht="12.2" customHeight="1" x14ac:dyDescent="0.2">
      <c r="A59" s="422" t="s">
        <v>147</v>
      </c>
      <c r="B59" s="423" t="s">
        <v>88</v>
      </c>
      <c r="C59" s="433"/>
      <c r="D59" s="1407"/>
      <c r="E59" s="110"/>
      <c r="F59" s="110"/>
      <c r="G59" s="110"/>
      <c r="H59" s="417">
        <f t="shared" si="21"/>
        <v>0</v>
      </c>
      <c r="I59" s="417"/>
      <c r="J59" s="417"/>
      <c r="K59" s="417"/>
      <c r="L59" s="417"/>
    </row>
    <row r="60" spans="1:12" ht="12.2" customHeight="1" x14ac:dyDescent="0.2">
      <c r="A60" s="422" t="s">
        <v>306</v>
      </c>
      <c r="B60" s="669" t="s">
        <v>235</v>
      </c>
      <c r="C60" s="433"/>
      <c r="D60" s="1407"/>
      <c r="E60" s="110"/>
      <c r="F60" s="110"/>
      <c r="G60" s="110"/>
      <c r="H60" s="417">
        <f t="shared" si="21"/>
        <v>0</v>
      </c>
      <c r="I60" s="417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1403"/>
      <c r="E61" s="741"/>
      <c r="F61" s="741"/>
      <c r="G61" s="741"/>
      <c r="H61" s="63">
        <f t="shared" si="21"/>
        <v>0</v>
      </c>
      <c r="I61" s="63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>
        <f>+C63+C65+C67</f>
        <v>155467150</v>
      </c>
      <c r="D62" s="1395">
        <f>+D63+D65+D67</f>
        <v>155467150</v>
      </c>
      <c r="E62" s="730">
        <f t="shared" ref="E62:G62" si="22">+E63+E65+E67</f>
        <v>155467150</v>
      </c>
      <c r="F62" s="730">
        <f t="shared" si="22"/>
        <v>0</v>
      </c>
      <c r="G62" s="730">
        <f t="shared" si="22"/>
        <v>0</v>
      </c>
      <c r="H62" s="50">
        <f t="shared" si="21"/>
        <v>0</v>
      </c>
      <c r="I62" s="50">
        <f t="shared" ref="I62" si="23">+I63+I65+I67</f>
        <v>0</v>
      </c>
      <c r="J62" s="50">
        <f t="shared" ref="J62" si="24">+J63+J65+J67</f>
        <v>0</v>
      </c>
      <c r="K62" s="50">
        <f t="shared" ref="K62" si="25">+K63+K65+K67</f>
        <v>0</v>
      </c>
      <c r="L62" s="50">
        <f t="shared" ref="L62" si="26">SUM(L63:L67)</f>
        <v>0</v>
      </c>
    </row>
    <row r="63" spans="1:12" s="33" customFormat="1" ht="12.2" customHeight="1" x14ac:dyDescent="0.2">
      <c r="A63" s="422" t="s">
        <v>94</v>
      </c>
      <c r="B63" s="17" t="s">
        <v>119</v>
      </c>
      <c r="C63" s="126">
        <v>155467150</v>
      </c>
      <c r="D63" s="1401">
        <v>155467150</v>
      </c>
      <c r="E63" s="734">
        <v>155467150</v>
      </c>
      <c r="F63" s="734"/>
      <c r="G63" s="734"/>
      <c r="H63" s="35">
        <f t="shared" si="21"/>
        <v>0</v>
      </c>
      <c r="I63" s="35"/>
      <c r="J63" s="35"/>
      <c r="K63" s="35"/>
      <c r="L63" s="35"/>
    </row>
    <row r="64" spans="1:12" s="33" customFormat="1" ht="12.2" customHeight="1" x14ac:dyDescent="0.2">
      <c r="A64" s="422" t="s">
        <v>316</v>
      </c>
      <c r="B64" s="670" t="s">
        <v>236</v>
      </c>
      <c r="C64" s="126">
        <v>131957503</v>
      </c>
      <c r="D64" s="1401">
        <v>131957503</v>
      </c>
      <c r="E64" s="734">
        <v>131957503</v>
      </c>
      <c r="F64" s="734"/>
      <c r="G64" s="734"/>
      <c r="H64" s="35">
        <f t="shared" si="21"/>
        <v>0</v>
      </c>
      <c r="I64" s="35"/>
      <c r="J64" s="35"/>
      <c r="K64" s="35"/>
      <c r="L64" s="35"/>
    </row>
    <row r="65" spans="1:12" ht="12.2" customHeight="1" x14ac:dyDescent="0.2">
      <c r="A65" s="422" t="s">
        <v>95</v>
      </c>
      <c r="B65" s="423" t="s">
        <v>2</v>
      </c>
      <c r="C65" s="433"/>
      <c r="D65" s="1407"/>
      <c r="E65" s="110"/>
      <c r="F65" s="110"/>
      <c r="G65" s="110"/>
      <c r="H65" s="417">
        <f t="shared" si="21"/>
        <v>0</v>
      </c>
      <c r="I65" s="417"/>
      <c r="J65" s="417"/>
      <c r="K65" s="417"/>
      <c r="L65" s="417"/>
    </row>
    <row r="66" spans="1:12" ht="12.2" customHeight="1" x14ac:dyDescent="0.2">
      <c r="A66" s="422" t="s">
        <v>342</v>
      </c>
      <c r="B66" s="671" t="s">
        <v>237</v>
      </c>
      <c r="C66" s="433"/>
      <c r="D66" s="1407"/>
      <c r="E66" s="110"/>
      <c r="F66" s="110"/>
      <c r="G66" s="110"/>
      <c r="H66" s="417">
        <f t="shared" si="21"/>
        <v>0</v>
      </c>
      <c r="I66" s="417"/>
      <c r="J66" s="417"/>
      <c r="K66" s="417"/>
      <c r="L66" s="417"/>
    </row>
    <row r="67" spans="1:12" ht="12.2" customHeight="1" x14ac:dyDescent="0.2">
      <c r="A67" s="422" t="s">
        <v>96</v>
      </c>
      <c r="B67" s="17" t="s">
        <v>175</v>
      </c>
      <c r="C67" s="433"/>
      <c r="D67" s="1407"/>
      <c r="E67" s="110"/>
      <c r="F67" s="110"/>
      <c r="G67" s="110"/>
      <c r="H67" s="417">
        <f t="shared" si="21"/>
        <v>0</v>
      </c>
      <c r="I67" s="417"/>
      <c r="J67" s="417"/>
      <c r="K67" s="417"/>
      <c r="L67" s="417"/>
    </row>
    <row r="68" spans="1:12" ht="12.2" customHeight="1" x14ac:dyDescent="0.2">
      <c r="A68" s="422" t="s">
        <v>317</v>
      </c>
      <c r="B68" s="669" t="s">
        <v>239</v>
      </c>
      <c r="C68" s="433"/>
      <c r="D68" s="1407"/>
      <c r="E68" s="110"/>
      <c r="F68" s="110"/>
      <c r="G68" s="110"/>
      <c r="H68" s="417">
        <f t="shared" si="21"/>
        <v>0</v>
      </c>
      <c r="I68" s="417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1407"/>
      <c r="E69" s="110"/>
      <c r="F69" s="110"/>
      <c r="G69" s="110"/>
      <c r="H69" s="417">
        <f t="shared" si="21"/>
        <v>0</v>
      </c>
      <c r="I69" s="417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>
        <f>+C53+C62</f>
        <v>1698892144</v>
      </c>
      <c r="D70" s="1409">
        <f>+D53+D62</f>
        <v>1707532144</v>
      </c>
      <c r="E70" s="740">
        <f t="shared" ref="E70:L70" si="27">+E53+E62</f>
        <v>1846255111</v>
      </c>
      <c r="F70" s="740">
        <f t="shared" si="27"/>
        <v>0</v>
      </c>
      <c r="G70" s="740">
        <f t="shared" si="27"/>
        <v>0</v>
      </c>
      <c r="H70" s="70">
        <f t="shared" si="21"/>
        <v>138722967</v>
      </c>
      <c r="I70" s="70">
        <f t="shared" si="27"/>
        <v>0</v>
      </c>
      <c r="J70" s="70">
        <f t="shared" si="27"/>
        <v>0</v>
      </c>
      <c r="K70" s="70">
        <f t="shared" si="27"/>
        <v>0</v>
      </c>
      <c r="L70" s="70">
        <f t="shared" si="27"/>
        <v>0</v>
      </c>
    </row>
    <row r="71" spans="1:12" ht="13.5" thickBot="1" x14ac:dyDescent="0.25">
      <c r="C71" s="27"/>
      <c r="D71" s="1412"/>
      <c r="E71" s="1412"/>
      <c r="F71" s="1412"/>
      <c r="G71" s="1412"/>
      <c r="H71" s="1412"/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>
        <v>135</v>
      </c>
      <c r="D72" s="1413">
        <v>135</v>
      </c>
      <c r="E72" s="1413">
        <v>135</v>
      </c>
      <c r="F72" s="1684"/>
      <c r="G72" s="1684"/>
      <c r="H72" s="1685">
        <f t="shared" si="21"/>
        <v>0</v>
      </c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6"/>
      <c r="D73" s="141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1415"/>
      <c r="E74" s="232"/>
      <c r="F74" s="232"/>
      <c r="G74" s="232"/>
      <c r="H74" s="232"/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4" orientation="portrait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4"/>
  <sheetViews>
    <sheetView view="pageBreakPreview" topLeftCell="A40" zoomScale="112" zoomScaleNormal="100" zoomScaleSheetLayoutView="112" workbookViewId="0">
      <selection activeCell="N52" sqref="N52"/>
    </sheetView>
  </sheetViews>
  <sheetFormatPr defaultRowHeight="12.75" x14ac:dyDescent="0.2"/>
  <cols>
    <col min="1" max="1" width="12" style="1203" customWidth="1"/>
    <col min="2" max="2" width="57.83203125" style="25" customWidth="1"/>
    <col min="3" max="3" width="15.33203125" style="25" customWidth="1"/>
    <col min="4" max="4" width="16.83203125" style="25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83" customFormat="1" ht="12.75" customHeight="1" x14ac:dyDescent="0.2">
      <c r="A1" s="1709" t="s">
        <v>847</v>
      </c>
      <c r="B1" s="1709"/>
      <c r="C1" s="1709"/>
      <c r="D1" s="1709"/>
      <c r="E1" s="1709"/>
      <c r="F1" s="1709"/>
      <c r="G1" s="1709"/>
      <c r="H1" s="1709"/>
    </row>
    <row r="2" spans="1:12" s="683" customFormat="1" ht="12.75" customHeight="1" x14ac:dyDescent="0.2">
      <c r="A2" s="1709" t="s">
        <v>739</v>
      </c>
      <c r="B2" s="1709"/>
      <c r="C2" s="1709"/>
      <c r="D2" s="1709"/>
      <c r="E2" s="1709"/>
      <c r="F2" s="1709"/>
      <c r="G2" s="1709"/>
      <c r="H2" s="1709"/>
    </row>
    <row r="3" spans="1:12" s="24" customFormat="1" ht="21.2" customHeight="1" thickBot="1" x14ac:dyDescent="0.25">
      <c r="A3" s="249"/>
      <c r="C3" s="1195"/>
      <c r="D3" s="1195"/>
      <c r="E3" s="1195"/>
      <c r="F3" s="1195"/>
      <c r="G3" s="1195"/>
      <c r="H3" s="1195"/>
      <c r="I3" s="1195"/>
      <c r="J3" s="1195"/>
      <c r="K3" s="1195"/>
      <c r="L3" s="1195"/>
    </row>
    <row r="4" spans="1:12" s="40" customFormat="1" ht="38.25" customHeight="1" x14ac:dyDescent="0.2">
      <c r="A4" s="38" t="s">
        <v>137</v>
      </c>
      <c r="B4" s="39" t="s">
        <v>8</v>
      </c>
      <c r="C4" s="1743" t="s">
        <v>181</v>
      </c>
      <c r="D4" s="1744"/>
      <c r="E4" s="1744"/>
      <c r="F4" s="1744"/>
      <c r="G4" s="1744"/>
      <c r="H4" s="1745"/>
    </row>
    <row r="5" spans="1:12" s="40" customFormat="1" ht="36.75" thickBot="1" x14ac:dyDescent="0.25">
      <c r="A5" s="41" t="s">
        <v>139</v>
      </c>
      <c r="B5" s="42" t="s">
        <v>404</v>
      </c>
      <c r="C5" s="1866" t="s">
        <v>141</v>
      </c>
      <c r="D5" s="1867"/>
      <c r="E5" s="1867"/>
      <c r="F5" s="1867"/>
      <c r="G5" s="1867"/>
      <c r="H5" s="1868"/>
    </row>
    <row r="6" spans="1:12" s="43" customFormat="1" ht="15.95" customHeight="1" thickBot="1" x14ac:dyDescent="0.25">
      <c r="A6" s="1856" t="s">
        <v>362</v>
      </c>
      <c r="B6" s="1856"/>
      <c r="C6" s="1856"/>
      <c r="D6" s="1856"/>
      <c r="E6" s="1856"/>
      <c r="F6" s="1856"/>
      <c r="G6" s="1856"/>
      <c r="H6" s="1856"/>
    </row>
    <row r="7" spans="1:12" ht="52.5" customHeight="1" thickBot="1" x14ac:dyDescent="0.25">
      <c r="A7" s="796" t="s">
        <v>142</v>
      </c>
      <c r="B7" s="44" t="s">
        <v>36</v>
      </c>
      <c r="C7" s="44" t="str">
        <f>'26._köt_össz_bev'!C9</f>
        <v>2023. évi eredeti előirányzat
2/2023. (II.14.)</v>
      </c>
      <c r="D7" s="282" t="str">
        <f>'26._köt_össz_bev'!D9</f>
        <v>Módosított előirányzat a 14/2023.  (VI.29.)  rendelet szerint</v>
      </c>
      <c r="E7" s="44" t="str">
        <f>'26._köt_össz_bev'!E9</f>
        <v>Módosított előirányzat a …./2023. (IX…..)  rendelet szerint</v>
      </c>
      <c r="F7" s="44" t="str">
        <f>'26._köt_össz_bev'!F9</f>
        <v>Módosított előirányzat a .../2023. (XII…...)  rendelet szerint</v>
      </c>
      <c r="G7" s="44" t="str">
        <f>'26._köt_össz_bev'!G9</f>
        <v>Módosított előirányzat a …../2023. (II…..)  rendelet szerint</v>
      </c>
      <c r="H7" s="131" t="str">
        <f>'26._köt_össz_bev'!H9</f>
        <v>Változás a 14/2023. (VI.29.) rendelethez képest</v>
      </c>
      <c r="I7" s="282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46" t="s">
        <v>299</v>
      </c>
      <c r="D8" s="270" t="s">
        <v>300</v>
      </c>
      <c r="E8" s="713" t="s">
        <v>301</v>
      </c>
      <c r="F8" s="713"/>
      <c r="G8" s="713"/>
      <c r="H8" s="47" t="s">
        <v>388</v>
      </c>
      <c r="I8" s="267"/>
      <c r="J8" s="47"/>
      <c r="K8" s="47"/>
      <c r="L8" s="47"/>
    </row>
    <row r="9" spans="1:12" s="48" customFormat="1" ht="15.75" customHeight="1" thickBot="1" x14ac:dyDescent="0.25">
      <c r="A9" s="1858" t="s">
        <v>37</v>
      </c>
      <c r="B9" s="1859"/>
      <c r="C9" s="1859"/>
      <c r="D9" s="1859"/>
      <c r="E9" s="1859"/>
      <c r="F9" s="1859"/>
      <c r="G9" s="1859"/>
      <c r="H9" s="1860"/>
    </row>
    <row r="10" spans="1:12" s="26" customFormat="1" ht="12.2" customHeight="1" thickBot="1" x14ac:dyDescent="0.25">
      <c r="A10" s="45" t="s">
        <v>12</v>
      </c>
      <c r="B10" s="49" t="s">
        <v>277</v>
      </c>
      <c r="C10" s="91"/>
      <c r="D10" s="132"/>
      <c r="E10" s="730"/>
      <c r="F10" s="730"/>
      <c r="G10" s="730"/>
      <c r="H10" s="743"/>
      <c r="I10" s="1315"/>
      <c r="J10" s="743"/>
      <c r="K10" s="743"/>
      <c r="L10" s="743"/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731"/>
      <c r="F11" s="731"/>
      <c r="G11" s="731"/>
      <c r="H11" s="688"/>
      <c r="I11" s="1316"/>
      <c r="J11" s="688"/>
      <c r="K11" s="688"/>
      <c r="L11" s="688"/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90"/>
      <c r="F12" s="90"/>
      <c r="G12" s="90"/>
      <c r="H12" s="689"/>
      <c r="I12" s="1317"/>
      <c r="J12" s="689"/>
      <c r="K12" s="689"/>
      <c r="L12" s="689"/>
    </row>
    <row r="13" spans="1:12" s="26" customFormat="1" ht="12.2" customHeight="1" x14ac:dyDescent="0.2">
      <c r="A13" s="1252" t="s">
        <v>93</v>
      </c>
      <c r="B13" s="423" t="s">
        <v>145</v>
      </c>
      <c r="C13" s="424"/>
      <c r="D13" s="434"/>
      <c r="E13" s="90"/>
      <c r="F13" s="90"/>
      <c r="G13" s="90"/>
      <c r="H13" s="689"/>
      <c r="I13" s="1317"/>
      <c r="J13" s="689"/>
      <c r="K13" s="689"/>
      <c r="L13" s="689"/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90"/>
      <c r="F14" s="90"/>
      <c r="G14" s="90"/>
      <c r="H14" s="689"/>
      <c r="I14" s="1317"/>
      <c r="J14" s="689"/>
      <c r="K14" s="689"/>
      <c r="L14" s="689"/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90"/>
      <c r="F15" s="90"/>
      <c r="G15" s="90"/>
      <c r="H15" s="689"/>
      <c r="I15" s="1317"/>
      <c r="J15" s="689"/>
      <c r="K15" s="689"/>
      <c r="L15" s="689"/>
    </row>
    <row r="16" spans="1:12" s="26" customFormat="1" ht="12.2" customHeight="1" x14ac:dyDescent="0.2">
      <c r="A16" s="1252" t="s">
        <v>149</v>
      </c>
      <c r="B16" s="423" t="s">
        <v>150</v>
      </c>
      <c r="C16" s="424"/>
      <c r="D16" s="434"/>
      <c r="E16" s="90"/>
      <c r="F16" s="90"/>
      <c r="G16" s="90"/>
      <c r="H16" s="689"/>
      <c r="I16" s="1317"/>
      <c r="J16" s="689"/>
      <c r="K16" s="689"/>
      <c r="L16" s="689"/>
    </row>
    <row r="17" spans="1:14" s="26" customFormat="1" ht="12.2" customHeight="1" x14ac:dyDescent="0.2">
      <c r="A17" s="1252" t="s">
        <v>151</v>
      </c>
      <c r="B17" s="54" t="s">
        <v>152</v>
      </c>
      <c r="C17" s="424"/>
      <c r="D17" s="434"/>
      <c r="E17" s="90"/>
      <c r="F17" s="90"/>
      <c r="G17" s="90"/>
      <c r="H17" s="689"/>
      <c r="I17" s="1317"/>
      <c r="J17" s="689"/>
      <c r="K17" s="689"/>
      <c r="L17" s="689"/>
    </row>
    <row r="18" spans="1:14" s="26" customFormat="1" ht="12.2" customHeight="1" x14ac:dyDescent="0.2">
      <c r="A18" s="1252" t="s">
        <v>153</v>
      </c>
      <c r="B18" s="439" t="s">
        <v>302</v>
      </c>
      <c r="C18" s="125"/>
      <c r="D18" s="277"/>
      <c r="E18" s="92"/>
      <c r="F18" s="92"/>
      <c r="G18" s="92"/>
      <c r="H18" s="690"/>
      <c r="I18" s="1318"/>
      <c r="J18" s="690"/>
      <c r="K18" s="690"/>
      <c r="L18" s="690"/>
    </row>
    <row r="19" spans="1:14" s="56" customFormat="1" ht="12.2" customHeight="1" x14ac:dyDescent="0.2">
      <c r="A19" s="1252" t="s">
        <v>154</v>
      </c>
      <c r="B19" s="423" t="s">
        <v>155</v>
      </c>
      <c r="C19" s="424"/>
      <c r="D19" s="434"/>
      <c r="E19" s="90"/>
      <c r="F19" s="90"/>
      <c r="G19" s="90"/>
      <c r="H19" s="689"/>
      <c r="I19" s="1317"/>
      <c r="J19" s="689"/>
      <c r="K19" s="689"/>
      <c r="L19" s="689"/>
    </row>
    <row r="20" spans="1:14" s="56" customFormat="1" ht="12.2" customHeight="1" x14ac:dyDescent="0.2">
      <c r="A20" s="1252" t="s">
        <v>156</v>
      </c>
      <c r="B20" s="439" t="s">
        <v>275</v>
      </c>
      <c r="C20" s="426"/>
      <c r="D20" s="435"/>
      <c r="E20" s="90"/>
      <c r="F20" s="90"/>
      <c r="G20" s="424"/>
      <c r="H20" s="691"/>
      <c r="I20" s="1319"/>
      <c r="J20" s="691"/>
      <c r="K20" s="691"/>
      <c r="L20" s="691"/>
    </row>
    <row r="21" spans="1:14" s="56" customFormat="1" ht="12.2" customHeight="1" thickBot="1" x14ac:dyDescent="0.25">
      <c r="A21" s="1252" t="s">
        <v>276</v>
      </c>
      <c r="B21" s="54" t="s">
        <v>157</v>
      </c>
      <c r="C21" s="426"/>
      <c r="D21" s="435"/>
      <c r="E21" s="92"/>
      <c r="F21" s="92"/>
      <c r="G21" s="92"/>
      <c r="H21" s="692"/>
      <c r="I21" s="1320"/>
      <c r="J21" s="692"/>
      <c r="K21" s="692"/>
      <c r="L21" s="692"/>
    </row>
    <row r="22" spans="1:14" s="26" customFormat="1" ht="12.2" customHeight="1" thickBot="1" x14ac:dyDescent="0.25">
      <c r="A22" s="45" t="s">
        <v>13</v>
      </c>
      <c r="B22" s="49" t="s">
        <v>158</v>
      </c>
      <c r="C22" s="91"/>
      <c r="D22" s="132"/>
      <c r="E22" s="730"/>
      <c r="F22" s="730"/>
      <c r="G22" s="730"/>
      <c r="H22" s="50"/>
      <c r="I22" s="256"/>
      <c r="J22" s="50"/>
      <c r="K22" s="50"/>
      <c r="L22" s="50"/>
    </row>
    <row r="23" spans="1:14" s="56" customFormat="1" ht="12.2" customHeight="1" x14ac:dyDescent="0.2">
      <c r="A23" s="1252" t="s">
        <v>94</v>
      </c>
      <c r="B23" s="17" t="s">
        <v>159</v>
      </c>
      <c r="C23" s="424"/>
      <c r="D23" s="434"/>
      <c r="E23" s="732"/>
      <c r="F23" s="732"/>
      <c r="G23" s="732"/>
      <c r="H23" s="77"/>
      <c r="I23" s="792"/>
      <c r="J23" s="77"/>
      <c r="K23" s="77"/>
      <c r="L23" s="77"/>
      <c r="N23" s="56" t="s">
        <v>385</v>
      </c>
    </row>
    <row r="24" spans="1:14" s="56" customFormat="1" ht="12.2" customHeight="1" x14ac:dyDescent="0.2">
      <c r="A24" s="1252" t="s">
        <v>95</v>
      </c>
      <c r="B24" s="423" t="s">
        <v>160</v>
      </c>
      <c r="C24" s="424"/>
      <c r="D24" s="434"/>
      <c r="E24" s="90"/>
      <c r="F24" s="90"/>
      <c r="G24" s="90"/>
      <c r="H24" s="689"/>
      <c r="I24" s="1317"/>
      <c r="J24" s="689"/>
      <c r="K24" s="689"/>
      <c r="L24" s="689"/>
    </row>
    <row r="25" spans="1:14" s="56" customFormat="1" ht="12.2" customHeight="1" x14ac:dyDescent="0.2">
      <c r="A25" s="1252" t="s">
        <v>96</v>
      </c>
      <c r="B25" s="423" t="s">
        <v>161</v>
      </c>
      <c r="C25" s="424"/>
      <c r="D25" s="434"/>
      <c r="E25" s="90"/>
      <c r="F25" s="90"/>
      <c r="G25" s="90"/>
      <c r="H25" s="689"/>
      <c r="I25" s="1317"/>
      <c r="J25" s="689"/>
      <c r="K25" s="689"/>
      <c r="L25" s="689"/>
    </row>
    <row r="26" spans="1:14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90"/>
      <c r="F26" s="90"/>
      <c r="G26" s="90"/>
      <c r="H26" s="693"/>
      <c r="I26" s="1321"/>
      <c r="J26" s="693"/>
      <c r="K26" s="693"/>
      <c r="L26" s="693"/>
    </row>
    <row r="27" spans="1:14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733"/>
      <c r="F27" s="733"/>
      <c r="G27" s="733"/>
      <c r="H27" s="76"/>
      <c r="I27" s="793"/>
      <c r="J27" s="76"/>
      <c r="K27" s="76"/>
      <c r="L27" s="76"/>
    </row>
    <row r="28" spans="1:14" s="56" customFormat="1" ht="12.2" customHeight="1" thickBot="1" x14ac:dyDescent="0.25">
      <c r="A28" s="57" t="s">
        <v>15</v>
      </c>
      <c r="B28" s="58" t="s">
        <v>162</v>
      </c>
      <c r="C28" s="91"/>
      <c r="D28" s="132"/>
      <c r="E28" s="730"/>
      <c r="F28" s="730"/>
      <c r="G28" s="730"/>
      <c r="H28" s="76"/>
      <c r="I28" s="793"/>
      <c r="J28" s="76"/>
      <c r="K28" s="76"/>
      <c r="L28" s="76"/>
    </row>
    <row r="29" spans="1:14" s="56" customFormat="1" ht="12.2" customHeight="1" x14ac:dyDescent="0.2">
      <c r="A29" s="60" t="s">
        <v>100</v>
      </c>
      <c r="B29" s="61" t="s">
        <v>160</v>
      </c>
      <c r="C29" s="126"/>
      <c r="D29" s="278"/>
      <c r="E29" s="734"/>
      <c r="F29" s="734"/>
      <c r="G29" s="734"/>
      <c r="H29" s="694"/>
      <c r="I29" s="1322"/>
      <c r="J29" s="694"/>
      <c r="K29" s="694"/>
      <c r="L29" s="694"/>
    </row>
    <row r="30" spans="1:14" s="56" customFormat="1" ht="12.2" customHeight="1" x14ac:dyDescent="0.2">
      <c r="A30" s="60" t="s">
        <v>101</v>
      </c>
      <c r="B30" s="429" t="s">
        <v>163</v>
      </c>
      <c r="C30" s="124"/>
      <c r="D30" s="285"/>
      <c r="E30" s="110"/>
      <c r="F30" s="110"/>
      <c r="G30" s="433"/>
      <c r="H30" s="682"/>
      <c r="I30" s="785"/>
      <c r="J30" s="682"/>
      <c r="K30" s="682"/>
      <c r="L30" s="682"/>
    </row>
    <row r="31" spans="1:14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735"/>
      <c r="F31" s="735"/>
      <c r="G31" s="735"/>
      <c r="H31" s="695"/>
      <c r="I31" s="1323"/>
      <c r="J31" s="695"/>
      <c r="K31" s="695"/>
      <c r="L31" s="695"/>
    </row>
    <row r="32" spans="1:14" s="56" customFormat="1" ht="12.2" customHeight="1" thickBot="1" x14ac:dyDescent="0.25">
      <c r="A32" s="57" t="s">
        <v>16</v>
      </c>
      <c r="B32" s="58" t="s">
        <v>166</v>
      </c>
      <c r="C32" s="91"/>
      <c r="D32" s="132"/>
      <c r="E32" s="730"/>
      <c r="F32" s="730"/>
      <c r="G32" s="730"/>
      <c r="H32" s="76"/>
      <c r="I32" s="793"/>
      <c r="J32" s="76"/>
      <c r="K32" s="76"/>
      <c r="L32" s="76"/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734"/>
      <c r="F33" s="734"/>
      <c r="G33" s="734"/>
      <c r="H33" s="694"/>
      <c r="I33" s="1322"/>
      <c r="J33" s="694"/>
      <c r="K33" s="694"/>
      <c r="L33" s="694"/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10"/>
      <c r="F34" s="110"/>
      <c r="G34" s="433"/>
      <c r="H34" s="682"/>
      <c r="I34" s="785"/>
      <c r="J34" s="682"/>
      <c r="K34" s="682"/>
      <c r="L34" s="682"/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735"/>
      <c r="F35" s="735"/>
      <c r="G35" s="735"/>
      <c r="H35" s="696"/>
      <c r="I35" s="1324"/>
      <c r="J35" s="696"/>
      <c r="K35" s="696"/>
      <c r="L35" s="696"/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733"/>
      <c r="F36" s="733"/>
      <c r="G36" s="733"/>
      <c r="H36" s="76"/>
      <c r="I36" s="793"/>
      <c r="J36" s="76"/>
      <c r="K36" s="76"/>
      <c r="L36" s="76"/>
    </row>
    <row r="37" spans="1:12" s="26" customFormat="1" ht="12.2" customHeight="1" thickBot="1" x14ac:dyDescent="0.25">
      <c r="A37" s="1253" t="s">
        <v>104</v>
      </c>
      <c r="B37" s="430" t="s">
        <v>165</v>
      </c>
      <c r="C37" s="135"/>
      <c r="D37" s="134"/>
      <c r="E37" s="736"/>
      <c r="F37" s="736"/>
      <c r="G37" s="736"/>
      <c r="H37" s="697"/>
      <c r="I37" s="1325"/>
      <c r="J37" s="697"/>
      <c r="K37" s="697"/>
      <c r="L37" s="697"/>
    </row>
    <row r="38" spans="1:12" s="26" customFormat="1" ht="12.2" customHeight="1" thickBot="1" x14ac:dyDescent="0.25">
      <c r="A38" s="57" t="s">
        <v>18</v>
      </c>
      <c r="B38" s="58" t="s">
        <v>555</v>
      </c>
      <c r="C38" s="135"/>
      <c r="D38" s="134"/>
      <c r="E38" s="733"/>
      <c r="F38" s="733"/>
      <c r="G38" s="733"/>
      <c r="H38" s="76"/>
      <c r="I38" s="793"/>
      <c r="J38" s="76"/>
      <c r="K38" s="76"/>
      <c r="L38" s="76"/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737"/>
      <c r="F39" s="737"/>
      <c r="G39" s="737"/>
      <c r="H39" s="698"/>
      <c r="I39" s="1326"/>
      <c r="J39" s="698"/>
      <c r="K39" s="698"/>
      <c r="L39" s="698"/>
    </row>
    <row r="40" spans="1:12" s="26" customFormat="1" ht="12.2" customHeight="1" x14ac:dyDescent="0.2">
      <c r="A40" s="1218" t="s">
        <v>108</v>
      </c>
      <c r="B40" s="440" t="s">
        <v>213</v>
      </c>
      <c r="C40" s="431"/>
      <c r="D40" s="436"/>
      <c r="E40" s="738"/>
      <c r="F40" s="738"/>
      <c r="G40" s="738"/>
      <c r="H40" s="699"/>
      <c r="I40" s="1327"/>
      <c r="J40" s="699"/>
      <c r="K40" s="699"/>
      <c r="L40" s="699"/>
    </row>
    <row r="41" spans="1:12" s="26" customFormat="1" ht="12.2" customHeight="1" thickBot="1" x14ac:dyDescent="0.25">
      <c r="A41" s="1218" t="s">
        <v>323</v>
      </c>
      <c r="B41" s="105" t="s">
        <v>165</v>
      </c>
      <c r="C41" s="138"/>
      <c r="D41" s="137"/>
      <c r="E41" s="739"/>
      <c r="F41" s="739"/>
      <c r="G41" s="739"/>
      <c r="H41" s="700"/>
      <c r="I41" s="1328"/>
      <c r="J41" s="700"/>
      <c r="K41" s="700"/>
      <c r="L41" s="700"/>
    </row>
    <row r="42" spans="1:12" s="26" customFormat="1" ht="12.2" customHeight="1" thickBot="1" x14ac:dyDescent="0.25">
      <c r="A42" s="45" t="s">
        <v>19</v>
      </c>
      <c r="B42" s="58" t="s">
        <v>546</v>
      </c>
      <c r="C42" s="91"/>
      <c r="D42" s="132"/>
      <c r="E42" s="730"/>
      <c r="F42" s="730"/>
      <c r="G42" s="730"/>
      <c r="H42" s="76"/>
      <c r="I42" s="793"/>
      <c r="J42" s="76"/>
      <c r="K42" s="76"/>
      <c r="L42" s="76"/>
    </row>
    <row r="43" spans="1:12" s="26" customFormat="1" ht="12.2" customHeight="1" thickBot="1" x14ac:dyDescent="0.25">
      <c r="A43" s="65" t="s">
        <v>20</v>
      </c>
      <c r="B43" s="58" t="s">
        <v>180</v>
      </c>
      <c r="C43" s="91"/>
      <c r="D43" s="132"/>
      <c r="E43" s="730"/>
      <c r="F43" s="730"/>
      <c r="G43" s="730"/>
      <c r="H43" s="76"/>
      <c r="I43" s="793"/>
      <c r="J43" s="76"/>
      <c r="K43" s="76"/>
      <c r="L43" s="76"/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/>
      <c r="E44" s="734"/>
      <c r="F44" s="734"/>
      <c r="G44" s="734"/>
      <c r="H44" s="694"/>
      <c r="I44" s="1322"/>
      <c r="J44" s="694"/>
      <c r="K44" s="694"/>
      <c r="L44" s="694"/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93"/>
      <c r="F45" s="93"/>
      <c r="G45" s="93"/>
      <c r="H45" s="701"/>
      <c r="I45" s="1329"/>
      <c r="J45" s="701"/>
      <c r="K45" s="701"/>
      <c r="L45" s="701"/>
    </row>
    <row r="46" spans="1:12" s="26" customFormat="1" ht="12.2" customHeight="1" x14ac:dyDescent="0.2">
      <c r="A46" s="1252" t="s">
        <v>173</v>
      </c>
      <c r="B46" s="429" t="s">
        <v>177</v>
      </c>
      <c r="C46" s="433"/>
      <c r="D46" s="416"/>
      <c r="E46" s="110"/>
      <c r="F46" s="110"/>
      <c r="G46" s="110"/>
      <c r="H46" s="682"/>
      <c r="I46" s="785"/>
      <c r="J46" s="682"/>
      <c r="K46" s="682"/>
      <c r="L46" s="682"/>
    </row>
    <row r="47" spans="1:12" s="56" customFormat="1" ht="12.2" customHeight="1" thickBot="1" x14ac:dyDescent="0.25">
      <c r="A47" s="60" t="s">
        <v>178</v>
      </c>
      <c r="B47" s="64" t="s">
        <v>179</v>
      </c>
      <c r="C47" s="1249"/>
      <c r="D47" s="287"/>
      <c r="E47" s="735"/>
      <c r="F47" s="735"/>
      <c r="G47" s="735"/>
      <c r="H47" s="696"/>
      <c r="I47" s="1324"/>
      <c r="J47" s="696"/>
      <c r="K47" s="696"/>
      <c r="L47" s="696"/>
    </row>
    <row r="48" spans="1:12" s="56" customFormat="1" ht="15" customHeight="1" thickBot="1" x14ac:dyDescent="0.25">
      <c r="A48" s="65" t="s">
        <v>21</v>
      </c>
      <c r="B48" s="672" t="s">
        <v>174</v>
      </c>
      <c r="C48" s="140"/>
      <c r="D48" s="139"/>
      <c r="E48" s="740"/>
      <c r="F48" s="740"/>
      <c r="G48" s="740"/>
      <c r="H48" s="705"/>
      <c r="I48" s="1330"/>
      <c r="J48" s="705"/>
      <c r="K48" s="705"/>
      <c r="L48" s="705"/>
    </row>
    <row r="49" spans="1:12" s="56" customFormat="1" ht="15" customHeight="1" x14ac:dyDescent="0.2">
      <c r="A49" s="66"/>
      <c r="B49" s="67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s="56" customFormat="1" ht="15" customHeight="1" x14ac:dyDescent="0.2">
      <c r="A50" s="66"/>
      <c r="B50" s="67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s="56" customFormat="1" ht="15" customHeight="1" thickBot="1" x14ac:dyDescent="0.25">
      <c r="A51" s="1849" t="s">
        <v>362</v>
      </c>
      <c r="B51" s="1849"/>
      <c r="C51" s="1849"/>
      <c r="D51" s="1849"/>
      <c r="E51" s="1849"/>
      <c r="F51" s="1849"/>
      <c r="G51" s="1849"/>
      <c r="H51" s="1849"/>
      <c r="I51" s="68"/>
      <c r="J51" s="68"/>
      <c r="K51" s="68"/>
      <c r="L51" s="68"/>
    </row>
    <row r="52" spans="1:12" s="702" customFormat="1" ht="55.5" customHeight="1" thickBot="1" x14ac:dyDescent="0.25">
      <c r="A52" s="796"/>
      <c r="B52" s="797" t="s">
        <v>38</v>
      </c>
      <c r="C52" s="21" t="str">
        <f>C7</f>
        <v>2023. évi eredeti előirányzat
2/2023. (II.14.)</v>
      </c>
      <c r="D52" s="21" t="str">
        <f t="shared" ref="D52:L52" si="0">D7</f>
        <v>Módosított előirányzat a 14/2023.  (VI.29.)  rendelet szerint</v>
      </c>
      <c r="E52" s="21" t="str">
        <f t="shared" si="0"/>
        <v>Módosított előirányzat a …./2023. (IX…..)  rendelet szerint</v>
      </c>
      <c r="F52" s="1701" t="str">
        <f t="shared" si="0"/>
        <v>Módosított előirányzat a .../2023. (XII…...)  rendelet szerint</v>
      </c>
      <c r="G52" s="34" t="str">
        <f t="shared" si="0"/>
        <v>Módosított előirányzat a …../2023. (II…..)  rendelet szerint</v>
      </c>
      <c r="H52" s="34" t="str">
        <f t="shared" si="0"/>
        <v>Változás a 14/2023. (VI.29.) rendelethez képest</v>
      </c>
      <c r="I52" s="21" t="str">
        <f t="shared" si="0"/>
        <v>2023. évi teljesítés              2023.06.30-ig</v>
      </c>
      <c r="J52" s="21" t="str">
        <f t="shared" si="0"/>
        <v>2023. évi teljesítés              2023.09.30-ig</v>
      </c>
      <c r="K52" s="21" t="str">
        <f t="shared" si="0"/>
        <v>2023. évi teljesítés              2023.12.31-ig</v>
      </c>
      <c r="L52" s="21" t="str">
        <f t="shared" si="0"/>
        <v>Teljesítés %-a</v>
      </c>
    </row>
    <row r="53" spans="1:12" s="33" customFormat="1" ht="12.2" customHeight="1" thickBot="1" x14ac:dyDescent="0.25">
      <c r="A53" s="57" t="s">
        <v>12</v>
      </c>
      <c r="B53" s="58" t="s">
        <v>547</v>
      </c>
      <c r="C53" s="91"/>
      <c r="D53" s="132"/>
      <c r="E53" s="730"/>
      <c r="F53" s="730"/>
      <c r="G53" s="730"/>
      <c r="H53" s="50">
        <f>SUM(H54:H59)-H55</f>
        <v>0</v>
      </c>
      <c r="I53" s="50"/>
      <c r="J53" s="50"/>
      <c r="K53" s="50"/>
      <c r="L53" s="50"/>
    </row>
    <row r="54" spans="1:12" ht="12.2" customHeight="1" x14ac:dyDescent="0.2">
      <c r="A54" s="422" t="s">
        <v>91</v>
      </c>
      <c r="B54" s="17" t="s">
        <v>68</v>
      </c>
      <c r="C54" s="126"/>
      <c r="D54" s="278"/>
      <c r="E54" s="734"/>
      <c r="F54" s="734"/>
      <c r="G54" s="734"/>
      <c r="H54" s="35"/>
      <c r="I54" s="35"/>
      <c r="J54" s="35"/>
      <c r="K54" s="35"/>
      <c r="L54" s="35"/>
    </row>
    <row r="55" spans="1:12" ht="12.2" customHeight="1" x14ac:dyDescent="0.2">
      <c r="A55" s="422" t="s">
        <v>305</v>
      </c>
      <c r="B55" s="428" t="s">
        <v>270</v>
      </c>
      <c r="C55" s="126"/>
      <c r="D55" s="278"/>
      <c r="E55" s="734"/>
      <c r="F55" s="734"/>
      <c r="G55" s="734"/>
      <c r="H55" s="35"/>
      <c r="I55" s="35"/>
      <c r="J55" s="35"/>
      <c r="K55" s="35"/>
      <c r="L55" s="35"/>
    </row>
    <row r="56" spans="1:12" ht="12.2" customHeight="1" x14ac:dyDescent="0.2">
      <c r="A56" s="422" t="s">
        <v>92</v>
      </c>
      <c r="B56" s="423" t="s">
        <v>87</v>
      </c>
      <c r="C56" s="433"/>
      <c r="D56" s="416"/>
      <c r="E56" s="110"/>
      <c r="F56" s="110"/>
      <c r="G56" s="110"/>
      <c r="H56" s="417"/>
      <c r="I56" s="417"/>
      <c r="J56" s="417"/>
      <c r="K56" s="417"/>
      <c r="L56" s="417"/>
    </row>
    <row r="57" spans="1:12" ht="12.2" customHeight="1" x14ac:dyDescent="0.2">
      <c r="A57" s="422" t="s">
        <v>93</v>
      </c>
      <c r="B57" s="423" t="s">
        <v>69</v>
      </c>
      <c r="C57" s="433"/>
      <c r="D57" s="416"/>
      <c r="E57" s="110"/>
      <c r="F57" s="110"/>
      <c r="G57" s="110"/>
      <c r="H57" s="417"/>
      <c r="I57" s="417"/>
      <c r="J57" s="417"/>
      <c r="K57" s="417"/>
      <c r="L57" s="417"/>
    </row>
    <row r="58" spans="1:12" ht="12.2" customHeight="1" x14ac:dyDescent="0.2">
      <c r="A58" s="422" t="s">
        <v>90</v>
      </c>
      <c r="B58" s="423" t="s">
        <v>80</v>
      </c>
      <c r="C58" s="433"/>
      <c r="D58" s="416"/>
      <c r="E58" s="110"/>
      <c r="F58" s="110"/>
      <c r="G58" s="110"/>
      <c r="H58" s="417"/>
      <c r="I58" s="417"/>
      <c r="J58" s="417"/>
      <c r="K58" s="417"/>
      <c r="L58" s="417"/>
    </row>
    <row r="59" spans="1:12" ht="12.2" customHeight="1" x14ac:dyDescent="0.2">
      <c r="A59" s="422" t="s">
        <v>147</v>
      </c>
      <c r="B59" s="423" t="s">
        <v>88</v>
      </c>
      <c r="C59" s="433"/>
      <c r="D59" s="416"/>
      <c r="E59" s="110"/>
      <c r="F59" s="110"/>
      <c r="G59" s="110"/>
      <c r="H59" s="417">
        <f>SUM(H60:H61)</f>
        <v>0</v>
      </c>
      <c r="I59" s="417"/>
      <c r="J59" s="417"/>
      <c r="K59" s="417"/>
      <c r="L59" s="417"/>
    </row>
    <row r="60" spans="1:12" ht="12.2" customHeight="1" x14ac:dyDescent="0.2">
      <c r="A60" s="422" t="s">
        <v>306</v>
      </c>
      <c r="B60" s="669" t="s">
        <v>235</v>
      </c>
      <c r="C60" s="433"/>
      <c r="D60" s="416"/>
      <c r="E60" s="110"/>
      <c r="F60" s="110"/>
      <c r="G60" s="110"/>
      <c r="H60" s="417"/>
      <c r="I60" s="417"/>
      <c r="J60" s="417"/>
      <c r="K60" s="417"/>
      <c r="L60" s="417"/>
    </row>
    <row r="61" spans="1:12" ht="12.2" customHeight="1" thickBot="1" x14ac:dyDescent="0.25">
      <c r="A61" s="86" t="s">
        <v>307</v>
      </c>
      <c r="B61" s="87" t="s">
        <v>234</v>
      </c>
      <c r="C61" s="94"/>
      <c r="D61" s="279"/>
      <c r="E61" s="741"/>
      <c r="F61" s="741"/>
      <c r="G61" s="741"/>
      <c r="H61" s="63"/>
      <c r="I61" s="63"/>
      <c r="J61" s="63"/>
      <c r="K61" s="63"/>
      <c r="L61" s="63"/>
    </row>
    <row r="62" spans="1:12" ht="12.2" customHeight="1" thickBot="1" x14ac:dyDescent="0.25">
      <c r="A62" s="57" t="s">
        <v>13</v>
      </c>
      <c r="B62" s="58" t="s">
        <v>548</v>
      </c>
      <c r="C62" s="91"/>
      <c r="D62" s="132"/>
      <c r="E62" s="730"/>
      <c r="F62" s="730"/>
      <c r="G62" s="730"/>
      <c r="H62" s="50">
        <f>SUM(H63:H67)</f>
        <v>0</v>
      </c>
      <c r="I62" s="50"/>
      <c r="J62" s="50"/>
      <c r="K62" s="50"/>
      <c r="L62" s="50"/>
    </row>
    <row r="63" spans="1:12" s="33" customFormat="1" ht="12.2" customHeight="1" x14ac:dyDescent="0.2">
      <c r="A63" s="422" t="s">
        <v>94</v>
      </c>
      <c r="B63" s="17" t="s">
        <v>119</v>
      </c>
      <c r="C63" s="126"/>
      <c r="D63" s="278"/>
      <c r="E63" s="734"/>
      <c r="F63" s="734"/>
      <c r="G63" s="734"/>
      <c r="H63" s="35"/>
      <c r="I63" s="35"/>
      <c r="J63" s="35"/>
      <c r="K63" s="35"/>
      <c r="L63" s="35"/>
    </row>
    <row r="64" spans="1:12" s="33" customFormat="1" ht="12.2" customHeight="1" x14ac:dyDescent="0.2">
      <c r="A64" s="422" t="s">
        <v>316</v>
      </c>
      <c r="B64" s="670" t="s">
        <v>236</v>
      </c>
      <c r="C64" s="126"/>
      <c r="D64" s="278"/>
      <c r="E64" s="734"/>
      <c r="F64" s="734"/>
      <c r="G64" s="734"/>
      <c r="H64" s="35"/>
      <c r="I64" s="35"/>
      <c r="J64" s="35"/>
      <c r="K64" s="35"/>
      <c r="L64" s="35"/>
    </row>
    <row r="65" spans="1:12" ht="12.2" customHeight="1" x14ac:dyDescent="0.2">
      <c r="A65" s="422" t="s">
        <v>95</v>
      </c>
      <c r="B65" s="423" t="s">
        <v>2</v>
      </c>
      <c r="C65" s="433"/>
      <c r="D65" s="416"/>
      <c r="E65" s="110"/>
      <c r="F65" s="110"/>
      <c r="G65" s="110"/>
      <c r="H65" s="417"/>
      <c r="I65" s="417"/>
      <c r="J65" s="417"/>
      <c r="K65" s="417"/>
      <c r="L65" s="417"/>
    </row>
    <row r="66" spans="1:12" ht="12.2" customHeight="1" x14ac:dyDescent="0.2">
      <c r="A66" s="422" t="s">
        <v>342</v>
      </c>
      <c r="B66" s="671" t="s">
        <v>237</v>
      </c>
      <c r="C66" s="433"/>
      <c r="D66" s="416"/>
      <c r="E66" s="110"/>
      <c r="F66" s="110"/>
      <c r="G66" s="110"/>
      <c r="H66" s="417"/>
      <c r="I66" s="417"/>
      <c r="J66" s="417"/>
      <c r="K66" s="417"/>
      <c r="L66" s="417"/>
    </row>
    <row r="67" spans="1:12" ht="12.2" customHeight="1" x14ac:dyDescent="0.2">
      <c r="A67" s="422" t="s">
        <v>96</v>
      </c>
      <c r="B67" s="17" t="s">
        <v>175</v>
      </c>
      <c r="C67" s="433"/>
      <c r="D67" s="416"/>
      <c r="E67" s="110"/>
      <c r="F67" s="110"/>
      <c r="G67" s="110"/>
      <c r="H67" s="417">
        <f>SUM(H68:H69)</f>
        <v>0</v>
      </c>
      <c r="I67" s="417"/>
      <c r="J67" s="417"/>
      <c r="K67" s="417"/>
      <c r="L67" s="417"/>
    </row>
    <row r="68" spans="1:12" ht="12.2" customHeight="1" x14ac:dyDescent="0.2">
      <c r="A68" s="422" t="s">
        <v>317</v>
      </c>
      <c r="B68" s="669" t="s">
        <v>239</v>
      </c>
      <c r="C68" s="433"/>
      <c r="D68" s="416"/>
      <c r="E68" s="110"/>
      <c r="F68" s="110"/>
      <c r="G68" s="110"/>
      <c r="H68" s="417"/>
      <c r="I68" s="417"/>
      <c r="J68" s="417"/>
      <c r="K68" s="417"/>
      <c r="L68" s="417"/>
    </row>
    <row r="69" spans="1:12" ht="12.2" customHeight="1" thickBot="1" x14ac:dyDescent="0.25">
      <c r="A69" s="86" t="s">
        <v>318</v>
      </c>
      <c r="B69" s="87" t="s">
        <v>238</v>
      </c>
      <c r="C69" s="94"/>
      <c r="D69" s="416"/>
      <c r="E69" s="110"/>
      <c r="F69" s="110"/>
      <c r="G69" s="110"/>
      <c r="H69" s="417"/>
      <c r="I69" s="417"/>
      <c r="J69" s="417"/>
      <c r="K69" s="417"/>
      <c r="L69" s="417"/>
    </row>
    <row r="70" spans="1:12" ht="15" customHeight="1" thickBot="1" x14ac:dyDescent="0.25">
      <c r="A70" s="57" t="s">
        <v>14</v>
      </c>
      <c r="B70" s="69" t="s">
        <v>176</v>
      </c>
      <c r="C70" s="140"/>
      <c r="D70" s="139"/>
      <c r="E70" s="740"/>
      <c r="F70" s="740"/>
      <c r="G70" s="740"/>
      <c r="H70" s="70">
        <f>+H53+H62</f>
        <v>0</v>
      </c>
      <c r="I70" s="70"/>
      <c r="J70" s="70"/>
      <c r="K70" s="70"/>
      <c r="L70" s="70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1" t="s">
        <v>292</v>
      </c>
      <c r="B72" s="72"/>
      <c r="C72" s="142"/>
      <c r="D72" s="790"/>
      <c r="E72" s="668"/>
      <c r="F72" s="668"/>
      <c r="G72" s="668"/>
      <c r="H72" s="253"/>
      <c r="I72" s="253"/>
      <c r="J72" s="253"/>
      <c r="K72" s="253"/>
      <c r="L72" s="253"/>
    </row>
    <row r="73" spans="1:12" ht="14.25" hidden="1" customHeight="1" thickBot="1" x14ac:dyDescent="0.25">
      <c r="A73" s="71" t="s">
        <v>291</v>
      </c>
      <c r="B73" s="72"/>
      <c r="C73" s="756"/>
      <c r="D73" s="794"/>
      <c r="E73" s="755"/>
      <c r="F73" s="755"/>
      <c r="G73" s="755"/>
      <c r="H73" s="757"/>
      <c r="I73" s="757"/>
      <c r="J73" s="757"/>
      <c r="K73" s="757"/>
      <c r="L73" s="757"/>
    </row>
    <row r="74" spans="1:12" x14ac:dyDescent="0.2">
      <c r="D74" s="232"/>
      <c r="E74" s="232"/>
      <c r="F74" s="232"/>
      <c r="G74" s="232"/>
      <c r="H74" s="232" t="s">
        <v>742</v>
      </c>
      <c r="I74" s="232"/>
      <c r="J74" s="232"/>
      <c r="K74" s="232"/>
      <c r="L74" s="232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39370078740157483" footer="0.39370078740157483"/>
  <pageSetup paperSize="9" scale="7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6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7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8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52" zoomScale="130" zoomScaleNormal="160" zoomScaleSheetLayoutView="130" workbookViewId="0">
      <selection activeCell="I52" sqref="I1:L1048576"/>
    </sheetView>
  </sheetViews>
  <sheetFormatPr defaultColWidth="9.33203125" defaultRowHeight="12.75" x14ac:dyDescent="0.2"/>
  <cols>
    <col min="1" max="1" width="13.83203125" style="37" customWidth="1"/>
    <col min="2" max="2" width="67.5" style="25" customWidth="1"/>
    <col min="3" max="3" width="17.83203125" style="25" customWidth="1"/>
    <col min="4" max="4" width="15.83203125" style="25" customWidth="1"/>
    <col min="5" max="5" width="15.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6" ht="12.75" customHeight="1" x14ac:dyDescent="0.2">
      <c r="A1" s="1711" t="s">
        <v>798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6" ht="12.75" customHeight="1" x14ac:dyDescent="0.2">
      <c r="A2" s="1711" t="s">
        <v>747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6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6" s="40" customFormat="1" ht="35.450000000000003" customHeight="1" x14ac:dyDescent="0.2">
      <c r="A4" s="38" t="s">
        <v>137</v>
      </c>
      <c r="B4" s="39" t="s">
        <v>130</v>
      </c>
      <c r="C4" s="1743" t="s">
        <v>187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6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6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</row>
    <row r="7" spans="1:16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6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  <c r="P8" s="48" t="s">
        <v>385</v>
      </c>
    </row>
    <row r="9" spans="1:16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6" s="26" customFormat="1" ht="12.2" customHeight="1" thickBot="1" x14ac:dyDescent="0.25">
      <c r="A10" s="45" t="s">
        <v>12</v>
      </c>
      <c r="B10" s="49" t="s">
        <v>277</v>
      </c>
      <c r="C10" s="91">
        <f>C11+C12+C13+C14+C15+C16+C17+C18+C19+C20+C21</f>
        <v>294699169</v>
      </c>
      <c r="D10" s="132">
        <f t="shared" ref="D10:K10" si="0">D11+D12+D13+D14+D15+D16+D17+D18+D19+D20+D21</f>
        <v>308633169</v>
      </c>
      <c r="E10" s="91">
        <f t="shared" si="0"/>
        <v>311098169</v>
      </c>
      <c r="F10" s="91">
        <f t="shared" si="0"/>
        <v>0</v>
      </c>
      <c r="G10" s="50">
        <f t="shared" si="0"/>
        <v>0</v>
      </c>
      <c r="H10" s="256">
        <f>H11+H12+H13+H14+H15+H16+H17+H18+H19+H20+H21</f>
        <v>2465000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>
        <f t="shared" ref="L10:L48" si="1">I10/D10*100</f>
        <v>0</v>
      </c>
    </row>
    <row r="11" spans="1:16" s="26" customFormat="1" ht="12.2" customHeight="1" x14ac:dyDescent="0.2">
      <c r="A11" s="51" t="s">
        <v>91</v>
      </c>
      <c r="B11" s="52" t="s">
        <v>143</v>
      </c>
      <c r="C11" s="133">
        <f>'6.Polg_Hivatal'!C11+'7.TIK'!C11+'8.Humán'!C11+'9.Óvoda'!C11+'10.TMKK'!C11+'11.Rendelő'!C11</f>
        <v>0</v>
      </c>
      <c r="D11" s="284">
        <f>'6.Polg_Hivatal'!D11+'7.TIK'!D11+'8.Humán'!D11+'9.Óvoda'!D11+'10.TMKK'!D11+'11.Rendelő'!D11</f>
        <v>0</v>
      </c>
      <c r="E11" s="133">
        <f>'6.Polg_Hivatal'!E11+'7.TIK'!E11+'8.Humán'!E11+'9.Óvoda'!E11+'10.TMKK'!E11+'11.Rendelő'!E11</f>
        <v>0</v>
      </c>
      <c r="F11" s="133">
        <f>'6.Polg_Hivatal'!F11+'7.TIK'!F11+'8.Humán'!F11+'9.Óvoda'!F11+'10.TMKK'!F11+'11.Rendelő'!F11</f>
        <v>0</v>
      </c>
      <c r="G11" s="53">
        <f>'6.Polg_Hivatal'!G11+'7.TIK'!G11+'8.Humán'!G11+'9.Óvoda'!G11+'10.TMKK'!G11+'11.Rendelő'!G11</f>
        <v>0</v>
      </c>
      <c r="H11" s="258">
        <f>'6.Polg_Hivatal'!H11+'7.TIK'!H11+'8.Humán'!H11+'9.Óvoda'!H11+'10.TMKK'!H11+'11.Rendelő'!H11</f>
        <v>0</v>
      </c>
      <c r="I11" s="258">
        <f>'6.Polg_Hivatal'!I11+'7.TIK'!I11+'8.Humán'!I11+'9.Óvoda'!I11+'10.TMKK'!I11+'11.Rendelő'!I11</f>
        <v>0</v>
      </c>
      <c r="J11" s="201">
        <f>'6.Polg_Hivatal'!J11+'7.TIK'!J11+'8.Humán'!J11+'9.Óvoda'!J11+'10.TMKK'!J11+'11.Rendelő'!J11</f>
        <v>0</v>
      </c>
      <c r="K11" s="201">
        <f>'6.Polg_Hivatal'!K11+'7.TIK'!K11+'8.Humán'!K11+'9.Óvoda'!K11+'10.TMKK'!K11+'11.Rendelő'!K11</f>
        <v>0</v>
      </c>
      <c r="L11" s="202" t="e">
        <f t="shared" si="1"/>
        <v>#DIV/0!</v>
      </c>
    </row>
    <row r="12" spans="1:16" s="26" customFormat="1" ht="12.2" customHeight="1" x14ac:dyDescent="0.2">
      <c r="A12" s="1252" t="s">
        <v>92</v>
      </c>
      <c r="B12" s="423" t="s">
        <v>144</v>
      </c>
      <c r="C12" s="424">
        <f>'6.Polg_Hivatal'!C12+'7.TIK'!C12+'8.Humán'!C12+'9.Óvoda'!C12+'10.TMKK'!C12+'11.Rendelő'!C12</f>
        <v>59280848</v>
      </c>
      <c r="D12" s="434">
        <f>'6.Polg_Hivatal'!D12+'7.TIK'!D12+'8.Humán'!D12+'9.Óvoda'!D12+'10.TMKK'!D12+'11.Rendelő'!D12</f>
        <v>59280848</v>
      </c>
      <c r="E12" s="424">
        <f>'6.Polg_Hivatal'!E12+'7.TIK'!E12+'8.Humán'!E12+'9.Óvoda'!E12+'10.TMKK'!E12+'11.Rendelő'!E12</f>
        <v>59280848</v>
      </c>
      <c r="F12" s="424">
        <f>'6.Polg_Hivatal'!F12+'7.TIK'!F12+'8.Humán'!F12+'9.Óvoda'!F12+'10.TMKK'!F12+'11.Rendelő'!F12</f>
        <v>0</v>
      </c>
      <c r="G12" s="425">
        <f>'6.Polg_Hivatal'!G12+'7.TIK'!G12+'8.Humán'!G12+'9.Óvoda'!G12+'10.TMKK'!G12+'11.Rendelő'!G12</f>
        <v>0</v>
      </c>
      <c r="H12" s="648">
        <f>'6.Polg_Hivatal'!H12+'7.TIK'!H12+'8.Humán'!H12+'9.Óvoda'!H12+'10.TMKK'!H12+'11.Rendelő'!H12</f>
        <v>0</v>
      </c>
      <c r="I12" s="648">
        <f>'6.Polg_Hivatal'!I12+'7.TIK'!I12+'8.Humán'!I12+'9.Óvoda'!I12+'10.TMKK'!I12+'11.Rendelő'!I12</f>
        <v>0</v>
      </c>
      <c r="J12" s="203">
        <f>'6.Polg_Hivatal'!J12+'7.TIK'!J12+'8.Humán'!J12+'9.Óvoda'!J12+'10.TMKK'!J12+'11.Rendelő'!J12</f>
        <v>0</v>
      </c>
      <c r="K12" s="203">
        <f>'6.Polg_Hivatal'!K12+'7.TIK'!K12+'8.Humán'!K12+'9.Óvoda'!K12+'10.TMKK'!K12+'11.Rendelő'!K12</f>
        <v>0</v>
      </c>
      <c r="L12" s="204">
        <f t="shared" si="1"/>
        <v>0</v>
      </c>
    </row>
    <row r="13" spans="1:16" s="26" customFormat="1" ht="12.2" customHeight="1" x14ac:dyDescent="0.2">
      <c r="A13" s="1252" t="s">
        <v>93</v>
      </c>
      <c r="B13" s="423" t="s">
        <v>145</v>
      </c>
      <c r="C13" s="424">
        <f>'6.Polg_Hivatal'!C13+'7.TIK'!C13+'8.Humán'!C13+'9.Óvoda'!C13+'10.TMKK'!C13+'11.Rendelő'!C13</f>
        <v>8034964</v>
      </c>
      <c r="D13" s="434">
        <f>'6.Polg_Hivatal'!D13+'7.TIK'!D13+'8.Humán'!D13+'9.Óvoda'!D13+'10.TMKK'!D13+'11.Rendelő'!D13</f>
        <v>8034964</v>
      </c>
      <c r="E13" s="424">
        <f>'6.Polg_Hivatal'!E13+'7.TIK'!E13+'8.Humán'!E13+'9.Óvoda'!E13+'10.TMKK'!E13+'11.Rendelő'!E13</f>
        <v>10499964</v>
      </c>
      <c r="F13" s="424">
        <f>'6.Polg_Hivatal'!F13+'7.TIK'!F13+'8.Humán'!F13+'9.Óvoda'!F13+'10.TMKK'!F13+'11.Rendelő'!F13</f>
        <v>0</v>
      </c>
      <c r="G13" s="425">
        <f>'6.Polg_Hivatal'!G13+'7.TIK'!G13+'8.Humán'!G13+'9.Óvoda'!G13+'10.TMKK'!G13+'11.Rendelő'!G13</f>
        <v>0</v>
      </c>
      <c r="H13" s="648">
        <f>'6.Polg_Hivatal'!H13+'7.TIK'!H13+'8.Humán'!H13+'9.Óvoda'!H13+'10.TMKK'!H13+'11.Rendelő'!H13</f>
        <v>2465000</v>
      </c>
      <c r="I13" s="648">
        <f>'6.Polg_Hivatal'!I13+'7.TIK'!I13+'8.Humán'!I13+'9.Óvoda'!I13+'10.TMKK'!I13+'11.Rendelő'!I13</f>
        <v>0</v>
      </c>
      <c r="J13" s="203">
        <f>'6.Polg_Hivatal'!J13+'7.TIK'!J13+'8.Humán'!J13+'9.Óvoda'!J13+'10.TMKK'!J13+'11.Rendelő'!J13</f>
        <v>0</v>
      </c>
      <c r="K13" s="203">
        <f>'6.Polg_Hivatal'!K13+'7.TIK'!K13+'8.Humán'!K13+'9.Óvoda'!K13+'10.TMKK'!K13+'11.Rendelő'!K13</f>
        <v>0</v>
      </c>
      <c r="L13" s="204">
        <f t="shared" si="1"/>
        <v>0</v>
      </c>
    </row>
    <row r="14" spans="1:16" s="26" customFormat="1" ht="12.2" customHeight="1" x14ac:dyDescent="0.2">
      <c r="A14" s="1252" t="s">
        <v>90</v>
      </c>
      <c r="B14" s="423" t="s">
        <v>146</v>
      </c>
      <c r="C14" s="424">
        <f>'6.Polg_Hivatal'!C14+'7.TIK'!C14+'8.Humán'!C14+'9.Óvoda'!C14+'10.TMKK'!C14+'11.Rendelő'!C14</f>
        <v>0</v>
      </c>
      <c r="D14" s="434">
        <f>'6.Polg_Hivatal'!D14+'7.TIK'!D14+'8.Humán'!D14+'9.Óvoda'!D14+'10.TMKK'!D14+'11.Rendelő'!D14</f>
        <v>0</v>
      </c>
      <c r="E14" s="424">
        <f>'6.Polg_Hivatal'!E14+'7.TIK'!E14+'8.Humán'!E14+'9.Óvoda'!E14+'10.TMKK'!E14+'11.Rendelő'!E14</f>
        <v>0</v>
      </c>
      <c r="F14" s="424">
        <f>'6.Polg_Hivatal'!F14+'7.TIK'!F14+'8.Humán'!F14+'9.Óvoda'!F14+'10.TMKK'!F14+'11.Rendelő'!F14</f>
        <v>0</v>
      </c>
      <c r="G14" s="425">
        <f>'6.Polg_Hivatal'!G14+'7.TIK'!G14+'8.Humán'!G14+'9.Óvoda'!G14+'10.TMKK'!G14+'11.Rendelő'!G14</f>
        <v>0</v>
      </c>
      <c r="H14" s="648">
        <f>'6.Polg_Hivatal'!H14+'7.TIK'!H14+'8.Humán'!H14+'9.Óvoda'!H14+'10.TMKK'!H14+'11.Rendelő'!H14</f>
        <v>0</v>
      </c>
      <c r="I14" s="648">
        <f>'6.Polg_Hivatal'!I14+'7.TIK'!I14+'8.Humán'!I14+'9.Óvoda'!I14+'10.TMKK'!I14+'11.Rendelő'!I14</f>
        <v>0</v>
      </c>
      <c r="J14" s="203">
        <f>'6.Polg_Hivatal'!J14+'7.TIK'!J14+'8.Humán'!J14+'9.Óvoda'!J14+'10.TMKK'!J14+'11.Rendelő'!J14</f>
        <v>0</v>
      </c>
      <c r="K14" s="203">
        <f>'6.Polg_Hivatal'!K14+'7.TIK'!K14+'8.Humán'!K14+'9.Óvoda'!K14+'10.TMKK'!K14+'11.Rendelő'!K14</f>
        <v>0</v>
      </c>
      <c r="L14" s="204" t="e">
        <f t="shared" si="1"/>
        <v>#DIV/0!</v>
      </c>
    </row>
    <row r="15" spans="1:16" s="26" customFormat="1" ht="12.2" customHeight="1" x14ac:dyDescent="0.2">
      <c r="A15" s="1252" t="s">
        <v>147</v>
      </c>
      <c r="B15" s="423" t="s">
        <v>148</v>
      </c>
      <c r="C15" s="424">
        <f>'6.Polg_Hivatal'!C15+'7.TIK'!C15+'8.Humán'!C15+'9.Óvoda'!C15+'10.TMKK'!C15+'11.Rendelő'!C15</f>
        <v>176659740</v>
      </c>
      <c r="D15" s="434">
        <f>'6.Polg_Hivatal'!D15+'7.TIK'!D15+'8.Humán'!D15+'9.Óvoda'!D15+'10.TMKK'!D15+'11.Rendelő'!D15</f>
        <v>176659740</v>
      </c>
      <c r="E15" s="424">
        <f>'6.Polg_Hivatal'!E15+'7.TIK'!E15+'8.Humán'!E15+'9.Óvoda'!E15+'10.TMKK'!E15+'11.Rendelő'!E15</f>
        <v>176659740</v>
      </c>
      <c r="F15" s="424">
        <f>'6.Polg_Hivatal'!F15+'7.TIK'!F15+'8.Humán'!F15+'9.Óvoda'!F15+'10.TMKK'!F15+'11.Rendelő'!F15</f>
        <v>0</v>
      </c>
      <c r="G15" s="425">
        <f>'6.Polg_Hivatal'!G15+'7.TIK'!G15+'8.Humán'!G15+'9.Óvoda'!G15+'10.TMKK'!G15+'11.Rendelő'!G15</f>
        <v>0</v>
      </c>
      <c r="H15" s="648">
        <f>'6.Polg_Hivatal'!H15+'7.TIK'!H15+'8.Humán'!H15+'9.Óvoda'!H15+'10.TMKK'!H15+'11.Rendelő'!H15</f>
        <v>0</v>
      </c>
      <c r="I15" s="648">
        <f>'6.Polg_Hivatal'!I15+'7.TIK'!I15+'8.Humán'!I15+'9.Óvoda'!I15+'10.TMKK'!I15+'11.Rendelő'!I15</f>
        <v>0</v>
      </c>
      <c r="J15" s="203">
        <f>'6.Polg_Hivatal'!J15+'7.TIK'!J15+'8.Humán'!J15+'9.Óvoda'!J15+'10.TMKK'!J15+'11.Rendelő'!J15</f>
        <v>0</v>
      </c>
      <c r="K15" s="203">
        <f>'6.Polg_Hivatal'!K15+'7.TIK'!K15+'8.Humán'!K15+'9.Óvoda'!K15+'10.TMKK'!K15+'11.Rendelő'!K15</f>
        <v>0</v>
      </c>
      <c r="L15" s="204">
        <f t="shared" si="1"/>
        <v>0</v>
      </c>
    </row>
    <row r="16" spans="1:16" s="26" customFormat="1" ht="12.2" customHeight="1" x14ac:dyDescent="0.2">
      <c r="A16" s="1252" t="s">
        <v>149</v>
      </c>
      <c r="B16" s="423" t="s">
        <v>150</v>
      </c>
      <c r="C16" s="424">
        <f>'6.Polg_Hivatal'!C16+'7.TIK'!C16+'8.Humán'!C16+'9.Óvoda'!C16+'10.TMKK'!C16+'11.Rendelő'!C16</f>
        <v>39817147</v>
      </c>
      <c r="D16" s="434">
        <f>'6.Polg_Hivatal'!D16+'7.TIK'!D16+'8.Humán'!D16+'9.Óvoda'!D16+'10.TMKK'!D16+'11.Rendelő'!D16</f>
        <v>39817147</v>
      </c>
      <c r="E16" s="424">
        <f>'6.Polg_Hivatal'!E16+'7.TIK'!E16+'8.Humán'!E16+'9.Óvoda'!E16+'10.TMKK'!E16+'11.Rendelő'!E16</f>
        <v>39817147</v>
      </c>
      <c r="F16" s="424">
        <f>'6.Polg_Hivatal'!F16+'7.TIK'!F16+'8.Humán'!F16+'9.Óvoda'!F16+'10.TMKK'!F16+'11.Rendelő'!F16</f>
        <v>0</v>
      </c>
      <c r="G16" s="425">
        <f>'6.Polg_Hivatal'!G16+'7.TIK'!G16+'8.Humán'!G16+'9.Óvoda'!G16+'10.TMKK'!G16+'11.Rendelő'!G16</f>
        <v>0</v>
      </c>
      <c r="H16" s="648">
        <f>'6.Polg_Hivatal'!H16+'7.TIK'!H16+'8.Humán'!H16+'9.Óvoda'!H16+'10.TMKK'!H16+'11.Rendelő'!H16</f>
        <v>0</v>
      </c>
      <c r="I16" s="648">
        <f>'6.Polg_Hivatal'!I16+'7.TIK'!I16+'8.Humán'!I16+'9.Óvoda'!I16+'10.TMKK'!I16+'11.Rendelő'!I16</f>
        <v>0</v>
      </c>
      <c r="J16" s="203">
        <f>'6.Polg_Hivatal'!J16+'7.TIK'!J16+'8.Humán'!J16+'9.Óvoda'!J16+'10.TMKK'!J16+'11.Rendelő'!J16</f>
        <v>0</v>
      </c>
      <c r="K16" s="203">
        <f>'6.Polg_Hivatal'!K16+'7.TIK'!K16+'8.Humán'!K16+'9.Óvoda'!K16+'10.TMKK'!K16+'11.Rendelő'!K16</f>
        <v>0</v>
      </c>
      <c r="L16" s="204">
        <f t="shared" si="1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>
        <f>'6.Polg_Hivatal'!C17+'7.TIK'!C17+'8.Humán'!C17+'9.Óvoda'!C17+'10.TMKK'!C17+'11.Rendelő'!C17</f>
        <v>0</v>
      </c>
      <c r="D17" s="434">
        <f>'6.Polg_Hivatal'!D17+'7.TIK'!D17+'8.Humán'!D17+'9.Óvoda'!D17+'10.TMKK'!D17+'11.Rendelő'!D17</f>
        <v>13934000</v>
      </c>
      <c r="E17" s="424">
        <f>'6.Polg_Hivatal'!E17+'7.TIK'!E17+'8.Humán'!E17+'9.Óvoda'!E17+'10.TMKK'!E17+'11.Rendelő'!E17</f>
        <v>13934000</v>
      </c>
      <c r="F17" s="424">
        <f>'6.Polg_Hivatal'!F17+'7.TIK'!F17+'8.Humán'!F17+'9.Óvoda'!F17+'10.TMKK'!F17+'11.Rendelő'!F17</f>
        <v>0</v>
      </c>
      <c r="G17" s="425">
        <f>'6.Polg_Hivatal'!G17+'7.TIK'!G17+'8.Humán'!G17+'9.Óvoda'!G17+'10.TMKK'!G17+'11.Rendelő'!G17</f>
        <v>0</v>
      </c>
      <c r="H17" s="648">
        <f>'6.Polg_Hivatal'!H17+'7.TIK'!H17+'8.Humán'!H17+'9.Óvoda'!H17+'10.TMKK'!H17+'11.Rendelő'!H17</f>
        <v>0</v>
      </c>
      <c r="I17" s="648">
        <f>'6.Polg_Hivatal'!I17+'7.TIK'!I17+'8.Humán'!I17+'9.Óvoda'!I17+'10.TMKK'!I17+'11.Rendelő'!I17</f>
        <v>0</v>
      </c>
      <c r="J17" s="203">
        <f>'6.Polg_Hivatal'!J17+'7.TIK'!J17+'8.Humán'!J17+'9.Óvoda'!J17+'10.TMKK'!J17+'11.Rendelő'!J17</f>
        <v>0</v>
      </c>
      <c r="K17" s="203">
        <f>'6.Polg_Hivatal'!K17+'7.TIK'!K17+'8.Humán'!K17+'9.Óvoda'!K17+'10.TMKK'!K17+'11.Rendelő'!K17</f>
        <v>0</v>
      </c>
      <c r="L17" s="204">
        <f t="shared" si="1"/>
        <v>0</v>
      </c>
    </row>
    <row r="18" spans="1:12" s="26" customFormat="1" ht="12.2" customHeight="1" x14ac:dyDescent="0.2">
      <c r="A18" s="1252" t="s">
        <v>153</v>
      </c>
      <c r="B18" s="439" t="s">
        <v>302</v>
      </c>
      <c r="C18" s="125">
        <f>'6.Polg_Hivatal'!C18+'7.TIK'!C18+'8.Humán'!C18+'9.Óvoda'!C18+'10.TMKK'!C18+'11.Rendelő'!C18</f>
        <v>0</v>
      </c>
      <c r="D18" s="277">
        <f>'6.Polg_Hivatal'!D18+'7.TIK'!D18+'8.Humán'!D18+'9.Óvoda'!D18+'10.TMKK'!D18+'11.Rendelő'!D18</f>
        <v>0</v>
      </c>
      <c r="E18" s="125">
        <f>'6.Polg_Hivatal'!E18+'7.TIK'!E18+'8.Humán'!E18+'9.Óvoda'!E18+'10.TMKK'!E18+'11.Rendelő'!E18</f>
        <v>0</v>
      </c>
      <c r="F18" s="125">
        <f>'6.Polg_Hivatal'!F18+'7.TIK'!F18+'8.Humán'!F18+'9.Óvoda'!F18+'10.TMKK'!F18+'11.Rendelő'!F18</f>
        <v>0</v>
      </c>
      <c r="G18" s="55">
        <f>'6.Polg_Hivatal'!G18+'7.TIK'!G18+'8.Humán'!G18+'9.Óvoda'!G18+'10.TMKK'!G18+'11.Rendelő'!G18</f>
        <v>0</v>
      </c>
      <c r="H18" s="259">
        <f>'6.Polg_Hivatal'!H18+'7.TIK'!H18+'8.Humán'!H18+'9.Óvoda'!H18+'10.TMKK'!H18+'11.Rendelő'!H18</f>
        <v>0</v>
      </c>
      <c r="I18" s="259">
        <f>'6.Polg_Hivatal'!I18+'7.TIK'!I18+'8.Humán'!I18+'9.Óvoda'!I18+'10.TMKK'!I18+'11.Rendelő'!I18</f>
        <v>0</v>
      </c>
      <c r="J18" s="205">
        <f>'6.Polg_Hivatal'!J18+'7.TIK'!J18+'8.Humán'!J18+'9.Óvoda'!J18+'10.TMKK'!J18+'11.Rendelő'!J18</f>
        <v>0</v>
      </c>
      <c r="K18" s="205">
        <f>'6.Polg_Hivatal'!K18+'7.TIK'!K18+'8.Humán'!K18+'9.Óvoda'!K18+'10.TMKK'!K18+'11.Rendelő'!K18</f>
        <v>0</v>
      </c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>
        <f>'6.Polg_Hivatal'!C19+'7.TIK'!C19+'8.Humán'!C19+'9.Óvoda'!C19+'10.TMKK'!C19+'11.Rendelő'!C19</f>
        <v>0</v>
      </c>
      <c r="D19" s="434">
        <f>'6.Polg_Hivatal'!D19+'7.TIK'!D19+'8.Humán'!D19+'9.Óvoda'!D19+'10.TMKK'!D19+'11.Rendelő'!D19</f>
        <v>0</v>
      </c>
      <c r="E19" s="424">
        <f>'6.Polg_Hivatal'!E19+'7.TIK'!E19+'8.Humán'!E19+'9.Óvoda'!E19+'10.TMKK'!E19+'11.Rendelő'!E19</f>
        <v>0</v>
      </c>
      <c r="F19" s="424">
        <f>'6.Polg_Hivatal'!F19+'7.TIK'!F19+'8.Humán'!F19+'9.Óvoda'!F19+'10.TMKK'!F19+'11.Rendelő'!F19</f>
        <v>0</v>
      </c>
      <c r="G19" s="425">
        <f>'6.Polg_Hivatal'!G19+'7.TIK'!G19+'8.Humán'!G19+'9.Óvoda'!G19+'10.TMKK'!G19+'11.Rendelő'!G19</f>
        <v>0</v>
      </c>
      <c r="H19" s="648">
        <f>'6.Polg_Hivatal'!H19+'7.TIK'!H19+'8.Humán'!H19+'9.Óvoda'!H19+'10.TMKK'!H19+'11.Rendelő'!H19</f>
        <v>0</v>
      </c>
      <c r="I19" s="648">
        <f>'6.Polg_Hivatal'!I19+'7.TIK'!I19+'8.Humán'!I19+'9.Óvoda'!I19+'10.TMKK'!I19+'11.Rendelő'!I19</f>
        <v>0</v>
      </c>
      <c r="J19" s="203">
        <f>'6.Polg_Hivatal'!J19+'7.TIK'!J19+'8.Humán'!J19+'9.Óvoda'!J19+'10.TMKK'!J19+'11.Rendelő'!J19</f>
        <v>0</v>
      </c>
      <c r="K19" s="203">
        <f>'6.Polg_Hivatal'!K19+'7.TIK'!K19+'8.Humán'!K19+'9.Óvoda'!K19+'10.TMKK'!K19+'11.Rendelő'!K19</f>
        <v>0</v>
      </c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>
        <f>'6.Polg_Hivatal'!C20+'7.TIK'!C20+'8.Humán'!C20+'9.Óvoda'!C20+'10.TMKK'!C20+'11.Rendelő'!C20</f>
        <v>0</v>
      </c>
      <c r="D20" s="435">
        <f>'6.Polg_Hivatal'!D20+'7.TIK'!D20+'8.Humán'!D20+'9.Óvoda'!D20+'10.TMKK'!D20+'11.Rendelő'!D20</f>
        <v>0</v>
      </c>
      <c r="E20" s="426">
        <f>'6.Polg_Hivatal'!E20+'7.TIK'!E20+'8.Humán'!E20+'9.Óvoda'!E20+'10.TMKK'!E20+'11.Rendelő'!E20</f>
        <v>0</v>
      </c>
      <c r="F20" s="426">
        <f>'6.Polg_Hivatal'!F20+'7.TIK'!F20+'8.Humán'!F20+'9.Óvoda'!F20+'10.TMKK'!F20+'11.Rendelő'!F20</f>
        <v>0</v>
      </c>
      <c r="G20" s="427">
        <f>'6.Polg_Hivatal'!G20+'7.TIK'!G20+'8.Humán'!G20+'9.Óvoda'!G20+'10.TMKK'!G20+'11.Rendelő'!G20</f>
        <v>0</v>
      </c>
      <c r="H20" s="649">
        <f>'6.Polg_Hivatal'!H20+'7.TIK'!H20+'8.Humán'!H20+'9.Óvoda'!H20+'10.TMKK'!H20+'11.Rendelő'!H20</f>
        <v>0</v>
      </c>
      <c r="I20" s="649">
        <f>'6.Polg_Hivatal'!I20+'7.TIK'!I20+'8.Humán'!I20+'9.Óvoda'!I20+'10.TMKK'!I20+'11.Rendelő'!I20</f>
        <v>0</v>
      </c>
      <c r="J20" s="207">
        <f>'6.Polg_Hivatal'!J20+'7.TIK'!J20+'8.Humán'!J20+'9.Óvoda'!J20+'10.TMKK'!J20+'11.Rendelő'!J20</f>
        <v>0</v>
      </c>
      <c r="K20" s="207">
        <f>'6.Polg_Hivatal'!K20+'7.TIK'!K20+'8.Humán'!K20+'9.Óvoda'!K20+'10.TMKK'!K20+'11.Rendelő'!K20</f>
        <v>0</v>
      </c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>
        <f>'6.Polg_Hivatal'!C21+'7.TIK'!C21+'8.Humán'!C21+'9.Óvoda'!C21+'10.TMKK'!C21+'11.Rendelő'!C21</f>
        <v>10906470</v>
      </c>
      <c r="D21" s="435">
        <f>'6.Polg_Hivatal'!D21+'7.TIK'!D21+'8.Humán'!D21+'9.Óvoda'!D21+'10.TMKK'!D21+'11.Rendelő'!D21</f>
        <v>10906470</v>
      </c>
      <c r="E21" s="426">
        <f>'6.Polg_Hivatal'!E21+'7.TIK'!E21+'8.Humán'!E21+'9.Óvoda'!E21+'10.TMKK'!E21+'11.Rendelő'!E21</f>
        <v>10906470</v>
      </c>
      <c r="F21" s="426">
        <f>'6.Polg_Hivatal'!F21+'7.TIK'!F21+'8.Humán'!F21+'9.Óvoda'!F21+'10.TMKK'!F21+'11.Rendelő'!F21</f>
        <v>0</v>
      </c>
      <c r="G21" s="427">
        <f>'6.Polg_Hivatal'!G21+'7.TIK'!G21+'8.Humán'!G21+'9.Óvoda'!G21+'10.TMKK'!G21+'11.Rendelő'!G21</f>
        <v>0</v>
      </c>
      <c r="H21" s="649">
        <f>'6.Polg_Hivatal'!H21+'7.TIK'!H21+'8.Humán'!H21+'9.Óvoda'!H21+'10.TMKK'!H21+'11.Rendelő'!H21</f>
        <v>0</v>
      </c>
      <c r="I21" s="649">
        <f>'6.Polg_Hivatal'!I21+'7.TIK'!I21+'8.Humán'!I21+'9.Óvoda'!I21+'10.TMKK'!I21+'11.Rendelő'!I21</f>
        <v>0</v>
      </c>
      <c r="J21" s="207">
        <f>'6.Polg_Hivatal'!J21+'7.TIK'!J21+'8.Humán'!J21+'9.Óvoda'!J21+'10.TMKK'!J21+'11.Rendelő'!J21</f>
        <v>0</v>
      </c>
      <c r="K21" s="207">
        <f>'6.Polg_Hivatal'!K21+'7.TIK'!K21+'8.Humán'!K21+'9.Óvoda'!K21+'10.TMKK'!K21+'11.Rendelő'!K21</f>
        <v>0</v>
      </c>
      <c r="L21" s="208">
        <f t="shared" si="1"/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C23+C24+C25+C26</f>
        <v>1170456914</v>
      </c>
      <c r="D22" s="132">
        <f t="shared" ref="D22:K22" si="2">D23+D24+D25+D26</f>
        <v>1170456914</v>
      </c>
      <c r="E22" s="91">
        <f t="shared" si="2"/>
        <v>1174012266</v>
      </c>
      <c r="F22" s="91">
        <f t="shared" si="2"/>
        <v>0</v>
      </c>
      <c r="G22" s="50">
        <f t="shared" si="2"/>
        <v>0</v>
      </c>
      <c r="H22" s="256">
        <f>H23+H24+H25+H26</f>
        <v>3555352</v>
      </c>
      <c r="I22" s="256">
        <f t="shared" si="2"/>
        <v>0</v>
      </c>
      <c r="J22" s="141">
        <f t="shared" si="2"/>
        <v>0</v>
      </c>
      <c r="K22" s="141">
        <f t="shared" si="2"/>
        <v>0</v>
      </c>
      <c r="L22" s="200">
        <f t="shared" si="1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>
        <f>'6.Polg_Hivatal'!C23+'7.TIK'!C23+'8.Humán'!C23+'9.Óvoda'!C23+'10.TMKK'!C23+'11.Rendelő'!C23</f>
        <v>0</v>
      </c>
      <c r="D23" s="434">
        <f>'6.Polg_Hivatal'!D23+'7.TIK'!D23+'8.Humán'!D23+'9.Óvoda'!D23+'10.TMKK'!D23+'11.Rendelő'!D23</f>
        <v>0</v>
      </c>
      <c r="E23" s="424">
        <f>'6.Polg_Hivatal'!E23+'7.TIK'!E23+'8.Humán'!E23+'9.Óvoda'!E23+'10.TMKK'!E23+'11.Rendelő'!E23</f>
        <v>0</v>
      </c>
      <c r="F23" s="424">
        <f>'6.Polg_Hivatal'!F23+'7.TIK'!F23+'8.Humán'!F23+'9.Óvoda'!F23+'10.TMKK'!F23+'11.Rendelő'!F23</f>
        <v>0</v>
      </c>
      <c r="G23" s="425">
        <f>'6.Polg_Hivatal'!G23+'7.TIK'!G23+'8.Humán'!G23+'9.Óvoda'!G23+'10.TMKK'!G23+'11.Rendelő'!G23</f>
        <v>0</v>
      </c>
      <c r="H23" s="648">
        <f>'6.Polg_Hivatal'!H23+'7.TIK'!H23+'8.Humán'!H23+'9.Óvoda'!H23+'10.TMKK'!H23+'11.Rendelő'!H23</f>
        <v>0</v>
      </c>
      <c r="I23" s="648">
        <f>'6.Polg_Hivatal'!I23+'7.TIK'!I23+'8.Humán'!I23+'9.Óvoda'!I23+'10.TMKK'!I23+'11.Rendelő'!I23</f>
        <v>0</v>
      </c>
      <c r="J23" s="203">
        <f>'6.Polg_Hivatal'!J23+'7.TIK'!J23+'8.Humán'!J23+'9.Óvoda'!J23+'10.TMKK'!J23+'11.Rendelő'!J23</f>
        <v>0</v>
      </c>
      <c r="K23" s="203">
        <f>'6.Polg_Hivatal'!K23+'7.TIK'!K23+'8.Humán'!K23+'9.Óvoda'!K23+'10.TMKK'!K23+'11.Rendelő'!K23</f>
        <v>0</v>
      </c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>
        <f>'6.Polg_Hivatal'!C24+'7.TIK'!C24+'8.Humán'!C24+'9.Óvoda'!C24+'10.TMKK'!C24+'11.Rendelő'!C24</f>
        <v>0</v>
      </c>
      <c r="D24" s="434">
        <f>'6.Polg_Hivatal'!D24+'7.TIK'!D24+'8.Humán'!D24+'9.Óvoda'!D24+'10.TMKK'!D24+'11.Rendelő'!D24</f>
        <v>0</v>
      </c>
      <c r="E24" s="424">
        <f>'6.Polg_Hivatal'!E24+'7.TIK'!E24+'8.Humán'!E24+'9.Óvoda'!E24+'10.TMKK'!E24+'11.Rendelő'!E24</f>
        <v>0</v>
      </c>
      <c r="F24" s="424">
        <f>'6.Polg_Hivatal'!F24+'7.TIK'!F24+'8.Humán'!F24+'9.Óvoda'!F24+'10.TMKK'!F24+'11.Rendelő'!F24</f>
        <v>0</v>
      </c>
      <c r="G24" s="425">
        <f>'6.Polg_Hivatal'!G24+'7.TIK'!G24+'8.Humán'!G24+'9.Óvoda'!G24+'10.TMKK'!G24+'11.Rendelő'!G24</f>
        <v>0</v>
      </c>
      <c r="H24" s="648">
        <f>'6.Polg_Hivatal'!H24+'7.TIK'!H24+'8.Humán'!H24+'9.Óvoda'!H24+'10.TMKK'!H24+'11.Rendelő'!H24</f>
        <v>0</v>
      </c>
      <c r="I24" s="648">
        <f>'6.Polg_Hivatal'!I24+'7.TIK'!I24+'8.Humán'!I24+'9.Óvoda'!I24+'10.TMKK'!I24+'11.Rendelő'!I24</f>
        <v>0</v>
      </c>
      <c r="J24" s="203">
        <f>'6.Polg_Hivatal'!J24+'7.TIK'!J24+'8.Humán'!J24+'9.Óvoda'!J24+'10.TMKK'!J24+'11.Rendelő'!J24</f>
        <v>0</v>
      </c>
      <c r="K24" s="203">
        <f>'6.Polg_Hivatal'!K24+'7.TIK'!K24+'8.Humán'!K24+'9.Óvoda'!K24+'10.TMKK'!K24+'11.Rendelő'!K24</f>
        <v>0</v>
      </c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f>'6.Polg_Hivatal'!C25+'7.TIK'!C25+'8.Humán'!C25+'9.Óvoda'!C25+'10.TMKK'!C25+'11.Rendelő'!C25</f>
        <v>1170456914</v>
      </c>
      <c r="D25" s="434">
        <f>'6.Polg_Hivatal'!D25+'7.TIK'!D25+'8.Humán'!D25+'9.Óvoda'!D25+'10.TMKK'!D25+'11.Rendelő'!D25</f>
        <v>1170456914</v>
      </c>
      <c r="E25" s="424">
        <f>'6.Polg_Hivatal'!E25+'7.TIK'!E25+'8.Humán'!E25+'9.Óvoda'!E25+'10.TMKK'!E25+'11.Rendelő'!E25</f>
        <v>1174012266</v>
      </c>
      <c r="F25" s="424">
        <f>'6.Polg_Hivatal'!F25+'7.TIK'!F25+'8.Humán'!F25+'9.Óvoda'!F25+'10.TMKK'!F25+'11.Rendelő'!F25</f>
        <v>0</v>
      </c>
      <c r="G25" s="425">
        <f>'6.Polg_Hivatal'!G25+'7.TIK'!G25+'8.Humán'!G25+'9.Óvoda'!G25+'10.TMKK'!G25+'11.Rendelő'!G25</f>
        <v>0</v>
      </c>
      <c r="H25" s="648">
        <f>'6.Polg_Hivatal'!H25+'7.TIK'!H25+'8.Humán'!H25+'9.Óvoda'!H25+'10.TMKK'!H25+'11.Rendelő'!H25</f>
        <v>3555352</v>
      </c>
      <c r="I25" s="648">
        <f>'6.Polg_Hivatal'!I25+'7.TIK'!I25+'8.Humán'!I25+'9.Óvoda'!I25+'10.TMKK'!I25+'11.Rendelő'!I25</f>
        <v>0</v>
      </c>
      <c r="J25" s="203">
        <f>'6.Polg_Hivatal'!J25+'7.TIK'!J25+'8.Humán'!J25+'9.Óvoda'!J25+'10.TMKK'!J25+'11.Rendelő'!J25</f>
        <v>0</v>
      </c>
      <c r="K25" s="203">
        <f>'6.Polg_Hivatal'!K25+'7.TIK'!K25+'8.Humán'!K25+'9.Óvoda'!K25+'10.TMKK'!K25+'11.Rendelő'!K25</f>
        <v>0</v>
      </c>
      <c r="L25" s="204">
        <f t="shared" si="1"/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>
        <f>'6.Polg_Hivatal'!C26+'7.TIK'!C26+'8.Humán'!C26+'9.Óvoda'!C26+'10.TMKK'!C26+'11.Rendelő'!C26</f>
        <v>0</v>
      </c>
      <c r="D26" s="434">
        <f>'6.Polg_Hivatal'!D26+'7.TIK'!D26+'8.Humán'!D26+'9.Óvoda'!D26+'10.TMKK'!D26+'11.Rendelő'!D26</f>
        <v>0</v>
      </c>
      <c r="E26" s="424">
        <f>'6.Polg_Hivatal'!E26+'7.TIK'!E26+'8.Humán'!E26+'9.Óvoda'!E26+'10.TMKK'!E26+'11.Rendelő'!E26</f>
        <v>0</v>
      </c>
      <c r="F26" s="424">
        <f>'6.Polg_Hivatal'!F26+'7.TIK'!F26+'8.Humán'!F26+'9.Óvoda'!F26+'10.TMKK'!F26+'11.Rendelő'!F26</f>
        <v>0</v>
      </c>
      <c r="G26" s="425">
        <f>'6.Polg_Hivatal'!G26+'7.TIK'!G26+'8.Humán'!G26+'9.Óvoda'!G26+'10.TMKK'!G26+'11.Rendelő'!G26</f>
        <v>0</v>
      </c>
      <c r="H26" s="648">
        <f>'6.Polg_Hivatal'!H26+'7.TIK'!H26+'8.Humán'!H26+'9.Óvoda'!H26+'10.TMKK'!H26+'11.Rendelő'!H26</f>
        <v>0</v>
      </c>
      <c r="I26" s="648">
        <f>'6.Polg_Hivatal'!I26+'7.TIK'!I26+'8.Humán'!I26+'9.Óvoda'!I26+'10.TMKK'!I26+'11.Rendelő'!I26</f>
        <v>0</v>
      </c>
      <c r="J26" s="203">
        <f>'6.Polg_Hivatal'!J26+'7.TIK'!J26+'8.Humán'!J26+'9.Óvoda'!J26+'10.TMKK'!J26+'11.Rendelő'!J26</f>
        <v>0</v>
      </c>
      <c r="K26" s="203">
        <f>'6.Polg_Hivatal'!K26+'7.TIK'!K26+'8.Humán'!K26+'9.Óvoda'!K26+'10.TMKK'!K26+'11.Rendelő'!K26</f>
        <v>0</v>
      </c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>
        <f>'6.Polg_Hivatal'!C27+'7.TIK'!C27+'8.Humán'!C27+'9.Óvoda'!C27+'10.TMKK'!C27+'11.Rendelő'!C27</f>
        <v>0</v>
      </c>
      <c r="D27" s="134">
        <f>'6.Polg_Hivatal'!D27+'7.TIK'!D27+'8.Humán'!D27+'9.Óvoda'!D27+'10.TMKK'!D27+'11.Rendelő'!D27</f>
        <v>0</v>
      </c>
      <c r="E27" s="135">
        <f>'6.Polg_Hivatal'!E27+'7.TIK'!E27+'8.Humán'!E27+'9.Óvoda'!E27+'10.TMKK'!E27+'11.Rendelő'!E27</f>
        <v>0</v>
      </c>
      <c r="F27" s="135">
        <f>'6.Polg_Hivatal'!F27+'7.TIK'!F27+'8.Humán'!F27+'9.Óvoda'!F27+'10.TMKK'!F27+'11.Rendelő'!F27</f>
        <v>0</v>
      </c>
      <c r="G27" s="59">
        <f>'6.Polg_Hivatal'!G27+'7.TIK'!G27+'8.Humán'!G27+'9.Óvoda'!G27+'10.TMKK'!G27+'11.Rendelő'!G27</f>
        <v>0</v>
      </c>
      <c r="H27" s="254">
        <f>'6.Polg_Hivatal'!H27+'7.TIK'!H27+'8.Humán'!H27+'9.Óvoda'!H27+'10.TMKK'!H27+'11.Rendelő'!H27</f>
        <v>0</v>
      </c>
      <c r="I27" s="254">
        <f>'6.Polg_Hivatal'!I27+'7.TIK'!I27+'8.Humán'!I27+'9.Óvoda'!I27+'10.TMKK'!I27+'11.Rendelő'!I27</f>
        <v>0</v>
      </c>
      <c r="J27" s="209">
        <f>'6.Polg_Hivatal'!J27+'7.TIK'!J27+'8.Humán'!J27+'9.Óvoda'!J27+'10.TMKK'!J27+'11.Rendelő'!J27</f>
        <v>0</v>
      </c>
      <c r="K27" s="209">
        <f>'6.Polg_Hivatal'!K27+'7.TIK'!K27+'8.Humán'!K27+'9.Óvoda'!K27+'10.TMKK'!K27+'11.Rendelő'!K27</f>
        <v>0</v>
      </c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3">+D29+D30</f>
        <v>0</v>
      </c>
      <c r="E28" s="91">
        <f t="shared" si="3"/>
        <v>0</v>
      </c>
      <c r="F28" s="91">
        <f t="shared" si="3"/>
        <v>0</v>
      </c>
      <c r="G28" s="50">
        <f t="shared" si="3"/>
        <v>0</v>
      </c>
      <c r="H28" s="256">
        <f t="shared" si="3"/>
        <v>0</v>
      </c>
      <c r="I28" s="256">
        <f t="shared" si="3"/>
        <v>0</v>
      </c>
      <c r="J28" s="141">
        <f t="shared" si="3"/>
        <v>0</v>
      </c>
      <c r="K28" s="141">
        <f t="shared" si="3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>
        <f>'6.Polg_Hivatal'!C29+'7.TIK'!C29+'8.Humán'!C29+'9.Óvoda'!C29+'10.TMKK'!C29+'11.Rendelő'!C29</f>
        <v>0</v>
      </c>
      <c r="D29" s="278">
        <f>'6.Polg_Hivatal'!D29+'7.TIK'!D29+'8.Humán'!D29+'9.Óvoda'!D29+'10.TMKK'!D29+'11.Rendelő'!D29</f>
        <v>0</v>
      </c>
      <c r="E29" s="126">
        <f>'6.Polg_Hivatal'!E29+'7.TIK'!E29+'8.Humán'!E29+'9.Óvoda'!E29+'10.TMKK'!E29+'11.Rendelő'!E29</f>
        <v>0</v>
      </c>
      <c r="F29" s="126">
        <f>'6.Polg_Hivatal'!F29+'7.TIK'!F29+'8.Humán'!F29+'9.Óvoda'!F29+'10.TMKK'!F29+'11.Rendelő'!F29</f>
        <v>0</v>
      </c>
      <c r="G29" s="35">
        <f>'6.Polg_Hivatal'!G29+'7.TIK'!G29+'8.Humán'!G29+'9.Óvoda'!G29+'10.TMKK'!G29+'11.Rendelő'!G29</f>
        <v>0</v>
      </c>
      <c r="H29" s="260">
        <f>'6.Polg_Hivatal'!H29+'7.TIK'!H29+'8.Humán'!H29+'9.Óvoda'!H29+'10.TMKK'!H29+'11.Rendelő'!H29</f>
        <v>0</v>
      </c>
      <c r="I29" s="260">
        <f>'6.Polg_Hivatal'!I29+'7.TIK'!I29+'8.Humán'!I29+'9.Óvoda'!I29+'10.TMKK'!I29+'11.Rendelő'!I29</f>
        <v>0</v>
      </c>
      <c r="J29" s="211">
        <f>'6.Polg_Hivatal'!J29+'7.TIK'!J29+'8.Humán'!J29+'9.Óvoda'!J29+'10.TMKK'!J29+'11.Rendelő'!J29</f>
        <v>0</v>
      </c>
      <c r="K29" s="211">
        <f>'6.Polg_Hivatal'!K29+'7.TIK'!K29+'8.Humán'!K29+'9.Óvoda'!K29+'10.TMKK'!K29+'11.Rendelő'!K29</f>
        <v>0</v>
      </c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>
        <f>'6.Polg_Hivatal'!C30+'7.TIK'!C30+'8.Humán'!C30+'9.Óvoda'!C30+'10.TMKK'!C30+'11.Rendelő'!C30</f>
        <v>0</v>
      </c>
      <c r="D30" s="285">
        <f>'6.Polg_Hivatal'!D30+'7.TIK'!D30+'8.Humán'!D30+'9.Óvoda'!D30+'10.TMKK'!D30+'11.Rendelő'!D30</f>
        <v>0</v>
      </c>
      <c r="E30" s="124">
        <f>'6.Polg_Hivatal'!E30+'7.TIK'!E30+'8.Humán'!E30+'9.Óvoda'!E30+'10.TMKK'!E30+'11.Rendelő'!E30</f>
        <v>0</v>
      </c>
      <c r="F30" s="124">
        <f>'6.Polg_Hivatal'!F30+'7.TIK'!F30+'8.Humán'!F30+'9.Óvoda'!F30+'10.TMKK'!F30+'11.Rendelő'!F30</f>
        <v>0</v>
      </c>
      <c r="G30" s="62">
        <f>'6.Polg_Hivatal'!G30+'7.TIK'!G30+'8.Humán'!G30+'9.Óvoda'!G30+'10.TMKK'!G30+'11.Rendelő'!G30</f>
        <v>0</v>
      </c>
      <c r="H30" s="261">
        <f>'6.Polg_Hivatal'!H30+'7.TIK'!H30+'8.Humán'!H30+'9.Óvoda'!H30+'10.TMKK'!H30+'11.Rendelő'!H30</f>
        <v>0</v>
      </c>
      <c r="I30" s="261">
        <f>'6.Polg_Hivatal'!I30+'7.TIK'!I30+'8.Humán'!I30+'9.Óvoda'!I30+'10.TMKK'!I30+'11.Rendelő'!I30</f>
        <v>0</v>
      </c>
      <c r="J30" s="213">
        <f>'6.Polg_Hivatal'!J30+'7.TIK'!J30+'8.Humán'!J30+'9.Óvoda'!J30+'10.TMKK'!J30+'11.Rendelő'!J30</f>
        <v>0</v>
      </c>
      <c r="K30" s="213">
        <f>'6.Polg_Hivatal'!K30+'7.TIK'!K30+'8.Humán'!K30+'9.Óvoda'!K30+'10.TMKK'!K30+'11.Rendelő'!K30</f>
        <v>0</v>
      </c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>
        <f>'6.Polg_Hivatal'!C31+'7.TIK'!C31+'8.Humán'!C31+'9.Óvoda'!C31+'10.TMKK'!C31+'11.Rendelő'!C31</f>
        <v>0</v>
      </c>
      <c r="D31" s="279">
        <f>'6.Polg_Hivatal'!D31+'7.TIK'!D31+'8.Humán'!D31+'9.Óvoda'!D31+'10.TMKK'!D31+'11.Rendelő'!D31</f>
        <v>0</v>
      </c>
      <c r="E31" s="94">
        <f>'6.Polg_Hivatal'!E31+'7.TIK'!E31+'8.Humán'!E31+'9.Óvoda'!E31+'10.TMKK'!E31+'11.Rendelő'!E31</f>
        <v>0</v>
      </c>
      <c r="F31" s="94">
        <f>'6.Polg_Hivatal'!F31+'7.TIK'!F31+'8.Humán'!F31+'9.Óvoda'!F31+'10.TMKK'!F31+'11.Rendelő'!F31</f>
        <v>0</v>
      </c>
      <c r="G31" s="63">
        <f>'6.Polg_Hivatal'!G31+'7.TIK'!G31+'8.Humán'!G31+'9.Óvoda'!G31+'10.TMKK'!G31+'11.Rendelő'!G31</f>
        <v>0</v>
      </c>
      <c r="H31" s="262">
        <f>'6.Polg_Hivatal'!H31+'7.TIK'!H31+'8.Humán'!H31+'9.Óvoda'!H31+'10.TMKK'!H31+'11.Rendelő'!H31</f>
        <v>0</v>
      </c>
      <c r="I31" s="262">
        <f>'6.Polg_Hivatal'!I31+'7.TIK'!I31+'8.Humán'!I31+'9.Óvoda'!I31+'10.TMKK'!I31+'11.Rendelő'!I31</f>
        <v>0</v>
      </c>
      <c r="J31" s="215">
        <f>'6.Polg_Hivatal'!J31+'7.TIK'!J31+'8.Humán'!J31+'9.Óvoda'!J31+'10.TMKK'!J31+'11.Rendelő'!J31</f>
        <v>0</v>
      </c>
      <c r="K31" s="215">
        <f>'6.Polg_Hivatal'!K31+'7.TIK'!K31+'8.Humán'!K31+'9.Óvoda'!K31+'10.TMKK'!K31+'11.Rendelő'!K31</f>
        <v>0</v>
      </c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4">+D33+D34+D35</f>
        <v>0</v>
      </c>
      <c r="E32" s="91">
        <f t="shared" si="4"/>
        <v>0</v>
      </c>
      <c r="F32" s="91">
        <f t="shared" si="4"/>
        <v>0</v>
      </c>
      <c r="G32" s="50">
        <f t="shared" si="4"/>
        <v>0</v>
      </c>
      <c r="H32" s="256">
        <f t="shared" si="4"/>
        <v>0</v>
      </c>
      <c r="I32" s="256">
        <f t="shared" si="4"/>
        <v>0</v>
      </c>
      <c r="J32" s="141">
        <f t="shared" si="4"/>
        <v>0</v>
      </c>
      <c r="K32" s="141">
        <f t="shared" si="4"/>
        <v>0</v>
      </c>
      <c r="L32" s="200" t="e">
        <f t="shared" si="1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>
        <f>'6.Polg_Hivatal'!C33+'7.TIK'!C33+'8.Humán'!C33+'9.Óvoda'!C33+'10.TMKK'!C33+'11.Rendelő'!C33</f>
        <v>0</v>
      </c>
      <c r="D33" s="278">
        <f>'6.Polg_Hivatal'!D33+'7.TIK'!D33+'8.Humán'!D33+'9.Óvoda'!D33+'10.TMKK'!D33+'11.Rendelő'!D33</f>
        <v>0</v>
      </c>
      <c r="E33" s="126">
        <f>'6.Polg_Hivatal'!E33+'7.TIK'!E33+'8.Humán'!E33+'9.Óvoda'!E33+'10.TMKK'!E33+'11.Rendelő'!E33</f>
        <v>0</v>
      </c>
      <c r="F33" s="126">
        <f>'6.Polg_Hivatal'!F33+'7.TIK'!F33+'8.Humán'!F33+'9.Óvoda'!F33+'10.TMKK'!F33+'11.Rendelő'!F33</f>
        <v>0</v>
      </c>
      <c r="G33" s="35">
        <f>'6.Polg_Hivatal'!G33+'7.TIK'!G33+'8.Humán'!G33+'9.Óvoda'!G33+'10.TMKK'!G33+'11.Rendelő'!G33</f>
        <v>0</v>
      </c>
      <c r="H33" s="260">
        <f>'6.Polg_Hivatal'!H33+'7.TIK'!H33+'8.Humán'!H33+'9.Óvoda'!H33+'10.TMKK'!H33+'11.Rendelő'!H33</f>
        <v>0</v>
      </c>
      <c r="I33" s="260">
        <f>'6.Polg_Hivatal'!I33+'7.TIK'!I33+'8.Humán'!I33+'9.Óvoda'!I33+'10.TMKK'!I33+'11.Rendelő'!I33</f>
        <v>0</v>
      </c>
      <c r="J33" s="211">
        <f>'6.Polg_Hivatal'!J33+'7.TIK'!J33+'8.Humán'!J33+'9.Óvoda'!J33+'10.TMKK'!J33+'11.Rendelő'!J33</f>
        <v>0</v>
      </c>
      <c r="K33" s="211">
        <f>'6.Polg_Hivatal'!K33+'7.TIK'!K33+'8.Humán'!K33+'9.Óvoda'!K33+'10.TMKK'!K33+'11.Rendelő'!K33</f>
        <v>0</v>
      </c>
      <c r="L33" s="212" t="e">
        <f t="shared" si="1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>
        <f>'6.Polg_Hivatal'!C34+'7.TIK'!C34+'8.Humán'!C34+'9.Óvoda'!C34+'10.TMKK'!C34+'11.Rendelő'!C34</f>
        <v>0</v>
      </c>
      <c r="D34" s="285">
        <f>'6.Polg_Hivatal'!D34+'7.TIK'!D34+'8.Humán'!D34+'9.Óvoda'!D34+'10.TMKK'!D34+'11.Rendelő'!D34</f>
        <v>0</v>
      </c>
      <c r="E34" s="124">
        <f>'6.Polg_Hivatal'!E34+'7.TIK'!E34+'8.Humán'!E34+'9.Óvoda'!E34+'10.TMKK'!E34+'11.Rendelő'!E34</f>
        <v>0</v>
      </c>
      <c r="F34" s="124">
        <f>'6.Polg_Hivatal'!F34+'7.TIK'!F34+'8.Humán'!F34+'9.Óvoda'!F34+'10.TMKK'!F34+'11.Rendelő'!F34</f>
        <v>0</v>
      </c>
      <c r="G34" s="62">
        <f>'6.Polg_Hivatal'!G34+'7.TIK'!G34+'8.Humán'!G34+'9.Óvoda'!G34+'10.TMKK'!G34+'11.Rendelő'!G34</f>
        <v>0</v>
      </c>
      <c r="H34" s="261">
        <f>'6.Polg_Hivatal'!H34+'7.TIK'!H34+'8.Humán'!H34+'9.Óvoda'!H34+'10.TMKK'!H34+'11.Rendelő'!H34</f>
        <v>0</v>
      </c>
      <c r="I34" s="261">
        <f>'6.Polg_Hivatal'!I34+'7.TIK'!I34+'8.Humán'!I34+'9.Óvoda'!I34+'10.TMKK'!I34+'11.Rendelő'!I34</f>
        <v>0</v>
      </c>
      <c r="J34" s="213">
        <f>'6.Polg_Hivatal'!J34+'7.TIK'!J34+'8.Humán'!J34+'9.Óvoda'!J34+'10.TMKK'!J34+'11.Rendelő'!J34</f>
        <v>0</v>
      </c>
      <c r="K34" s="213">
        <f>'6.Polg_Hivatal'!K34+'7.TIK'!K34+'8.Humán'!K34+'9.Óvoda'!K34+'10.TMKK'!K34+'11.Rendelő'!K34</f>
        <v>0</v>
      </c>
      <c r="L34" s="214" t="e">
        <f t="shared" si="1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>
        <f>'6.Polg_Hivatal'!C35+'7.TIK'!C35+'8.Humán'!C35+'9.Óvoda'!C35+'10.TMKK'!C35+'11.Rendelő'!C35</f>
        <v>0</v>
      </c>
      <c r="D35" s="279">
        <f>'6.Polg_Hivatal'!D35+'7.TIK'!D35+'8.Humán'!D35+'9.Óvoda'!D35+'10.TMKK'!D35+'11.Rendelő'!D35</f>
        <v>0</v>
      </c>
      <c r="E35" s="94">
        <f>'6.Polg_Hivatal'!E35+'7.TIK'!E35+'8.Humán'!E35+'9.Óvoda'!E35+'10.TMKK'!E35+'11.Rendelő'!E35</f>
        <v>0</v>
      </c>
      <c r="F35" s="94">
        <f>'6.Polg_Hivatal'!F35+'7.TIK'!F35+'8.Humán'!F35+'9.Óvoda'!F35+'10.TMKK'!F35+'11.Rendelő'!F35</f>
        <v>0</v>
      </c>
      <c r="G35" s="63">
        <f>'6.Polg_Hivatal'!G35+'7.TIK'!G35+'8.Humán'!G35+'9.Óvoda'!G35+'10.TMKK'!G35+'11.Rendelő'!G35</f>
        <v>0</v>
      </c>
      <c r="H35" s="262">
        <f>'6.Polg_Hivatal'!H35+'7.TIK'!H35+'8.Humán'!H35+'9.Óvoda'!H35+'10.TMKK'!H35+'11.Rendelő'!H35</f>
        <v>0</v>
      </c>
      <c r="I35" s="262">
        <f>'6.Polg_Hivatal'!I35+'7.TIK'!I35+'8.Humán'!I35+'9.Óvoda'!I35+'10.TMKK'!I35+'11.Rendelő'!I35</f>
        <v>0</v>
      </c>
      <c r="J35" s="215">
        <f>'6.Polg_Hivatal'!J35+'7.TIK'!J35+'8.Humán'!J35+'9.Óvoda'!J35+'10.TMKK'!J35+'11.Rendelő'!J35</f>
        <v>0</v>
      </c>
      <c r="K35" s="215">
        <f>'6.Polg_Hivatal'!K35+'7.TIK'!K35+'8.Humán'!K35+'9.Óvoda'!K35+'10.TMKK'!K35+'11.Rendelő'!K35</f>
        <v>0</v>
      </c>
      <c r="L35" s="216" t="e">
        <f t="shared" si="1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>
        <f>'6.Polg_Hivatal'!C36+'7.TIK'!C36+'8.Humán'!C36+'9.Óvoda'!C36+'10.TMKK'!C36+'11.Rendelő'!C36</f>
        <v>5018250</v>
      </c>
      <c r="D36" s="134">
        <f>'6.Polg_Hivatal'!D36+'7.TIK'!D36+'8.Humán'!D36+'9.Óvoda'!D36+'10.TMKK'!D36+'11.Rendelő'!D36</f>
        <v>5068250</v>
      </c>
      <c r="E36" s="135">
        <f>'6.Polg_Hivatal'!E36+'7.TIK'!E36+'8.Humán'!E36+'9.Óvoda'!E36+'10.TMKK'!E36+'11.Rendelő'!E36</f>
        <v>3626263</v>
      </c>
      <c r="F36" s="135">
        <f>'6.Polg_Hivatal'!F36+'7.TIK'!F36+'8.Humán'!F36+'9.Óvoda'!F36+'10.TMKK'!F36+'11.Rendelő'!F36</f>
        <v>0</v>
      </c>
      <c r="G36" s="59">
        <f>'6.Polg_Hivatal'!G36+'7.TIK'!G36+'8.Humán'!G36+'9.Óvoda'!G36+'10.TMKK'!G36+'11.Rendelő'!G36</f>
        <v>0</v>
      </c>
      <c r="H36" s="254">
        <f>'6.Polg_Hivatal'!H36+'7.TIK'!H36+'8.Humán'!H36+'9.Óvoda'!H36+'10.TMKK'!H36+'11.Rendelő'!H36</f>
        <v>-1441987</v>
      </c>
      <c r="I36" s="254">
        <f>'6.Polg_Hivatal'!I36+'7.TIK'!I36+'8.Humán'!I36+'9.Óvoda'!I36+'10.TMKK'!I36+'11.Rendelő'!I36</f>
        <v>0</v>
      </c>
      <c r="J36" s="209">
        <f>'6.Polg_Hivatal'!J36+'7.TIK'!J36+'8.Humán'!J36+'9.Óvoda'!J36+'10.TMKK'!J36+'11.Rendelő'!J36</f>
        <v>0</v>
      </c>
      <c r="K36" s="209">
        <f>'6.Polg_Hivatal'!K36+'7.TIK'!K36+'8.Humán'!K36+'9.Óvoda'!K36+'10.TMKK'!K36+'11.Rendelő'!K36</f>
        <v>0</v>
      </c>
      <c r="L36" s="210">
        <f t="shared" si="1"/>
        <v>0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>
        <f>'6.Polg_Hivatal'!C37+'7.TIK'!C37+'8.Humán'!C37+'9.Óvoda'!C37+'10.TMKK'!C37+'11.Rendelő'!C37</f>
        <v>5018250</v>
      </c>
      <c r="D37" s="1018">
        <f>'6.Polg_Hivatal'!D37+'7.TIK'!D37+'8.Humán'!D37+'9.Óvoda'!D37+'10.TMKK'!D37+'11.Rendelő'!D37</f>
        <v>5018250</v>
      </c>
      <c r="E37" s="1247">
        <f>'6.Polg_Hivatal'!E37+'7.TIK'!E37+'8.Humán'!E37+'9.Óvoda'!E37+'10.TMKK'!E37+'11.Rendelő'!E37</f>
        <v>576263</v>
      </c>
      <c r="F37" s="135"/>
      <c r="G37" s="59"/>
      <c r="H37" s="254">
        <f>'6.Polg_Hivatal'!H37+'7.TIK'!H37+'8.Humán'!H37+'9.Óvoda'!H37+'10.TMKK'!H37+'11.Rendelő'!H37</f>
        <v>-4441987</v>
      </c>
      <c r="I37" s="254"/>
      <c r="J37" s="209"/>
      <c r="K37" s="209"/>
      <c r="L37" s="210">
        <f t="shared" si="1"/>
        <v>0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>
        <f>'6.Polg_Hivatal'!C38+'7.TIK'!C38+'8.Humán'!C38+'9.Óvoda'!C38+'10.TMKK'!C38+'11.Rendelő'!C38</f>
        <v>131957503</v>
      </c>
      <c r="D38" s="134">
        <f>'6.Polg_Hivatal'!D38+'7.TIK'!D38+'8.Humán'!D38+'9.Óvoda'!D38+'10.TMKK'!D38+'11.Rendelő'!D38</f>
        <v>131957503</v>
      </c>
      <c r="E38" s="135">
        <f>'6.Polg_Hivatal'!E38+'7.TIK'!E38+'8.Humán'!E38+'9.Óvoda'!E38+'10.TMKK'!E38+'11.Rendelő'!E38</f>
        <v>136399490</v>
      </c>
      <c r="F38" s="135">
        <f>'6.Polg_Hivatal'!F38+'7.TIK'!F38+'8.Humán'!F38+'9.Óvoda'!F38+'10.TMKK'!F38+'11.Rendelő'!F38</f>
        <v>0</v>
      </c>
      <c r="G38" s="59">
        <f>'6.Polg_Hivatal'!G38+'7.TIK'!G38+'8.Humán'!G38+'9.Óvoda'!G38+'10.TMKK'!G38+'11.Rendelő'!G38</f>
        <v>0</v>
      </c>
      <c r="H38" s="254">
        <f>'6.Polg_Hivatal'!H38+'7.TIK'!H38+'8.Humán'!H38+'9.Óvoda'!H38+'10.TMKK'!H38+'11.Rendelő'!H38</f>
        <v>4441987</v>
      </c>
      <c r="I38" s="254">
        <f>'6.Polg_Hivatal'!I38+'7.TIK'!I38+'8.Humán'!I38+'9.Óvoda'!I38+'10.TMKK'!I38+'11.Rendelő'!I38</f>
        <v>0</v>
      </c>
      <c r="J38" s="209">
        <f>'6.Polg_Hivatal'!J38+'7.TIK'!J38+'8.Humán'!J38+'9.Óvoda'!J38+'10.TMKK'!J38+'11.Rendelő'!J38</f>
        <v>0</v>
      </c>
      <c r="K38" s="209">
        <f>'6.Polg_Hivatal'!K38+'7.TIK'!K38+'8.Humán'!K38+'9.Óvoda'!K38+'10.TMKK'!K38+'11.Rendelő'!K38</f>
        <v>0</v>
      </c>
      <c r="L38" s="210">
        <f t="shared" si="1"/>
        <v>0</v>
      </c>
    </row>
    <row r="39" spans="1:12" s="26" customFormat="1" ht="12.2" customHeight="1" x14ac:dyDescent="0.2">
      <c r="A39" s="12" t="s">
        <v>107</v>
      </c>
      <c r="B39" s="97" t="s">
        <v>212</v>
      </c>
      <c r="C39" s="136">
        <f>'6.Polg_Hivatal'!C39</f>
        <v>0</v>
      </c>
      <c r="D39" s="286">
        <f>'6.Polg_Hivatal'!D39</f>
        <v>0</v>
      </c>
      <c r="E39" s="136">
        <f>'6.Polg_Hivatal'!E39</f>
        <v>0</v>
      </c>
      <c r="F39" s="136">
        <f>'6.Polg_Hivatal'!F39</f>
        <v>0</v>
      </c>
      <c r="G39" s="98">
        <f>'6.Polg_Hivatal'!G39</f>
        <v>0</v>
      </c>
      <c r="H39" s="263">
        <f>'6.Polg_Hivatal'!H39</f>
        <v>0</v>
      </c>
      <c r="I39" s="263">
        <f>'6.Polg_Hivatal'!I39</f>
        <v>0</v>
      </c>
      <c r="J39" s="217">
        <f>'6.Polg_Hivatal'!J39</f>
        <v>0</v>
      </c>
      <c r="K39" s="217">
        <f>'6.Polg_Hivatal'!K39</f>
        <v>0</v>
      </c>
      <c r="L39" s="218" t="e">
        <f t="shared" si="1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>
        <f>'6.Polg_Hivatal'!C40+'7.TIK'!C38+'8.Humán'!C38+'9.Óvoda'!C38+'10.TMKK'!C38+'11.Rendelő'!C38</f>
        <v>131957503</v>
      </c>
      <c r="D40" s="1020">
        <f>'6.Polg_Hivatal'!D40+'7.TIK'!D38+'8.Humán'!D38+'9.Óvoda'!D38+'10.TMKK'!D38+'11.Rendelő'!D38</f>
        <v>131957503</v>
      </c>
      <c r="E40" s="1248">
        <f>'6.Polg_Hivatal'!E40+'7.TIK'!E38+'8.Humán'!E38+'9.Óvoda'!E38+'10.TMKK'!E38+'11.Rendelő'!E38</f>
        <v>136399490</v>
      </c>
      <c r="F40" s="1248">
        <f>'6.Polg_Hivatal'!F40+'7.TIK'!F38+'8.Humán'!F38+'9.Óvoda'!F38+'10.TMKK'!F38+'11.Rendelő'!F38</f>
        <v>0</v>
      </c>
      <c r="G40" s="1019">
        <f>'6.Polg_Hivatal'!G40+'7.TIK'!G38+'8.Humán'!G38+'9.Óvoda'!G38+'10.TMKK'!G38+'11.Rendelő'!G38</f>
        <v>0</v>
      </c>
      <c r="H40" s="1348">
        <f>'6.Polg_Hivatal'!H40+'7.TIK'!H38+'8.Humán'!H38+'9.Óvoda'!H38+'10.TMKK'!H38+'11.Rendelő'!H38</f>
        <v>4441987</v>
      </c>
      <c r="I40" s="650">
        <f>'6.Polg_Hivatal'!I40+'7.TIK'!I38+'8.Humán'!I38+'9.Óvoda'!I38+'10.TMKK'!I38+'11.Rendelő'!I38</f>
        <v>0</v>
      </c>
      <c r="J40" s="219">
        <f>'6.Polg_Hivatal'!J40+'7.TIK'!J38+'8.Humán'!J38+'9.Óvoda'!J38+'10.TMKK'!J38+'11.Rendelő'!J38</f>
        <v>0</v>
      </c>
      <c r="K40" s="219">
        <f>'6.Polg_Hivatal'!K40+'7.TIK'!K38+'8.Humán'!K38+'9.Óvoda'!K38+'10.TMKK'!K38+'11.Rendelő'!K38</f>
        <v>0</v>
      </c>
      <c r="L40" s="220">
        <f t="shared" si="1"/>
        <v>0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>
        <f>'6.Polg_Hivatal'!C41+'7.TIK'!C41+'8.Humán'!C41+'9.Óvoda'!C41+'10.TMKK'!C41+'11.Rendelő'!C41</f>
        <v>131957503</v>
      </c>
      <c r="D41" s="279">
        <f>'6.Polg_Hivatal'!D41+'7.TIK'!D41+'8.Humán'!D41+'9.Óvoda'!D41+'10.TMKK'!D41+'11.Rendelő'!D41</f>
        <v>131957503</v>
      </c>
      <c r="E41" s="94">
        <f>'6.Polg_Hivatal'!E41+'7.TIK'!E41+'8.Humán'!E41+'9.Óvoda'!E41+'10.TMKK'!E41+'11.Rendelő'!E41</f>
        <v>136399490</v>
      </c>
      <c r="F41" s="94">
        <f>'6.Polg_Hivatal'!F41+'7.TIK'!F41+'8.Humán'!F41+'9.Óvoda'!F41+'10.TMKK'!F41+'11.Rendelő'!F41</f>
        <v>0</v>
      </c>
      <c r="G41" s="63">
        <f>'6.Polg_Hivatal'!G41+'7.TIK'!G41+'8.Humán'!G41+'9.Óvoda'!G41+'10.TMKK'!G41+'11.Rendelő'!G41</f>
        <v>0</v>
      </c>
      <c r="H41" s="262">
        <f>'6.Polg_Hivatal'!H41+'7.TIK'!H41+'8.Humán'!H41+'9.Óvoda'!H41+'10.TMKK'!H41+'11.Rendelő'!H41</f>
        <v>4441987</v>
      </c>
      <c r="I41" s="255">
        <f>'6.Polg_Hivatal'!I41+'7.TIK'!I41+'8.Humán'!I41+'9.Óvoda'!I41+'10.TMKK'!I41+'11.Rendelő'!I41</f>
        <v>0</v>
      </c>
      <c r="J41" s="221">
        <f>'6.Polg_Hivatal'!J41+'7.TIK'!J41+'8.Humán'!J41+'9.Óvoda'!J41+'10.TMKK'!J41+'11.Rendelő'!J41</f>
        <v>0</v>
      </c>
      <c r="K41" s="221">
        <f>'6.Polg_Hivatal'!K41+'7.TIK'!K41+'8.Humán'!K41+'9.Óvoda'!K41+'10.TMKK'!K41+'11.Rendelő'!K41</f>
        <v>0</v>
      </c>
      <c r="L41" s="222">
        <f t="shared" si="1"/>
        <v>0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1602131836</v>
      </c>
      <c r="D42" s="132">
        <f t="shared" ref="D42:K42" si="5">+D10+D22+D27+D28+D32+D36+D38</f>
        <v>1616115836</v>
      </c>
      <c r="E42" s="91">
        <f t="shared" si="5"/>
        <v>1625136188</v>
      </c>
      <c r="F42" s="91">
        <f t="shared" si="5"/>
        <v>0</v>
      </c>
      <c r="G42" s="50">
        <f t="shared" si="5"/>
        <v>0</v>
      </c>
      <c r="H42" s="256">
        <f t="shared" si="5"/>
        <v>9020352</v>
      </c>
      <c r="I42" s="256">
        <f t="shared" si="5"/>
        <v>0</v>
      </c>
      <c r="J42" s="141">
        <f t="shared" si="5"/>
        <v>0</v>
      </c>
      <c r="K42" s="141">
        <f t="shared" si="5"/>
        <v>0</v>
      </c>
      <c r="L42" s="200">
        <f t="shared" si="1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3491985712</v>
      </c>
      <c r="D43" s="132">
        <f t="shared" ref="D43:K43" si="6">SUM(D44:D47)</f>
        <v>3631037895</v>
      </c>
      <c r="E43" s="91">
        <f t="shared" si="6"/>
        <v>4352065569</v>
      </c>
      <c r="F43" s="91">
        <f t="shared" si="6"/>
        <v>0</v>
      </c>
      <c r="G43" s="50">
        <f t="shared" si="6"/>
        <v>0</v>
      </c>
      <c r="H43" s="256">
        <f>SUM(H44:H47)</f>
        <v>721027674</v>
      </c>
      <c r="I43" s="256">
        <f t="shared" si="6"/>
        <v>0</v>
      </c>
      <c r="J43" s="141">
        <f t="shared" si="6"/>
        <v>0</v>
      </c>
      <c r="K43" s="141">
        <f t="shared" si="6"/>
        <v>0</v>
      </c>
      <c r="L43" s="200">
        <f t="shared" si="1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f>'6.Polg_Hivatal'!C44+'7.TIK'!C44+'8.Humán'!C44+'9.Óvoda'!C44+'10.TMKK'!C44+'11.Rendelő'!C44</f>
        <v>7081570</v>
      </c>
      <c r="D44" s="278">
        <f>'6.Polg_Hivatal'!D44+'7.TIK'!D44+'8.Humán'!D44+'9.Óvoda'!D44+'10.TMKK'!D44+'11.Rendelő'!D44</f>
        <v>270308600</v>
      </c>
      <c r="E44" s="126">
        <f>'6.Polg_Hivatal'!E44+'7.TIK'!E44+'8.Humán'!E44+'9.Óvoda'!E44+'10.TMKK'!E44+'11.Rendelő'!E44</f>
        <v>270308600</v>
      </c>
      <c r="F44" s="126">
        <f>'6.Polg_Hivatal'!F44+'7.TIK'!F44+'8.Humán'!F44+'9.Óvoda'!F44+'10.TMKK'!F44+'11.Rendelő'!F44</f>
        <v>0</v>
      </c>
      <c r="G44" s="35">
        <f>'6.Polg_Hivatal'!G44+'7.TIK'!G44+'8.Humán'!G44+'9.Óvoda'!G44+'10.TMKK'!G44+'11.Rendelő'!G44</f>
        <v>0</v>
      </c>
      <c r="H44" s="260">
        <f>'6.Polg_Hivatal'!H44+'7.TIK'!H44+'8.Humán'!H44+'9.Óvoda'!H44+'10.TMKK'!H44+'11.Rendelő'!H44</f>
        <v>0</v>
      </c>
      <c r="I44" s="260">
        <f>'6.Polg_Hivatal'!I44+'7.TIK'!I44+'8.Humán'!I44+'9.Óvoda'!I44+'10.TMKK'!I44+'11.Rendelő'!I44</f>
        <v>0</v>
      </c>
      <c r="J44" s="211">
        <f>'6.Polg_Hivatal'!J44+'7.TIK'!J44+'8.Humán'!J44+'9.Óvoda'!J44+'10.TMKK'!J44+'11.Rendelő'!J44</f>
        <v>0</v>
      </c>
      <c r="K44" s="211">
        <f>'6.Polg_Hivatal'!K44+'7.TIK'!K44+'8.Humán'!K44+'9.Óvoda'!K44+'10.TMKK'!K44+'11.Rendelő'!K44</f>
        <v>0</v>
      </c>
      <c r="L44" s="212">
        <f t="shared" si="1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>
        <f>'6.Polg_Hivatal'!C45+'7.TIK'!C45+'8.Humán'!C45+'9.Óvoda'!C45+'10.TMKK'!C45+'11.Rendelő'!C45</f>
        <v>0</v>
      </c>
      <c r="D45" s="285">
        <f>'6.Polg_Hivatal'!D45+'7.TIK'!D45+'8.Humán'!D45+'9.Óvoda'!D45+'10.TMKK'!D45+'11.Rendelő'!D45</f>
        <v>510215</v>
      </c>
      <c r="E45" s="124">
        <f>'6.Polg_Hivatal'!E45+'7.TIK'!E45+'8.Humán'!E45+'9.Óvoda'!E45+'10.TMKK'!E45+'11.Rendelő'!E45</f>
        <v>510215</v>
      </c>
      <c r="F45" s="124">
        <f>'6.Polg_Hivatal'!F45+'7.TIK'!F45+'8.Humán'!F45+'9.Óvoda'!F45+'10.TMKK'!F45+'11.Rendelő'!F45</f>
        <v>0</v>
      </c>
      <c r="G45" s="62">
        <f>'6.Polg_Hivatal'!G45+'7.TIK'!G45+'8.Humán'!G45+'9.Óvoda'!G45+'10.TMKK'!G45+'11.Rendelő'!G45</f>
        <v>0</v>
      </c>
      <c r="H45" s="261">
        <f>'6.Polg_Hivatal'!H45+'7.TIK'!H45+'8.Humán'!H45+'9.Óvoda'!H45+'10.TMKK'!H45+'11.Rendelő'!H45</f>
        <v>0</v>
      </c>
      <c r="I45" s="261">
        <f>'6.Polg_Hivatal'!I45+'7.TIK'!I45+'8.Humán'!I45+'9.Óvoda'!I45+'10.TMKK'!I45+'11.Rendelő'!I45</f>
        <v>0</v>
      </c>
      <c r="J45" s="213">
        <f>'6.Polg_Hivatal'!J45+'7.TIK'!J45+'8.Humán'!J45+'9.Óvoda'!J45+'10.TMKK'!J45+'11.Rendelő'!J45</f>
        <v>0</v>
      </c>
      <c r="K45" s="213">
        <f>'6.Polg_Hivatal'!K45+'7.TIK'!K45+'8.Humán'!K45+'9.Óvoda'!K45+'10.TMKK'!K45+'11.Rendelő'!K45</f>
        <v>0</v>
      </c>
      <c r="L45" s="214">
        <f t="shared" si="1"/>
        <v>0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'6.Polg_Hivatal'!C46+'7.TIK'!C46+'8.Humán'!C46+'9.Óvoda'!C46+'10.TMKK'!C46+'11.Rendelő'!C46</f>
        <v>3442643331</v>
      </c>
      <c r="D46" s="416">
        <f>'6.Polg_Hivatal'!D46+'7.TIK'!D46+'8.Humán'!D46+'9.Óvoda'!D46+'10.TMKK'!D46+'11.Rendelő'!D46</f>
        <v>3288471855</v>
      </c>
      <c r="E46" s="416">
        <f>'6.Polg_Hivatal'!E46+'7.TIK'!E46+'8.Humán'!E46+'9.Óvoda'!E46+'10.TMKK'!E46+'11.Rendelő'!E46</f>
        <v>3996486929</v>
      </c>
      <c r="F46" s="416">
        <f>'6.Polg_Hivatal'!F46+'7.TIK'!F46+'8.Humán'!F46+'9.Óvoda'!F46+'10.TMKK'!F46+'11.Rendelő'!F46</f>
        <v>0</v>
      </c>
      <c r="G46" s="651">
        <f>'6.Polg_Hivatal'!G46+'7.TIK'!G46+'8.Humán'!G46+'9.Óvoda'!G46+'10.TMKK'!G46+'11.Rendelő'!G46</f>
        <v>0</v>
      </c>
      <c r="H46" s="651">
        <f>'6.Polg_Hivatal'!H46+'7.TIK'!H46+'8.Humán'!H46+'9.Óvoda'!H46+'10.TMKK'!H46+'11.Rendelő'!H46</f>
        <v>708015074</v>
      </c>
      <c r="I46" s="651">
        <f>'6.Polg_Hivatal'!I46+'7.TIK'!I46+'8.Humán'!I46+'9.Óvoda'!I46+'10.TMKK'!I46+'11.Rendelő'!I46</f>
        <v>0</v>
      </c>
      <c r="J46" s="223">
        <f>'6.Polg_Hivatal'!J46+'7.TIK'!J46+'8.Humán'!J46+'9.Óvoda'!J46+'10.TMKK'!J46+'11.Rendelő'!J46</f>
        <v>0</v>
      </c>
      <c r="K46" s="223">
        <f>'6.Polg_Hivatal'!K46+'7.TIK'!K46+'8.Humán'!K46+'9.Óvoda'!K46+'10.TMKK'!K46+'11.Rendelő'!K46</f>
        <v>0</v>
      </c>
      <c r="L46" s="224">
        <f t="shared" si="1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'6.Polg_Hivatal'!C47+'7.TIK'!C47+'8.Humán'!C47+'9.Óvoda'!C47+'10.TMKK'!C47+'11.Rendelő'!C47</f>
        <v>42260811</v>
      </c>
      <c r="D47" s="287">
        <f>'6.Polg_Hivatal'!D47+'7.TIK'!D47+'8.Humán'!D47+'9.Óvoda'!D47+'10.TMKK'!D47+'11.Rendelő'!D47</f>
        <v>71747225</v>
      </c>
      <c r="E47" s="287">
        <f>'6.Polg_Hivatal'!E47+'7.TIK'!E47+'8.Humán'!E47+'9.Óvoda'!E47+'10.TMKK'!E47+'11.Rendelő'!E47</f>
        <v>84759825</v>
      </c>
      <c r="F47" s="287">
        <f>'6.Polg_Hivatal'!F47+'7.TIK'!F47+'8.Humán'!F47+'9.Óvoda'!F47+'10.TMKK'!F47+'11.Rendelő'!F47</f>
        <v>0</v>
      </c>
      <c r="G47" s="264">
        <f>'6.Polg_Hivatal'!G47+'7.TIK'!G47+'8.Humán'!G47+'9.Óvoda'!G47+'10.TMKK'!G47+'11.Rendelő'!G47</f>
        <v>0</v>
      </c>
      <c r="H47" s="264">
        <f>'6.Polg_Hivatal'!H47+'7.TIK'!H47+'8.Humán'!H47+'9.Óvoda'!H47+'10.TMKK'!H47+'11.Rendelő'!H47</f>
        <v>13012600</v>
      </c>
      <c r="I47" s="264">
        <f>'6.Polg_Hivatal'!I47+'7.TIK'!I47+'8.Humán'!I47+'9.Óvoda'!I47+'10.TMKK'!I47+'11.Rendelő'!I47</f>
        <v>0</v>
      </c>
      <c r="J47" s="225">
        <f>'6.Polg_Hivatal'!J47+'7.TIK'!J47+'8.Humán'!J47+'9.Óvoda'!J47+'10.TMKK'!J47+'11.Rendelő'!J47</f>
        <v>0</v>
      </c>
      <c r="K47" s="225">
        <f>'6.Polg_Hivatal'!K47+'7.TIK'!K47+'8.Humán'!K47+'9.Óvoda'!K47+'10.TMKK'!K47+'11.Rendelő'!K47</f>
        <v>0</v>
      </c>
      <c r="L47" s="226">
        <f t="shared" si="1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>+C42+C43</f>
        <v>5094117548</v>
      </c>
      <c r="D48" s="139">
        <f t="shared" ref="D48:K48" si="7">+D42+D43</f>
        <v>5247153731</v>
      </c>
      <c r="E48" s="140">
        <f t="shared" si="7"/>
        <v>5977201757</v>
      </c>
      <c r="F48" s="140">
        <f t="shared" si="7"/>
        <v>0</v>
      </c>
      <c r="G48" s="70">
        <f t="shared" si="7"/>
        <v>0</v>
      </c>
      <c r="H48" s="257">
        <f t="shared" si="7"/>
        <v>730048026</v>
      </c>
      <c r="I48" s="257">
        <f t="shared" si="7"/>
        <v>0</v>
      </c>
      <c r="J48" s="227">
        <f t="shared" si="7"/>
        <v>0</v>
      </c>
      <c r="K48" s="227">
        <f t="shared" si="7"/>
        <v>0</v>
      </c>
      <c r="L48" s="228">
        <f t="shared" si="1"/>
        <v>0</v>
      </c>
    </row>
    <row r="49" spans="1:15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5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5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534"/>
      <c r="J51" s="534"/>
      <c r="K51" s="534"/>
      <c r="L51" s="146"/>
    </row>
    <row r="52" spans="1:15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5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4919899234</v>
      </c>
      <c r="D53" s="132">
        <f t="shared" ref="D53:K53" si="8">SUM(D54:D59)-D55</f>
        <v>5042938788</v>
      </c>
      <c r="E53" s="91">
        <f t="shared" si="8"/>
        <v>5755532227</v>
      </c>
      <c r="F53" s="91">
        <f t="shared" si="8"/>
        <v>0</v>
      </c>
      <c r="G53" s="91">
        <f t="shared" si="8"/>
        <v>0</v>
      </c>
      <c r="H53" s="256">
        <f>SUM(H54:H59)-H55</f>
        <v>712593439</v>
      </c>
      <c r="I53" s="141" t="e">
        <f t="shared" si="8"/>
        <v>#REF!</v>
      </c>
      <c r="J53" s="141" t="e">
        <f t="shared" si="8"/>
        <v>#REF!</v>
      </c>
      <c r="K53" s="141" t="e">
        <f t="shared" si="8"/>
        <v>#REF!</v>
      </c>
      <c r="L53" s="200" t="e">
        <f t="shared" ref="L53:L70" si="9">I53/D53*100</f>
        <v>#REF!</v>
      </c>
    </row>
    <row r="54" spans="1:15" ht="12.2" customHeight="1" x14ac:dyDescent="0.2">
      <c r="A54" s="810" t="s">
        <v>91</v>
      </c>
      <c r="B54" s="17" t="s">
        <v>68</v>
      </c>
      <c r="C54" s="126">
        <f>'6.Polg_Hivatal'!C54+'7.TIK'!C54+'8.Humán'!C54+'9.Óvoda'!C54+'10.TMKK'!C54+'11.Rendelő'!C54</f>
        <v>3049983623</v>
      </c>
      <c r="D54" s="278">
        <f>'6.Polg_Hivatal'!D54+'7.TIK'!D54+'8.Humán'!D54+'9.Óvoda'!D54+'10.TMKK'!D54+'11.Rendelő'!D54</f>
        <v>3082194065</v>
      </c>
      <c r="E54" s="126">
        <f>'6.Polg_Hivatal'!E54+'7.TIK'!E54+'8.Humán'!E54+'9.Óvoda'!E54+'10.TMKK'!E54+'11.Rendelő'!E54</f>
        <v>3601304261</v>
      </c>
      <c r="F54" s="126">
        <f>'6.Polg_Hivatal'!F54+'7.TIK'!F54+'8.Humán'!F54+'9.Óvoda'!F54+'10.TMKK'!F54+'11.Rendelő'!F54</f>
        <v>0</v>
      </c>
      <c r="G54" s="126">
        <f>'6.Polg_Hivatal'!G54+'7.TIK'!G54+'8.Humán'!G54+'9.Óvoda'!G54+'10.TMKK'!G54+'11.Rendelő'!G54</f>
        <v>0</v>
      </c>
      <c r="H54" s="260">
        <f>'6.Polg_Hivatal'!H54+'7.TIK'!H54+'8.Humán'!H54+'9.Óvoda'!H54+'10.TMKK'!H54+'11.Rendelő'!H54</f>
        <v>519110196</v>
      </c>
      <c r="I54" s="211">
        <f>'6.Polg_Hivatal'!I54+'7.TIK'!I54+'8.Humán'!I54+'9.Óvoda'!I54+'10.TMKK'!I54+'11.Rendelő'!I54</f>
        <v>0</v>
      </c>
      <c r="J54" s="211">
        <f>'6.Polg_Hivatal'!J54+'7.TIK'!J54+'8.Humán'!J54+'9.Óvoda'!J54+'10.TMKK'!J54+'11.Rendelő'!J54</f>
        <v>0</v>
      </c>
      <c r="K54" s="211">
        <f>'6.Polg_Hivatal'!K54+'7.TIK'!K54+'8.Humán'!K54+'9.Óvoda'!K54+'10.TMKK'!K54+'11.Rendelő'!K54</f>
        <v>0</v>
      </c>
      <c r="L54" s="212">
        <f t="shared" si="9"/>
        <v>0</v>
      </c>
      <c r="O54" s="25" t="s">
        <v>385</v>
      </c>
    </row>
    <row r="55" spans="1:15" ht="12.2" customHeight="1" x14ac:dyDescent="0.2">
      <c r="A55" s="810" t="s">
        <v>305</v>
      </c>
      <c r="B55" s="428" t="s">
        <v>270</v>
      </c>
      <c r="C55" s="126">
        <f>'6.Polg_Hivatal'!C55+'7.TIK'!C55+'8.Humán'!C55+'9.Óvoda'!C55+'10.TMKK'!C55+'11.Rendelő'!C55</f>
        <v>23000000</v>
      </c>
      <c r="D55" s="278">
        <f>'6.Polg_Hivatal'!D55+'7.TIK'!D55+'8.Humán'!D55+'9.Óvoda'!D55+'10.TMKK'!D55+'11.Rendelő'!D55</f>
        <v>23227800</v>
      </c>
      <c r="E55" s="126">
        <f>'6.Polg_Hivatal'!E55+'7.TIK'!E55+'8.Humán'!E55+'9.Óvoda'!E55+'10.TMKK'!E55+'11.Rendelő'!E55</f>
        <v>156817800</v>
      </c>
      <c r="F55" s="126">
        <f>'6.Polg_Hivatal'!F55+'7.TIK'!F55+'8.Humán'!F55+'9.Óvoda'!F55+'10.TMKK'!F55+'11.Rendelő'!F55</f>
        <v>0</v>
      </c>
      <c r="G55" s="126">
        <f>'6.Polg_Hivatal'!G55+'7.TIK'!G55+'8.Humán'!G55+'9.Óvoda'!G55+'10.TMKK'!G55+'11.Rendelő'!G55</f>
        <v>0</v>
      </c>
      <c r="H55" s="260">
        <f>'6.Polg_Hivatal'!H55+'7.TIK'!H55+'8.Humán'!H55+'9.Óvoda'!H55+'10.TMKK'!H55+'11.Rendelő'!H55</f>
        <v>133590000</v>
      </c>
      <c r="I55" s="211">
        <f>'6.Polg_Hivatal'!I55+'7.TIK'!I55+'8.Humán'!I55+'9.Óvoda'!I55+'10.TMKK'!I55+'11.Rendelő'!I55</f>
        <v>0</v>
      </c>
      <c r="J55" s="211">
        <f>'6.Polg_Hivatal'!J55+'7.TIK'!J55+'8.Humán'!J55+'9.Óvoda'!J55+'10.TMKK'!J55+'11.Rendelő'!J55</f>
        <v>0</v>
      </c>
      <c r="K55" s="211">
        <f>'6.Polg_Hivatal'!K55+'7.TIK'!K55+'8.Humán'!K55+'9.Óvoda'!K55+'10.TMKK'!K55+'11.Rendelő'!K55</f>
        <v>0</v>
      </c>
      <c r="L55" s="212">
        <f t="shared" si="9"/>
        <v>0</v>
      </c>
    </row>
    <row r="56" spans="1:15" ht="12.2" customHeight="1" x14ac:dyDescent="0.2">
      <c r="A56" s="810" t="s">
        <v>92</v>
      </c>
      <c r="B56" s="423" t="s">
        <v>87</v>
      </c>
      <c r="C56" s="433">
        <f>'6.Polg_Hivatal'!C56+'7.TIK'!C56+'8.Humán'!C56+'9.Óvoda'!C56+'10.TMKK'!C56+'11.Rendelő'!C56</f>
        <v>451062065</v>
      </c>
      <c r="D56" s="416">
        <f>'6.Polg_Hivatal'!D56+'7.TIK'!D56+'8.Humán'!D56+'9.Óvoda'!D56+'10.TMKK'!D56+'11.Rendelő'!D56</f>
        <v>460204209</v>
      </c>
      <c r="E56" s="433">
        <f>'6.Polg_Hivatal'!E56+'7.TIK'!E56+'8.Humán'!E56+'9.Óvoda'!E56+'10.TMKK'!E56+'11.Rendelő'!E56</f>
        <v>543507839</v>
      </c>
      <c r="F56" s="433">
        <f>'6.Polg_Hivatal'!F56+'7.TIK'!F56+'8.Humán'!F56+'9.Óvoda'!F56+'10.TMKK'!F56+'11.Rendelő'!F56</f>
        <v>0</v>
      </c>
      <c r="G56" s="433">
        <f>'6.Polg_Hivatal'!G56+'7.TIK'!G56+'8.Humán'!G56+'9.Óvoda'!G56+'10.TMKK'!G56+'11.Rendelő'!G56</f>
        <v>0</v>
      </c>
      <c r="H56" s="651">
        <f>'6.Polg_Hivatal'!H56+'7.TIK'!H56+'8.Humán'!H56+'9.Óvoda'!H56+'10.TMKK'!H56+'11.Rendelő'!H56</f>
        <v>83303630</v>
      </c>
      <c r="I56" s="223">
        <f>'6.Polg_Hivatal'!I56+'7.TIK'!I56+'8.Humán'!I56+'9.Óvoda'!I56+'10.TMKK'!I56+'11.Rendelő'!I56</f>
        <v>0</v>
      </c>
      <c r="J56" s="223">
        <f>'6.Polg_Hivatal'!J56+'7.TIK'!J56+'8.Humán'!J56+'9.Óvoda'!J56+'10.TMKK'!J56+'11.Rendelő'!J56</f>
        <v>0</v>
      </c>
      <c r="K56" s="223">
        <f>'6.Polg_Hivatal'!K56+'7.TIK'!K56+'8.Humán'!K56+'9.Óvoda'!K56+'10.TMKK'!K56+'11.Rendelő'!K56</f>
        <v>0</v>
      </c>
      <c r="L56" s="224">
        <f t="shared" si="9"/>
        <v>0</v>
      </c>
    </row>
    <row r="57" spans="1:15" ht="12.2" customHeight="1" x14ac:dyDescent="0.2">
      <c r="A57" s="810" t="s">
        <v>93</v>
      </c>
      <c r="B57" s="423" t="s">
        <v>69</v>
      </c>
      <c r="C57" s="433">
        <f>'6.Polg_Hivatal'!C57+'7.TIK'!C57+'8.Humán'!C57+'9.Óvoda'!C57+'10.TMKK'!C57+'11.Rendelő'!C57</f>
        <v>1415322066</v>
      </c>
      <c r="D57" s="416">
        <f>'6.Polg_Hivatal'!D57+'7.TIK'!D57+'8.Humán'!D57+'9.Óvoda'!D57+'10.TMKK'!D57+'11.Rendelő'!D57</f>
        <v>1497001454</v>
      </c>
      <c r="E57" s="433">
        <f>'6.Polg_Hivatal'!E57+'7.TIK'!E57+'8.Humán'!E57+'9.Óvoda'!E57+'10.TMKK'!E57+'11.Rendelő'!E57</f>
        <v>1607174730</v>
      </c>
      <c r="F57" s="433">
        <f>'6.Polg_Hivatal'!F57+'7.TIK'!F57+'8.Humán'!F57+'9.Óvoda'!F57+'10.TMKK'!F57+'11.Rendelő'!F57</f>
        <v>0</v>
      </c>
      <c r="G57" s="433">
        <f>'6.Polg_Hivatal'!G57+'7.TIK'!G57+'8.Humán'!G57+'9.Óvoda'!G57+'10.TMKK'!G57+'11.Rendelő'!G57</f>
        <v>0</v>
      </c>
      <c r="H57" s="651">
        <f>'6.Polg_Hivatal'!H57+'7.TIK'!H57+'8.Humán'!H57+'9.Óvoda'!H57+'10.TMKK'!H57+'11.Rendelő'!H57</f>
        <v>110173276</v>
      </c>
      <c r="I57" s="223">
        <f>'6.Polg_Hivatal'!I57+'7.TIK'!I57+'8.Humán'!I57+'9.Óvoda'!I57+'10.TMKK'!I57+'11.Rendelő'!I57</f>
        <v>0</v>
      </c>
      <c r="J57" s="223">
        <f>'6.Polg_Hivatal'!J57+'7.TIK'!J57+'8.Humán'!J57+'9.Óvoda'!J57+'10.TMKK'!J57+'11.Rendelő'!J57</f>
        <v>0</v>
      </c>
      <c r="K57" s="223">
        <f>'6.Polg_Hivatal'!K57+'7.TIK'!K57+'8.Humán'!K57+'9.Óvoda'!K57+'10.TMKK'!K57+'11.Rendelő'!K57</f>
        <v>0</v>
      </c>
      <c r="L57" s="224">
        <f t="shared" si="9"/>
        <v>0</v>
      </c>
    </row>
    <row r="58" spans="1:15" ht="12.2" customHeight="1" x14ac:dyDescent="0.2">
      <c r="A58" s="810" t="s">
        <v>90</v>
      </c>
      <c r="B58" s="423" t="s">
        <v>80</v>
      </c>
      <c r="C58" s="433">
        <f>'6.Polg_Hivatal'!C58+'7.TIK'!C58+'8.Humán'!C58+'9.Óvoda'!C58+'10.TMKK'!C58+'11.Rendelő'!C58</f>
        <v>0</v>
      </c>
      <c r="D58" s="416">
        <f>'6.Polg_Hivatal'!D58+'7.TIK'!D58+'8.Humán'!D58+'9.Óvoda'!D58+'10.TMKK'!D58+'11.Rendelő'!D58</f>
        <v>0</v>
      </c>
      <c r="E58" s="433">
        <f>'6.Polg_Hivatal'!E58+'7.TIK'!E58+'8.Humán'!E58+'9.Óvoda'!E58+'10.TMKK'!E58+'11.Rendelő'!E58</f>
        <v>0</v>
      </c>
      <c r="F58" s="433">
        <f>'6.Polg_Hivatal'!F58+'7.TIK'!F58+'8.Humán'!F58+'9.Óvoda'!F58+'10.TMKK'!F58+'11.Rendelő'!F58</f>
        <v>0</v>
      </c>
      <c r="G58" s="433">
        <f>'6.Polg_Hivatal'!G58+'7.TIK'!G58+'8.Humán'!G58+'9.Óvoda'!G58+'10.TMKK'!G58+'11.Rendelő'!G58</f>
        <v>0</v>
      </c>
      <c r="H58" s="651">
        <f>'6.Polg_Hivatal'!H58+'7.TIK'!H58+'8.Humán'!H58+'9.Óvoda'!H58+'10.TMKK'!H58+'11.Rendelő'!H58</f>
        <v>0</v>
      </c>
      <c r="I58" s="223">
        <f>'6.Polg_Hivatal'!I58+'7.TIK'!I58+'8.Humán'!I58+'9.Óvoda'!I58+'10.TMKK'!I58+'11.Rendelő'!I58</f>
        <v>0</v>
      </c>
      <c r="J58" s="223">
        <f>'6.Polg_Hivatal'!J58+'7.TIK'!J58+'8.Humán'!J58+'9.Óvoda'!J58+'10.TMKK'!J58+'11.Rendelő'!J58</f>
        <v>0</v>
      </c>
      <c r="K58" s="223">
        <f>'6.Polg_Hivatal'!K58+'7.TIK'!K58+'8.Humán'!K58+'9.Óvoda'!K58+'10.TMKK'!K58+'11.Rendelő'!K58</f>
        <v>0</v>
      </c>
      <c r="L58" s="224" t="e">
        <f t="shared" si="9"/>
        <v>#DIV/0!</v>
      </c>
      <c r="N58" s="25" t="s">
        <v>385</v>
      </c>
    </row>
    <row r="59" spans="1:15" ht="12.2" customHeight="1" x14ac:dyDescent="0.2">
      <c r="A59" s="810" t="s">
        <v>147</v>
      </c>
      <c r="B59" s="423" t="s">
        <v>88</v>
      </c>
      <c r="C59" s="433">
        <f>SUM(C60:C61)</f>
        <v>3531480</v>
      </c>
      <c r="D59" s="416">
        <f t="shared" ref="D59:K59" si="10">SUM(D60:D61)</f>
        <v>3539060</v>
      </c>
      <c r="E59" s="433">
        <f t="shared" si="10"/>
        <v>3545397</v>
      </c>
      <c r="F59" s="433">
        <f t="shared" si="10"/>
        <v>0</v>
      </c>
      <c r="G59" s="433">
        <f t="shared" si="10"/>
        <v>0</v>
      </c>
      <c r="H59" s="651">
        <f t="shared" si="10"/>
        <v>6337</v>
      </c>
      <c r="I59" s="223" t="e">
        <f t="shared" si="10"/>
        <v>#REF!</v>
      </c>
      <c r="J59" s="223" t="e">
        <f t="shared" si="10"/>
        <v>#REF!</v>
      </c>
      <c r="K59" s="223" t="e">
        <f t="shared" si="10"/>
        <v>#REF!</v>
      </c>
      <c r="L59" s="224" t="e">
        <f t="shared" si="9"/>
        <v>#REF!</v>
      </c>
    </row>
    <row r="60" spans="1:15" ht="12.2" customHeight="1" x14ac:dyDescent="0.2">
      <c r="A60" s="810" t="s">
        <v>306</v>
      </c>
      <c r="B60" s="669" t="s">
        <v>235</v>
      </c>
      <c r="C60" s="433">
        <f>'6.Polg_Hivatal'!C60+'7.TIK'!C60+'8.Humán'!C60+'9.Óvoda'!C60+'10.TMKK'!C60+'11.Rendelő'!C60</f>
        <v>3531480</v>
      </c>
      <c r="D60" s="416">
        <f>'6.Polg_Hivatal'!D60+'7.TIK'!D60+'8.Humán'!D60+'9.Óvoda'!D60+'10.TMKK'!D60+'11.Rendelő'!D60</f>
        <v>3539060</v>
      </c>
      <c r="E60" s="433">
        <f>'6.Polg_Hivatal'!E60+'7.TIK'!E60+'8.Humán'!E60+'9.Óvoda'!E60+'10.TMKK'!E60+'11.Rendelő'!E60</f>
        <v>3545397</v>
      </c>
      <c r="F60" s="433">
        <f>'6.Polg_Hivatal'!F60+'7.TIK'!F60+'8.Humán'!F60+'9.Óvoda'!F60+'10.TMKK'!F60+'11.Rendelő'!F60</f>
        <v>0</v>
      </c>
      <c r="G60" s="433">
        <f>'6.Polg_Hivatal'!G60+'7.TIK'!G60+'8.Humán'!G60+'9.Óvoda'!G60+'10.TMKK'!G60+'11.Rendelő'!G60</f>
        <v>0</v>
      </c>
      <c r="H60" s="651">
        <f>'6.Polg_Hivatal'!H60+'7.TIK'!H60+'8.Humán'!H60+'9.Óvoda'!H60+'10.TMKK'!H60+'11.Rendelő'!H60</f>
        <v>6337</v>
      </c>
      <c r="I60" s="223">
        <f>'6.Polg_Hivatal'!I60+'7.TIK'!I60+'8.Humán'!I60+'9.Óvoda'!I60+'10.TMKK'!I60+'11.Rendelő'!I60</f>
        <v>0</v>
      </c>
      <c r="J60" s="223">
        <f>'6.Polg_Hivatal'!J60+'7.TIK'!J60+'8.Humán'!J60+'9.Óvoda'!J60+'10.TMKK'!J60+'11.Rendelő'!J60</f>
        <v>0</v>
      </c>
      <c r="K60" s="223">
        <f>'6.Polg_Hivatal'!K60+'7.TIK'!K60+'8.Humán'!K60+'9.Óvoda'!K60+'10.TMKK'!K60+'11.Rendelő'!K60</f>
        <v>0</v>
      </c>
      <c r="L60" s="224">
        <f t="shared" si="9"/>
        <v>0</v>
      </c>
    </row>
    <row r="61" spans="1:15" ht="12.2" customHeight="1" thickBot="1" x14ac:dyDescent="0.25">
      <c r="A61" s="290" t="s">
        <v>307</v>
      </c>
      <c r="B61" s="87" t="s">
        <v>234</v>
      </c>
      <c r="C61" s="94">
        <f>'6.Polg_Hivatal'!C61+'7.TIK'!C61+'8.Humán'!C61+'9.Óvoda'!C61+'10.TMKK'!C61+'11.Rendelő'!C61</f>
        <v>0</v>
      </c>
      <c r="D61" s="279">
        <f>'6.Polg_Hivatal'!D61+'7.TIK'!D61+'8.Humán'!D61+'9.Óvoda'!D61+'10.TMKK'!D61+'11.Rendelő'!D61</f>
        <v>0</v>
      </c>
      <c r="E61" s="94">
        <f>'6.Polg_Hivatal'!E61+'7.TIK'!E61+'8.Humán'!E61+'9.Óvoda'!E61+'10.TMKK'!E61+'11.Rendelő'!E61</f>
        <v>0</v>
      </c>
      <c r="F61" s="94">
        <f>'6.Polg_Hivatal'!F61+'7.TIK'!F61+'8.Humán'!F61+'9.Óvoda'!F61+'10.TMKK'!F61+'11.Rendelő'!F61</f>
        <v>0</v>
      </c>
      <c r="G61" s="94">
        <f>'6.Polg_Hivatal'!G61+'7.TIK'!G61+'8.Humán'!G61+'9.Óvoda'!G61+'10.TMKK'!G61+'11.Rendelő'!G61</f>
        <v>0</v>
      </c>
      <c r="H61" s="262">
        <f>'6.Polg_Hivatal'!H61+'7.TIK'!H61+'8.Humán'!H61+'9.Óvoda'!H61+'10.TMKK'!H61+'11.Rendelő'!H61</f>
        <v>0</v>
      </c>
      <c r="I61" s="215" t="e">
        <f>'6.Polg_Hivatal'!I61+'7.TIK'!I61+'8.Humán'!I61+'9.Óvoda'!I61+'10.TMKK'!I61+'11.Rendelő'!I61</f>
        <v>#REF!</v>
      </c>
      <c r="J61" s="215" t="e">
        <f>'6.Polg_Hivatal'!J61+'7.TIK'!J61+'8.Humán'!J61+'9.Óvoda'!J61+'10.TMKK'!J61+'11.Rendelő'!J61</f>
        <v>#REF!</v>
      </c>
      <c r="K61" s="215" t="e">
        <f>'6.Polg_Hivatal'!K61+'7.TIK'!K61+'8.Humán'!K61+'9.Óvoda'!K61+'10.TMKK'!K61+'11.Rendelő'!K61</f>
        <v>#REF!</v>
      </c>
      <c r="L61" s="216" t="e">
        <f t="shared" si="9"/>
        <v>#REF!</v>
      </c>
    </row>
    <row r="62" spans="1:15" ht="12.2" customHeight="1" thickBot="1" x14ac:dyDescent="0.25">
      <c r="A62" s="289" t="s">
        <v>13</v>
      </c>
      <c r="B62" s="58" t="s">
        <v>548</v>
      </c>
      <c r="C62" s="91">
        <f>+C63+C65+C67</f>
        <v>174218314</v>
      </c>
      <c r="D62" s="132">
        <f t="shared" ref="D62:K62" si="11">+D63+D65+D67</f>
        <v>204214943</v>
      </c>
      <c r="E62" s="91">
        <f t="shared" si="11"/>
        <v>221669530</v>
      </c>
      <c r="F62" s="91">
        <f t="shared" si="11"/>
        <v>0</v>
      </c>
      <c r="G62" s="91">
        <f t="shared" si="11"/>
        <v>0</v>
      </c>
      <c r="H62" s="256">
        <f>+H63+H65+H67</f>
        <v>17454587</v>
      </c>
      <c r="I62" s="141">
        <f t="shared" si="11"/>
        <v>0</v>
      </c>
      <c r="J62" s="141">
        <f t="shared" si="11"/>
        <v>0</v>
      </c>
      <c r="K62" s="141">
        <f t="shared" si="11"/>
        <v>0</v>
      </c>
      <c r="L62" s="200">
        <f t="shared" si="9"/>
        <v>0</v>
      </c>
    </row>
    <row r="63" spans="1:15" s="33" customFormat="1" ht="12.2" customHeight="1" x14ac:dyDescent="0.2">
      <c r="A63" s="810" t="s">
        <v>94</v>
      </c>
      <c r="B63" s="17" t="s">
        <v>119</v>
      </c>
      <c r="C63" s="126">
        <f>'6.Polg_Hivatal'!C63+'7.TIK'!C63+'8.Humán'!C63+'9.Óvoda'!C63+'10.TMKK'!C63+'11.Rendelő'!C63</f>
        <v>174218314</v>
      </c>
      <c r="D63" s="278">
        <f>'6.Polg_Hivatal'!D63+'7.TIK'!D63+'8.Humán'!D63+'9.Óvoda'!D63+'10.TMKK'!D63+'11.Rendelő'!D63</f>
        <v>204214943</v>
      </c>
      <c r="E63" s="126">
        <f>'6.Polg_Hivatal'!E63+'7.TIK'!E63+'8.Humán'!E63+'9.Óvoda'!E63+'10.TMKK'!E63+'11.Rendelő'!E63</f>
        <v>221669530</v>
      </c>
      <c r="F63" s="126">
        <f>'6.Polg_Hivatal'!F63+'7.TIK'!F63+'8.Humán'!F63+'9.Óvoda'!F63+'10.TMKK'!F63+'11.Rendelő'!F63</f>
        <v>0</v>
      </c>
      <c r="G63" s="126">
        <f>'6.Polg_Hivatal'!G63+'7.TIK'!G63+'8.Humán'!G63+'9.Óvoda'!G63+'10.TMKK'!G63+'11.Rendelő'!G63</f>
        <v>0</v>
      </c>
      <c r="H63" s="260">
        <f>'6.Polg_Hivatal'!H63+'7.TIK'!H63+'8.Humán'!H63+'9.Óvoda'!H63+'10.TMKK'!H63+'11.Rendelő'!H63</f>
        <v>17454587</v>
      </c>
      <c r="I63" s="211">
        <f>'6.Polg_Hivatal'!I63+'7.TIK'!I63+'8.Humán'!I63+'9.Óvoda'!I63+'10.TMKK'!I63+'11.Rendelő'!I63</f>
        <v>0</v>
      </c>
      <c r="J63" s="211">
        <f>'6.Polg_Hivatal'!J63+'7.TIK'!J63+'8.Humán'!J63+'9.Óvoda'!J63+'10.TMKK'!J63+'11.Rendelő'!J63</f>
        <v>0</v>
      </c>
      <c r="K63" s="211">
        <f>'6.Polg_Hivatal'!K63+'7.TIK'!K63+'8.Humán'!K63+'9.Óvoda'!K63+'10.TMKK'!K63+'11.Rendelő'!K63</f>
        <v>0</v>
      </c>
      <c r="L63" s="212">
        <f t="shared" si="9"/>
        <v>0</v>
      </c>
    </row>
    <row r="64" spans="1:15" s="33" customFormat="1" ht="12.2" customHeight="1" x14ac:dyDescent="0.2">
      <c r="A64" s="810" t="s">
        <v>316</v>
      </c>
      <c r="B64" s="670" t="s">
        <v>236</v>
      </c>
      <c r="C64" s="126">
        <f>'6.Polg_Hivatal'!C64+'7.TIK'!C64+'8.Humán'!C64+'9.Óvoda'!C64+'10.TMKK'!C64+'11.Rendelő'!C64</f>
        <v>131957503</v>
      </c>
      <c r="D64" s="278">
        <f>'6.Polg_Hivatal'!D64+'7.TIK'!D64+'8.Humán'!D64+'9.Óvoda'!D64+'10.TMKK'!D64+'11.Rendelő'!D64</f>
        <v>131957503</v>
      </c>
      <c r="E64" s="126">
        <f>'6.Polg_Hivatal'!E64+'7.TIK'!E64+'8.Humán'!E64+'9.Óvoda'!E64+'10.TMKK'!E64+'11.Rendelő'!E64</f>
        <v>131957503</v>
      </c>
      <c r="F64" s="126">
        <f>'6.Polg_Hivatal'!F64+'7.TIK'!F64+'8.Humán'!F64+'9.Óvoda'!F64+'10.TMKK'!F64+'11.Rendelő'!F64</f>
        <v>0</v>
      </c>
      <c r="G64" s="126">
        <f>'6.Polg_Hivatal'!G64+'7.TIK'!G64+'8.Humán'!G64+'9.Óvoda'!G64+'10.TMKK'!G64+'11.Rendelő'!G64</f>
        <v>0</v>
      </c>
      <c r="H64" s="260">
        <f>'6.Polg_Hivatal'!H64+'7.TIK'!H64+'8.Humán'!H64+'9.Óvoda'!H64+'10.TMKK'!H64+'11.Rendelő'!H64</f>
        <v>0</v>
      </c>
      <c r="I64" s="211">
        <f>'6.Polg_Hivatal'!I64+'7.TIK'!I64+'8.Humán'!I64+'9.Óvoda'!I64+'10.TMKK'!I64+'11.Rendelő'!I64</f>
        <v>0</v>
      </c>
      <c r="J64" s="211">
        <f>'6.Polg_Hivatal'!J64+'7.TIK'!J64+'8.Humán'!J64+'9.Óvoda'!J64+'10.TMKK'!J64+'11.Rendelő'!J64</f>
        <v>0</v>
      </c>
      <c r="K64" s="211">
        <f>'6.Polg_Hivatal'!K64+'7.TIK'!K64+'8.Humán'!K64+'9.Óvoda'!K64+'10.TMKK'!K64+'11.Rendelő'!K64</f>
        <v>0</v>
      </c>
      <c r="L64" s="212">
        <f t="shared" si="9"/>
        <v>0</v>
      </c>
    </row>
    <row r="65" spans="1:14" ht="12.2" customHeight="1" x14ac:dyDescent="0.2">
      <c r="A65" s="810" t="s">
        <v>95</v>
      </c>
      <c r="B65" s="423" t="s">
        <v>2</v>
      </c>
      <c r="C65" s="433">
        <f>'6.Polg_Hivatal'!C65+'7.TIK'!C65+'8.Humán'!C65+'9.Óvoda'!C65+'10.TMKK'!C65+'11.Rendelő'!C65</f>
        <v>0</v>
      </c>
      <c r="D65" s="416">
        <f>'6.Polg_Hivatal'!D65+'7.TIK'!D65+'8.Humán'!D65+'9.Óvoda'!D65+'10.TMKK'!D65+'11.Rendelő'!D65</f>
        <v>0</v>
      </c>
      <c r="E65" s="433">
        <f>'6.Polg_Hivatal'!E65+'7.TIK'!E65+'8.Humán'!E65+'9.Óvoda'!E65+'10.TMKK'!E65+'11.Rendelő'!E65</f>
        <v>0</v>
      </c>
      <c r="F65" s="433">
        <f>'6.Polg_Hivatal'!F65+'7.TIK'!F65+'8.Humán'!F65+'9.Óvoda'!F65+'10.TMKK'!F65+'11.Rendelő'!F65</f>
        <v>0</v>
      </c>
      <c r="G65" s="433">
        <f>'6.Polg_Hivatal'!G65+'7.TIK'!G65+'8.Humán'!G65+'9.Óvoda'!G65+'10.TMKK'!G65+'11.Rendelő'!G65</f>
        <v>0</v>
      </c>
      <c r="H65" s="651">
        <f>'6.Polg_Hivatal'!H65+'7.TIK'!H65+'8.Humán'!H65+'9.Óvoda'!H65+'10.TMKK'!H65+'11.Rendelő'!H65</f>
        <v>0</v>
      </c>
      <c r="I65" s="223">
        <f>'6.Polg_Hivatal'!I65+'7.TIK'!I65+'8.Humán'!I65+'9.Óvoda'!I65+'10.TMKK'!I65+'11.Rendelő'!I65</f>
        <v>0</v>
      </c>
      <c r="J65" s="223">
        <f>'6.Polg_Hivatal'!J65+'7.TIK'!J65+'8.Humán'!J65+'9.Óvoda'!J65+'10.TMKK'!J65+'11.Rendelő'!J65</f>
        <v>0</v>
      </c>
      <c r="K65" s="223">
        <f>'6.Polg_Hivatal'!K65+'7.TIK'!K65+'8.Humán'!K65+'9.Óvoda'!K65+'10.TMKK'!K65+'11.Rendelő'!K65</f>
        <v>0</v>
      </c>
      <c r="L65" s="224" t="e">
        <f t="shared" si="9"/>
        <v>#DIV/0!</v>
      </c>
    </row>
    <row r="66" spans="1:14" ht="12.2" customHeight="1" x14ac:dyDescent="0.2">
      <c r="A66" s="810" t="s">
        <v>342</v>
      </c>
      <c r="B66" s="671" t="s">
        <v>237</v>
      </c>
      <c r="C66" s="433">
        <f>'6.Polg_Hivatal'!C66+'7.TIK'!C66+'8.Humán'!C66+'9.Óvoda'!C66+'10.TMKK'!C66+'11.Rendelő'!C66</f>
        <v>0</v>
      </c>
      <c r="D66" s="416">
        <f>'6.Polg_Hivatal'!D66+'7.TIK'!D66+'8.Humán'!D66+'9.Óvoda'!D66+'10.TMKK'!D66+'11.Rendelő'!D66</f>
        <v>0</v>
      </c>
      <c r="E66" s="433">
        <f>'6.Polg_Hivatal'!E66+'7.TIK'!E66+'8.Humán'!E66+'9.Óvoda'!E66+'10.TMKK'!E66+'11.Rendelő'!E66</f>
        <v>0</v>
      </c>
      <c r="F66" s="433">
        <f>'6.Polg_Hivatal'!F66+'7.TIK'!F66+'8.Humán'!F66+'9.Óvoda'!F66+'10.TMKK'!F66+'11.Rendelő'!F66</f>
        <v>0</v>
      </c>
      <c r="G66" s="433">
        <f>'6.Polg_Hivatal'!G66+'7.TIK'!G66+'8.Humán'!G66+'9.Óvoda'!G66+'10.TMKK'!G66+'11.Rendelő'!G66</f>
        <v>0</v>
      </c>
      <c r="H66" s="651">
        <f>'6.Polg_Hivatal'!H66+'7.TIK'!H66+'8.Humán'!H66+'9.Óvoda'!H66+'10.TMKK'!H66+'11.Rendelő'!H66</f>
        <v>0</v>
      </c>
      <c r="I66" s="223">
        <f>'6.Polg_Hivatal'!I66+'7.TIK'!I66+'8.Humán'!I66+'9.Óvoda'!I66+'10.TMKK'!I66+'11.Rendelő'!I66</f>
        <v>0</v>
      </c>
      <c r="J66" s="223">
        <f>'6.Polg_Hivatal'!J66+'7.TIK'!J66+'8.Humán'!J66+'9.Óvoda'!J66+'10.TMKK'!J66+'11.Rendelő'!J66</f>
        <v>0</v>
      </c>
      <c r="K66" s="223">
        <f>'6.Polg_Hivatal'!K66+'7.TIK'!K66+'8.Humán'!K66+'9.Óvoda'!K66+'10.TMKK'!K66+'11.Rendelő'!K66</f>
        <v>0</v>
      </c>
      <c r="L66" s="224" t="e">
        <f t="shared" si="9"/>
        <v>#DIV/0!</v>
      </c>
    </row>
    <row r="67" spans="1:14" ht="12.2" customHeight="1" x14ac:dyDescent="0.2">
      <c r="A67" s="810" t="s">
        <v>96</v>
      </c>
      <c r="B67" s="17" t="s">
        <v>175</v>
      </c>
      <c r="C67" s="433">
        <f>'6.Polg_Hivatal'!C67+'7.TIK'!C67+'8.Humán'!C67+'9.Óvoda'!C67+'10.TMKK'!C67+'11.Rendelő'!C67</f>
        <v>0</v>
      </c>
      <c r="D67" s="416">
        <f>'6.Polg_Hivatal'!D67+'7.TIK'!D67+'8.Humán'!D67+'9.Óvoda'!D67+'10.TMKK'!D67+'11.Rendelő'!D67</f>
        <v>0</v>
      </c>
      <c r="E67" s="433">
        <f>'6.Polg_Hivatal'!E67+'7.TIK'!E67+'8.Humán'!E67+'9.Óvoda'!E67+'10.TMKK'!E67+'11.Rendelő'!E67</f>
        <v>0</v>
      </c>
      <c r="F67" s="433">
        <f>'6.Polg_Hivatal'!F67+'7.TIK'!F67+'8.Humán'!F67+'9.Óvoda'!F67+'10.TMKK'!F67+'11.Rendelő'!F67</f>
        <v>0</v>
      </c>
      <c r="G67" s="433">
        <f>'6.Polg_Hivatal'!G67+'7.TIK'!G67+'8.Humán'!G67+'9.Óvoda'!G67+'10.TMKK'!G67+'11.Rendelő'!G67</f>
        <v>0</v>
      </c>
      <c r="H67" s="651">
        <f>'6.Polg_Hivatal'!H67+'7.TIK'!H67+'8.Humán'!H67+'9.Óvoda'!H67+'10.TMKK'!H67+'11.Rendelő'!H67</f>
        <v>0</v>
      </c>
      <c r="I67" s="223">
        <f>'6.Polg_Hivatal'!I67+'7.TIK'!I67+'8.Humán'!I67+'9.Óvoda'!I67+'10.TMKK'!I67+'11.Rendelő'!I67</f>
        <v>0</v>
      </c>
      <c r="J67" s="223">
        <f>'6.Polg_Hivatal'!J67+'7.TIK'!J67+'8.Humán'!J67+'9.Óvoda'!J67+'10.TMKK'!J67+'11.Rendelő'!J67</f>
        <v>0</v>
      </c>
      <c r="K67" s="223">
        <f>'6.Polg_Hivatal'!K67+'7.TIK'!K67+'8.Humán'!K67+'9.Óvoda'!K67+'10.TMKK'!K67+'11.Rendelő'!K67</f>
        <v>0</v>
      </c>
      <c r="L67" s="224" t="e">
        <f t="shared" si="9"/>
        <v>#DIV/0!</v>
      </c>
    </row>
    <row r="68" spans="1:14" ht="12.2" customHeight="1" x14ac:dyDescent="0.2">
      <c r="A68" s="810" t="s">
        <v>317</v>
      </c>
      <c r="B68" s="669" t="s">
        <v>239</v>
      </c>
      <c r="C68" s="433">
        <f>'6.Polg_Hivatal'!C68+'7.TIK'!C68+'8.Humán'!C68+'9.Óvoda'!C68+'10.TMKK'!C68+'11.Rendelő'!C68</f>
        <v>0</v>
      </c>
      <c r="D68" s="416">
        <f>'6.Polg_Hivatal'!D68+'7.TIK'!D68+'8.Humán'!D68+'9.Óvoda'!D68+'10.TMKK'!D68+'11.Rendelő'!D68</f>
        <v>0</v>
      </c>
      <c r="E68" s="433">
        <f>'6.Polg_Hivatal'!E68+'7.TIK'!E68+'8.Humán'!E68+'9.Óvoda'!E68+'10.TMKK'!E68+'11.Rendelő'!E68</f>
        <v>0</v>
      </c>
      <c r="F68" s="433">
        <f>'6.Polg_Hivatal'!F68+'7.TIK'!F68+'8.Humán'!F68+'9.Óvoda'!F68+'10.TMKK'!F68+'11.Rendelő'!F68</f>
        <v>0</v>
      </c>
      <c r="G68" s="433">
        <f>'6.Polg_Hivatal'!G68+'7.TIK'!G68+'8.Humán'!G68+'9.Óvoda'!G68+'10.TMKK'!G68+'11.Rendelő'!G68</f>
        <v>0</v>
      </c>
      <c r="H68" s="651">
        <f>'6.Polg_Hivatal'!H68+'7.TIK'!H68+'8.Humán'!H68+'9.Óvoda'!H68+'10.TMKK'!H68+'11.Rendelő'!H68</f>
        <v>0</v>
      </c>
      <c r="I68" s="223">
        <f>'6.Polg_Hivatal'!I68+'7.TIK'!I68+'8.Humán'!I68+'9.Óvoda'!I68+'10.TMKK'!I68+'11.Rendelő'!I68</f>
        <v>0</v>
      </c>
      <c r="J68" s="223">
        <f>'6.Polg_Hivatal'!J68+'7.TIK'!J68+'8.Humán'!J68+'9.Óvoda'!J68+'10.TMKK'!J68+'11.Rendelő'!J68</f>
        <v>0</v>
      </c>
      <c r="K68" s="223">
        <f>'6.Polg_Hivatal'!K68+'7.TIK'!K68+'8.Humán'!K68+'9.Óvoda'!K68+'10.TMKK'!K68+'11.Rendelő'!K68</f>
        <v>0</v>
      </c>
      <c r="L68" s="224" t="e">
        <f t="shared" si="9"/>
        <v>#DIV/0!</v>
      </c>
    </row>
    <row r="69" spans="1:14" ht="12.2" customHeight="1" thickBot="1" x14ac:dyDescent="0.25">
      <c r="A69" s="810" t="s">
        <v>318</v>
      </c>
      <c r="B69" s="669" t="s">
        <v>238</v>
      </c>
      <c r="C69" s="433">
        <f>'6.Polg_Hivatal'!C69+'7.TIK'!C69+'8.Humán'!C69+'9.Óvoda'!C69+'10.TMKK'!C69+'11.Rendelő'!C69</f>
        <v>0</v>
      </c>
      <c r="D69" s="416">
        <f>'6.Polg_Hivatal'!D69+'7.TIK'!D69+'8.Humán'!D69+'9.Óvoda'!D69+'10.TMKK'!D69+'11.Rendelő'!D69</f>
        <v>0</v>
      </c>
      <c r="E69" s="433">
        <f>'6.Polg_Hivatal'!E69+'7.TIK'!E69+'8.Humán'!E69+'9.Óvoda'!E69+'10.TMKK'!E69+'11.Rendelő'!E69</f>
        <v>0</v>
      </c>
      <c r="F69" s="433">
        <f>'6.Polg_Hivatal'!F69+'7.TIK'!F69+'8.Humán'!F69+'9.Óvoda'!F69+'10.TMKK'!F69+'11.Rendelő'!F69</f>
        <v>0</v>
      </c>
      <c r="G69" s="433">
        <f>'6.Polg_Hivatal'!G69+'7.TIK'!G69+'8.Humán'!G69+'9.Óvoda'!G69+'10.TMKK'!G69+'11.Rendelő'!G69</f>
        <v>0</v>
      </c>
      <c r="H69" s="651">
        <f>'6.Polg_Hivatal'!H69+'7.TIK'!H69+'8.Humán'!H69+'9.Óvoda'!H69+'10.TMKK'!H69+'11.Rendelő'!H69</f>
        <v>0</v>
      </c>
      <c r="I69" s="223">
        <f>'6.Polg_Hivatal'!I69+'7.TIK'!I69+'8.Humán'!I69+'9.Óvoda'!I69+'10.TMKK'!I69+'11.Rendelő'!I69</f>
        <v>0</v>
      </c>
      <c r="J69" s="223">
        <f>'6.Polg_Hivatal'!J69+'7.TIK'!J69+'8.Humán'!J69+'9.Óvoda'!J69+'10.TMKK'!J69+'11.Rendelő'!J69</f>
        <v>0</v>
      </c>
      <c r="K69" s="223">
        <f>'6.Polg_Hivatal'!K69+'7.TIK'!K69+'8.Humán'!K69+'9.Óvoda'!K69+'10.TMKK'!K69+'11.Rendelő'!K69</f>
        <v>0</v>
      </c>
      <c r="L69" s="224" t="e">
        <f t="shared" si="9"/>
        <v>#DIV/0!</v>
      </c>
      <c r="N69" s="18"/>
    </row>
    <row r="70" spans="1:14" ht="15" customHeight="1" thickBot="1" x14ac:dyDescent="0.25">
      <c r="A70" s="289" t="s">
        <v>14</v>
      </c>
      <c r="B70" s="69" t="s">
        <v>176</v>
      </c>
      <c r="C70" s="140">
        <f>+C53+C62</f>
        <v>5094117548</v>
      </c>
      <c r="D70" s="139">
        <f t="shared" ref="D70:K70" si="12">+D53+D62</f>
        <v>5247153731</v>
      </c>
      <c r="E70" s="140">
        <f t="shared" si="12"/>
        <v>5977201757</v>
      </c>
      <c r="F70" s="140">
        <f t="shared" si="12"/>
        <v>0</v>
      </c>
      <c r="G70" s="140">
        <f t="shared" si="12"/>
        <v>0</v>
      </c>
      <c r="H70" s="257">
        <f t="shared" si="12"/>
        <v>730048026</v>
      </c>
      <c r="I70" s="227" t="e">
        <f t="shared" si="12"/>
        <v>#REF!</v>
      </c>
      <c r="J70" s="227" t="e">
        <f t="shared" si="12"/>
        <v>#REF!</v>
      </c>
      <c r="K70" s="227" t="e">
        <f t="shared" si="12"/>
        <v>#REF!</v>
      </c>
      <c r="L70" s="228" t="e">
        <f t="shared" si="9"/>
        <v>#REF!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4" s="750" customFormat="1" ht="15" customHeight="1" thickBot="1" x14ac:dyDescent="0.25">
      <c r="A72" s="1250" t="s">
        <v>290</v>
      </c>
      <c r="B72" s="1251"/>
      <c r="C72" s="746">
        <f>'6.Polg_Hivatal'!C72+'7.TIK'!C72+'8.Humán'!C72+'9.Óvoda'!C72+'10.TMKK'!C72+'11.Rendelő'!C72</f>
        <v>579</v>
      </c>
      <c r="D72" s="747">
        <f>'6.Polg_Hivatal'!D72+'7.TIK'!D72+'8.Humán'!D72+'9.Óvoda'!D72+'10.TMKK'!D72+'11.Rendelő'!D72</f>
        <v>576</v>
      </c>
      <c r="E72" s="746">
        <f>'6.Polg_Hivatal'!E72+'7.TIK'!E72+'8.Humán'!E72+'9.Óvoda'!E72+'10.TMKK'!E72+'11.Rendelő'!E72</f>
        <v>567</v>
      </c>
      <c r="F72" s="746">
        <f>'6.Polg_Hivatal'!F72+'7.TIK'!F72+'8.Humán'!F72+'9.Óvoda'!F72+'10.TMKK'!F72+'11.Rendelő'!F72</f>
        <v>0</v>
      </c>
      <c r="G72" s="746">
        <f>'6.Polg_Hivatal'!G72+'7.TIK'!G72+'8.Humán'!G72+'9.Óvoda'!G72+'10.TMKK'!G72+'11.Rendelő'!G72</f>
        <v>0</v>
      </c>
      <c r="H72" s="1235">
        <f>'6.Polg_Hivatal'!H72+'7.TIK'!H72+'8.Humán'!H72+'9.Óvoda'!H72+'10.TMKK'!H72+'11.Rendelő'!H72</f>
        <v>-9</v>
      </c>
      <c r="I72" s="748">
        <f>'6.Polg_Hivatal'!I72+'7.TIK'!I72+'8.Humán'!I72+'9.Óvoda'!I72+'10.TMKK'!I72+'11.Rendelő'!I72</f>
        <v>0</v>
      </c>
      <c r="J72" s="748">
        <f>'6.Polg_Hivatal'!J72+'7.TIK'!J72+'8.Humán'!J72+'9.Óvoda'!J72+'10.TMKK'!J72+'11.Rendelő'!J72</f>
        <v>0</v>
      </c>
      <c r="K72" s="748">
        <f>'6.Polg_Hivatal'!K72+'7.TIK'!K72+'8.Humán'!K72+'9.Óvoda'!K72+'10.TMKK'!K72+'11.Rendelő'!K72</f>
        <v>0</v>
      </c>
      <c r="L72" s="749">
        <f>I72/D72*100</f>
        <v>0</v>
      </c>
    </row>
    <row r="73" spans="1:14" s="750" customFormat="1" ht="14.25" hidden="1" customHeight="1" thickBot="1" x14ac:dyDescent="0.25">
      <c r="A73" s="744" t="s">
        <v>291</v>
      </c>
      <c r="B73" s="745"/>
      <c r="C73" s="811">
        <f>'6.Polg_Hivatal'!C73+'7.TIK'!C73+'8.Humán'!C73+'9.Óvoda'!C73+'10.TMKK'!C73+'11.Rendelő'!C73</f>
        <v>0</v>
      </c>
      <c r="D73" s="760">
        <f>'6.Polg_Hivatal'!D73+'7.TIK'!D73+'8.Humán'!D73+'9.Óvoda'!D73+'10.TMKK'!D73+'11.Rendelő'!D73</f>
        <v>0</v>
      </c>
      <c r="E73" s="751">
        <f>'6.Polg_Hivatal'!E73+'7.TIK'!E73+'8.Humán'!E73+'9.Óvoda'!E73+'10.TMKK'!E73+'11.Rendelő'!E73</f>
        <v>0</v>
      </c>
      <c r="F73" s="751">
        <f>'6.Polg_Hivatal'!F73+'7.TIK'!F73+'8.Humán'!F73+'9.Óvoda'!F73+'10.TMKK'!F73+'11.Rendelő'!F73</f>
        <v>0</v>
      </c>
      <c r="G73" s="751">
        <f>'6.Polg_Hivatal'!G73+'7.TIK'!G73+'8.Humán'!G73+'9.Óvoda'!G73+'10.TMKK'!G73+'11.Rendelő'!G73</f>
        <v>0</v>
      </c>
      <c r="H73" s="787">
        <f>'6.Polg_Hivatal'!H73+'7.TIK'!H73+'8.Humán'!H73+'9.Óvoda'!H73+'10.TMKK'!H73+'11.Rendelő'!H73</f>
        <v>0</v>
      </c>
      <c r="I73" s="788">
        <f>'6.Polg_Hivatal'!I73+'7.TIK'!I73+'8.Humán'!I73+'9.Óvoda'!I73+'10.TMKK'!I73+'11.Rendelő'!I73</f>
        <v>0</v>
      </c>
      <c r="J73" s="786">
        <f>'6.Polg_Hivatal'!J73+'7.TIK'!J73+'8.Humán'!J73+'9.Óvoda'!J73+'10.TMKK'!J73+'11.Rendelő'!J73</f>
        <v>0</v>
      </c>
      <c r="K73" s="788">
        <f>'6.Polg_Hivatal'!K73+'7.TIK'!K73+'8.Humán'!K73+'9.Óvoda'!K73+'10.TMKK'!K73+'11.Rendelő'!K73</f>
        <v>0</v>
      </c>
      <c r="L73" s="749" t="e">
        <f>I73/D73*100</f>
        <v>#DIV/0!</v>
      </c>
    </row>
    <row r="74" spans="1:14" x14ac:dyDescent="0.2">
      <c r="H74" s="232" t="s">
        <v>742</v>
      </c>
    </row>
  </sheetData>
  <sheetProtection formatCells="0"/>
  <mergeCells count="9">
    <mergeCell ref="A50:H50"/>
    <mergeCell ref="A51:H51"/>
    <mergeCell ref="A2:H2"/>
    <mergeCell ref="A1:H1"/>
    <mergeCell ref="A3:L3"/>
    <mergeCell ref="C4:H4"/>
    <mergeCell ref="C5:H5"/>
    <mergeCell ref="A6:H6"/>
    <mergeCell ref="A9:H9"/>
  </mergeCells>
  <phoneticPr fontId="45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  <colBreaks count="2" manualBreakCount="2">
    <brk id="8" max="73" man="1"/>
    <brk id="1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9"/>
  <dimension ref="A1:F16"/>
  <sheetViews>
    <sheetView workbookViewId="0">
      <selection activeCell="A8" sqref="A8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869" t="s">
        <v>54</v>
      </c>
      <c r="B6" s="1869" t="s">
        <v>61</v>
      </c>
      <c r="C6" s="5" t="s">
        <v>62</v>
      </c>
      <c r="D6" s="5" t="s">
        <v>64</v>
      </c>
      <c r="E6" s="1869" t="s">
        <v>65</v>
      </c>
      <c r="F6" s="1869" t="s">
        <v>56</v>
      </c>
    </row>
    <row r="7" spans="1:6" ht="16.5" x14ac:dyDescent="0.25">
      <c r="A7" s="1870"/>
      <c r="B7" s="1870"/>
      <c r="C7" s="6" t="s">
        <v>63</v>
      </c>
      <c r="D7" s="6" t="s">
        <v>63</v>
      </c>
      <c r="E7" s="1870"/>
      <c r="F7" s="1870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0"/>
  <dimension ref="A1:F16"/>
  <sheetViews>
    <sheetView workbookViewId="0">
      <selection sqref="A1:F16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869" t="s">
        <v>54</v>
      </c>
      <c r="B6" s="1869" t="s">
        <v>61</v>
      </c>
      <c r="C6" s="5" t="s">
        <v>62</v>
      </c>
      <c r="D6" s="5" t="s">
        <v>64</v>
      </c>
      <c r="E6" s="1869" t="s">
        <v>65</v>
      </c>
      <c r="F6" s="1869" t="s">
        <v>56</v>
      </c>
    </row>
    <row r="7" spans="1:6" ht="16.5" x14ac:dyDescent="0.25">
      <c r="A7" s="1870"/>
      <c r="B7" s="1870"/>
      <c r="C7" s="6" t="s">
        <v>63</v>
      </c>
      <c r="D7" s="6" t="s">
        <v>63</v>
      </c>
      <c r="E7" s="1870"/>
      <c r="F7" s="1870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49" zoomScale="136" zoomScaleNormal="130" zoomScaleSheetLayoutView="136" workbookViewId="0">
      <selection activeCell="H60" sqref="H60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4.33203125" style="25" customWidth="1"/>
    <col min="4" max="4" width="15.83203125" style="25" customWidth="1"/>
    <col min="5" max="5" width="15.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711" t="s">
        <v>799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2" ht="12.75" customHeight="1" x14ac:dyDescent="0.2">
      <c r="A2" s="1711" t="s">
        <v>748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2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2" s="40" customFormat="1" ht="35.450000000000003" customHeight="1" x14ac:dyDescent="0.2">
      <c r="A4" s="38" t="s">
        <v>137</v>
      </c>
      <c r="B4" s="39" t="s">
        <v>135</v>
      </c>
      <c r="C4" s="1743" t="s">
        <v>185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2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2" s="43" customFormat="1" ht="15.95" customHeight="1" thickBot="1" x14ac:dyDescent="0.3">
      <c r="A6" s="1749" t="s">
        <v>362</v>
      </c>
      <c r="B6" s="1749"/>
      <c r="C6" s="1749" t="s">
        <v>362</v>
      </c>
      <c r="D6" s="1749"/>
      <c r="E6" s="1749"/>
      <c r="F6" s="1749"/>
      <c r="G6" s="1749"/>
      <c r="H6" s="1749"/>
      <c r="I6" s="242"/>
      <c r="J6" s="242"/>
      <c r="K6" s="242"/>
      <c r="L6" s="242"/>
    </row>
    <row r="7" spans="1:12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2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>SUM(C11:C21)</f>
        <v>2780200</v>
      </c>
      <c r="D10" s="132">
        <f t="shared" ref="D10:K10" si="0">SUM(D11:D21)</f>
        <v>2780200</v>
      </c>
      <c r="E10" s="91">
        <f t="shared" si="0"/>
        <v>5245200</v>
      </c>
      <c r="F10" s="91">
        <f t="shared" si="0"/>
        <v>0</v>
      </c>
      <c r="G10" s="50">
        <f t="shared" si="0"/>
        <v>0</v>
      </c>
      <c r="H10" s="256">
        <f>+E10-D10</f>
        <v>2465000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 t="e">
        <f>SUM(L11:L21)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8" si="1">+E11-D11</f>
        <v>0</v>
      </c>
      <c r="I11" s="258"/>
      <c r="J11" s="201"/>
      <c r="K11" s="201"/>
      <c r="L11" s="202" t="e">
        <f t="shared" ref="L11:L48" si="2">I11/C11*100</f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/>
      <c r="D12" s="434"/>
      <c r="E12" s="424"/>
      <c r="F12" s="424"/>
      <c r="G12" s="425"/>
      <c r="H12" s="648">
        <f t="shared" si="1"/>
        <v>0</v>
      </c>
      <c r="I12" s="648"/>
      <c r="J12" s="203"/>
      <c r="K12" s="203"/>
      <c r="L12" s="204" t="e">
        <f t="shared" si="2"/>
        <v>#DIV/0!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v>1792000</v>
      </c>
      <c r="D13" s="434">
        <v>1792000</v>
      </c>
      <c r="E13" s="424">
        <f>1792000+2465000</f>
        <v>4257000</v>
      </c>
      <c r="F13" s="424"/>
      <c r="G13" s="425"/>
      <c r="H13" s="648">
        <f t="shared" si="1"/>
        <v>2465000</v>
      </c>
      <c r="I13" s="648"/>
      <c r="J13" s="203"/>
      <c r="K13" s="203"/>
      <c r="L13" s="204">
        <f t="shared" si="2"/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1"/>
        <v>0</v>
      </c>
      <c r="I14" s="648"/>
      <c r="J14" s="203"/>
      <c r="K14" s="203"/>
      <c r="L14" s="204" t="e">
        <f t="shared" si="2"/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/>
      <c r="D15" s="434"/>
      <c r="E15" s="424"/>
      <c r="F15" s="424"/>
      <c r="G15" s="425"/>
      <c r="H15" s="648">
        <f t="shared" si="1"/>
        <v>0</v>
      </c>
      <c r="I15" s="648"/>
      <c r="J15" s="203"/>
      <c r="K15" s="203"/>
      <c r="L15" s="204" t="e">
        <f t="shared" si="2"/>
        <v>#DIV/0!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v>448200</v>
      </c>
      <c r="D16" s="434">
        <v>448200</v>
      </c>
      <c r="E16" s="424">
        <v>448200</v>
      </c>
      <c r="F16" s="424"/>
      <c r="G16" s="425"/>
      <c r="H16" s="648">
        <f t="shared" si="1"/>
        <v>0</v>
      </c>
      <c r="I16" s="648"/>
      <c r="J16" s="203"/>
      <c r="K16" s="203"/>
      <c r="L16" s="204">
        <f t="shared" si="2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424"/>
      <c r="F17" s="424"/>
      <c r="G17" s="425"/>
      <c r="H17" s="648">
        <f t="shared" si="1"/>
        <v>0</v>
      </c>
      <c r="I17" s="648"/>
      <c r="J17" s="203"/>
      <c r="K17" s="203"/>
      <c r="L17" s="204" t="e">
        <f t="shared" si="2"/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1"/>
        <v>0</v>
      </c>
      <c r="I18" s="259"/>
      <c r="J18" s="205"/>
      <c r="K18" s="205"/>
      <c r="L18" s="206" t="e">
        <f t="shared" si="2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1"/>
        <v>0</v>
      </c>
      <c r="I19" s="648"/>
      <c r="J19" s="203"/>
      <c r="K19" s="203"/>
      <c r="L19" s="204" t="e">
        <f t="shared" si="2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1"/>
        <v>0</v>
      </c>
      <c r="I20" s="649"/>
      <c r="J20" s="207"/>
      <c r="K20" s="207"/>
      <c r="L20" s="208" t="e">
        <f t="shared" si="2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>
        <v>540000</v>
      </c>
      <c r="D21" s="435">
        <v>540000</v>
      </c>
      <c r="E21" s="426">
        <v>540000</v>
      </c>
      <c r="F21" s="426"/>
      <c r="G21" s="427"/>
      <c r="H21" s="649">
        <f t="shared" si="1"/>
        <v>0</v>
      </c>
      <c r="I21" s="649"/>
      <c r="J21" s="207"/>
      <c r="K21" s="207"/>
      <c r="L21" s="208">
        <f t="shared" si="2"/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0</v>
      </c>
      <c r="D22" s="132">
        <f t="shared" ref="D22:K22" si="3">SUM(D23:D25)</f>
        <v>0</v>
      </c>
      <c r="E22" s="91">
        <f t="shared" si="3"/>
        <v>331428</v>
      </c>
      <c r="F22" s="91">
        <f t="shared" si="3"/>
        <v>0</v>
      </c>
      <c r="G22" s="50">
        <f t="shared" si="3"/>
        <v>0</v>
      </c>
      <c r="H22" s="256">
        <f t="shared" si="1"/>
        <v>331428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 t="e">
        <f t="shared" si="2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1"/>
        <v>0</v>
      </c>
      <c r="I23" s="648"/>
      <c r="J23" s="203"/>
      <c r="K23" s="203"/>
      <c r="L23" s="204" t="e">
        <f t="shared" si="2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1"/>
        <v>0</v>
      </c>
      <c r="I24" s="648"/>
      <c r="J24" s="203"/>
      <c r="K24" s="203"/>
      <c r="L24" s="204" t="e">
        <f t="shared" si="2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424">
        <v>331428</v>
      </c>
      <c r="F25" s="424"/>
      <c r="G25" s="425"/>
      <c r="H25" s="648">
        <f t="shared" si="1"/>
        <v>331428</v>
      </c>
      <c r="I25" s="648"/>
      <c r="J25" s="203"/>
      <c r="K25" s="203"/>
      <c r="L25" s="204" t="e">
        <f t="shared" si="2"/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1"/>
        <v>0</v>
      </c>
      <c r="I26" s="648"/>
      <c r="J26" s="203"/>
      <c r="K26" s="203"/>
      <c r="L26" s="204" t="e">
        <f t="shared" si="2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1"/>
        <v>0</v>
      </c>
      <c r="I27" s="254"/>
      <c r="J27" s="209"/>
      <c r="K27" s="209"/>
      <c r="L27" s="210" t="e">
        <f t="shared" si="2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1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2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1"/>
        <v>0</v>
      </c>
      <c r="I29" s="260"/>
      <c r="J29" s="211"/>
      <c r="K29" s="211"/>
      <c r="L29" s="212" t="e">
        <f t="shared" si="2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1"/>
        <v>0</v>
      </c>
      <c r="I30" s="261"/>
      <c r="J30" s="213"/>
      <c r="K30" s="213"/>
      <c r="L30" s="214" t="e">
        <f t="shared" si="2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1"/>
        <v>0</v>
      </c>
      <c r="I31" s="262"/>
      <c r="J31" s="215"/>
      <c r="K31" s="215"/>
      <c r="L31" s="216" t="e">
        <f t="shared" si="2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5">+D33+D34+D35</f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1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2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1"/>
        <v>0</v>
      </c>
      <c r="I33" s="260"/>
      <c r="J33" s="211"/>
      <c r="K33" s="211"/>
      <c r="L33" s="212" t="e">
        <f t="shared" si="2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1"/>
        <v>0</v>
      </c>
      <c r="I34" s="261"/>
      <c r="J34" s="213"/>
      <c r="K34" s="213"/>
      <c r="L34" s="214" t="e">
        <f t="shared" si="2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1"/>
        <v>0</v>
      </c>
      <c r="I35" s="262"/>
      <c r="J35" s="215"/>
      <c r="K35" s="215"/>
      <c r="L35" s="216" t="e">
        <f t="shared" si="2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135"/>
      <c r="F36" s="135"/>
      <c r="G36" s="59"/>
      <c r="H36" s="254">
        <f t="shared" si="1"/>
        <v>0</v>
      </c>
      <c r="I36" s="254"/>
      <c r="J36" s="209"/>
      <c r="K36" s="209"/>
      <c r="L36" s="210" t="e">
        <f t="shared" si="2"/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34"/>
      <c r="E37" s="135"/>
      <c r="F37" s="135"/>
      <c r="G37" s="59"/>
      <c r="H37" s="254">
        <f t="shared" si="1"/>
        <v>0</v>
      </c>
      <c r="I37" s="254"/>
      <c r="J37" s="209"/>
      <c r="K37" s="209"/>
      <c r="L37" s="210" t="e">
        <f t="shared" si="2"/>
        <v>#DIV/0!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>
        <f>SUM(C39:C40)</f>
        <v>0</v>
      </c>
      <c r="D38" s="134">
        <f t="shared" ref="D38:K38" si="6">SUM(D39:D40)</f>
        <v>0</v>
      </c>
      <c r="E38" s="135">
        <f t="shared" si="6"/>
        <v>0</v>
      </c>
      <c r="F38" s="135">
        <f t="shared" si="6"/>
        <v>0</v>
      </c>
      <c r="G38" s="59">
        <f t="shared" si="6"/>
        <v>0</v>
      </c>
      <c r="H38" s="254">
        <f t="shared" si="1"/>
        <v>0</v>
      </c>
      <c r="I38" s="254">
        <f t="shared" si="6"/>
        <v>0</v>
      </c>
      <c r="J38" s="209">
        <f t="shared" si="6"/>
        <v>0</v>
      </c>
      <c r="K38" s="209">
        <f t="shared" si="6"/>
        <v>0</v>
      </c>
      <c r="L38" s="210" t="e">
        <f t="shared" si="2"/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1"/>
        <v>0</v>
      </c>
      <c r="I39" s="263"/>
      <c r="J39" s="217"/>
      <c r="K39" s="217"/>
      <c r="L39" s="218" t="e">
        <f t="shared" si="2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436"/>
      <c r="E40" s="431"/>
      <c r="F40" s="431"/>
      <c r="G40" s="432"/>
      <c r="H40" s="650">
        <f t="shared" si="1"/>
        <v>0</v>
      </c>
      <c r="I40" s="650"/>
      <c r="J40" s="219"/>
      <c r="K40" s="219"/>
      <c r="L40" s="220" t="e">
        <f t="shared" si="2"/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37"/>
      <c r="E41" s="138"/>
      <c r="F41" s="138"/>
      <c r="G41" s="109"/>
      <c r="H41" s="255">
        <f t="shared" si="1"/>
        <v>0</v>
      </c>
      <c r="I41" s="255"/>
      <c r="J41" s="221"/>
      <c r="K41" s="221"/>
      <c r="L41" s="222" t="e">
        <f t="shared" si="2"/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2780200</v>
      </c>
      <c r="D42" s="132">
        <f t="shared" ref="D42:K42" si="7">+D10+D22+D27+D28+D32+D36+D38</f>
        <v>2780200</v>
      </c>
      <c r="E42" s="91">
        <f t="shared" si="7"/>
        <v>5576628</v>
      </c>
      <c r="F42" s="91">
        <f t="shared" si="7"/>
        <v>0</v>
      </c>
      <c r="G42" s="50">
        <f t="shared" si="7"/>
        <v>0</v>
      </c>
      <c r="H42" s="256">
        <f t="shared" si="1"/>
        <v>2796428</v>
      </c>
      <c r="I42" s="256">
        <f t="shared" si="7"/>
        <v>0</v>
      </c>
      <c r="J42" s="141">
        <f t="shared" si="7"/>
        <v>0</v>
      </c>
      <c r="K42" s="141">
        <f t="shared" si="7"/>
        <v>0</v>
      </c>
      <c r="L42" s="200">
        <f t="shared" si="2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605121117</v>
      </c>
      <c r="D43" s="132">
        <f t="shared" ref="D43:K43" si="8">SUM(D44:D47)</f>
        <v>620989483</v>
      </c>
      <c r="E43" s="91">
        <f t="shared" si="8"/>
        <v>695056983</v>
      </c>
      <c r="F43" s="91">
        <f t="shared" si="8"/>
        <v>0</v>
      </c>
      <c r="G43" s="50">
        <f t="shared" si="8"/>
        <v>0</v>
      </c>
      <c r="H43" s="256">
        <f t="shared" si="1"/>
        <v>74067500</v>
      </c>
      <c r="I43" s="256">
        <f t="shared" si="8"/>
        <v>0</v>
      </c>
      <c r="J43" s="141">
        <f t="shared" si="8"/>
        <v>0</v>
      </c>
      <c r="K43" s="141">
        <f t="shared" si="8"/>
        <v>0</v>
      </c>
      <c r="L43" s="200">
        <f t="shared" si="2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>
        <v>2285980</v>
      </c>
      <c r="D44" s="278">
        <f>2285980+2253366</f>
        <v>4539346</v>
      </c>
      <c r="E44" s="126">
        <v>4539346</v>
      </c>
      <c r="F44" s="126"/>
      <c r="G44" s="35"/>
      <c r="H44" s="260">
        <f t="shared" si="1"/>
        <v>0</v>
      </c>
      <c r="I44" s="260"/>
      <c r="J44" s="211"/>
      <c r="K44" s="211"/>
      <c r="L44" s="212">
        <f t="shared" si="2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124"/>
      <c r="F45" s="124"/>
      <c r="G45" s="62"/>
      <c r="H45" s="261">
        <f t="shared" si="1"/>
        <v>0</v>
      </c>
      <c r="I45" s="261"/>
      <c r="J45" s="213"/>
      <c r="K45" s="213"/>
      <c r="L45" s="214" t="e">
        <f t="shared" si="2"/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596783973</v>
      </c>
      <c r="D46" s="416">
        <f t="shared" ref="D46:K46" si="9">D70-D42-D44-D63-D65-D68+D38+D32+D28</f>
        <v>607398973</v>
      </c>
      <c r="E46" s="416">
        <f t="shared" si="9"/>
        <v>681466473</v>
      </c>
      <c r="F46" s="416">
        <f t="shared" si="9"/>
        <v>0</v>
      </c>
      <c r="G46" s="651">
        <f t="shared" si="9"/>
        <v>0</v>
      </c>
      <c r="H46" s="651">
        <f t="shared" si="1"/>
        <v>74067500</v>
      </c>
      <c r="I46" s="651">
        <f t="shared" si="9"/>
        <v>0</v>
      </c>
      <c r="J46" s="223">
        <f t="shared" si="9"/>
        <v>0</v>
      </c>
      <c r="K46" s="223">
        <f t="shared" si="9"/>
        <v>0</v>
      </c>
      <c r="L46" s="224">
        <f t="shared" si="2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C62-C38-C32-C45-C28</f>
        <v>6051164</v>
      </c>
      <c r="D47" s="287">
        <f t="shared" ref="D47:K47" si="10">D62-D38-D32-D45-D28</f>
        <v>9051164</v>
      </c>
      <c r="E47" s="287">
        <f t="shared" si="10"/>
        <v>9051164</v>
      </c>
      <c r="F47" s="287">
        <f t="shared" si="10"/>
        <v>0</v>
      </c>
      <c r="G47" s="264">
        <f t="shared" si="10"/>
        <v>0</v>
      </c>
      <c r="H47" s="264">
        <f t="shared" si="1"/>
        <v>0</v>
      </c>
      <c r="I47" s="264">
        <f t="shared" si="10"/>
        <v>0</v>
      </c>
      <c r="J47" s="225">
        <f t="shared" si="10"/>
        <v>0</v>
      </c>
      <c r="K47" s="225">
        <f t="shared" si="10"/>
        <v>0</v>
      </c>
      <c r="L47" s="226">
        <f t="shared" si="2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>+C42+C43</f>
        <v>607901317</v>
      </c>
      <c r="D48" s="139">
        <f t="shared" ref="D48:K48" si="11">+D42+D43</f>
        <v>623769683</v>
      </c>
      <c r="E48" s="140">
        <f t="shared" si="11"/>
        <v>700633611</v>
      </c>
      <c r="F48" s="140">
        <f t="shared" si="11"/>
        <v>0</v>
      </c>
      <c r="G48" s="70">
        <f t="shared" si="11"/>
        <v>0</v>
      </c>
      <c r="H48" s="257">
        <f t="shared" si="1"/>
        <v>76863928</v>
      </c>
      <c r="I48" s="257">
        <f t="shared" si="11"/>
        <v>0</v>
      </c>
      <c r="J48" s="227">
        <f t="shared" si="11"/>
        <v>0</v>
      </c>
      <c r="K48" s="227">
        <f t="shared" si="11"/>
        <v>0</v>
      </c>
      <c r="L48" s="228">
        <f t="shared" si="2"/>
        <v>0</v>
      </c>
    </row>
    <row r="49" spans="1:16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  <c r="P49" s="56" t="s">
        <v>385</v>
      </c>
    </row>
    <row r="50" spans="1:16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6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6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  <c r="O52" s="48" t="s">
        <v>385</v>
      </c>
    </row>
    <row r="53" spans="1:16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601850153</v>
      </c>
      <c r="D53" s="132">
        <f>SUM(D54:D59)-D55</f>
        <v>614718519</v>
      </c>
      <c r="E53" s="91">
        <f>SUM(E54:E59)-E55</f>
        <v>691582447</v>
      </c>
      <c r="F53" s="91">
        <f>SUM(F54:F59)-F55</f>
        <v>0</v>
      </c>
      <c r="G53" s="91">
        <f>SUM(G54:G59)-G55</f>
        <v>0</v>
      </c>
      <c r="H53" s="256">
        <f t="shared" ref="H53:H70" si="12">+E53-D53</f>
        <v>76863928</v>
      </c>
      <c r="I53" s="141">
        <f>SUM(I54:I59)-I55</f>
        <v>0</v>
      </c>
      <c r="J53" s="141">
        <f>SUM(J54:J59)-J55</f>
        <v>0</v>
      </c>
      <c r="K53" s="141">
        <f>SUM(K54:K59)-K55</f>
        <v>0</v>
      </c>
      <c r="L53" s="200">
        <f t="shared" ref="L53:L70" si="13">I53/C53*100</f>
        <v>0</v>
      </c>
    </row>
    <row r="54" spans="1:16" ht="12.2" customHeight="1" x14ac:dyDescent="0.2">
      <c r="A54" s="810" t="s">
        <v>91</v>
      </c>
      <c r="B54" s="17" t="s">
        <v>68</v>
      </c>
      <c r="C54" s="126">
        <v>391438179</v>
      </c>
      <c r="D54" s="278">
        <f>391438179+3500000+227800</f>
        <v>395165979</v>
      </c>
      <c r="E54" s="126">
        <f>395165979+331428+10500000+16750000+37500000</f>
        <v>460247407</v>
      </c>
      <c r="F54" s="126"/>
      <c r="G54" s="126"/>
      <c r="H54" s="260">
        <f t="shared" si="12"/>
        <v>65081428</v>
      </c>
      <c r="I54" s="211"/>
      <c r="J54" s="211"/>
      <c r="K54" s="211"/>
      <c r="L54" s="212">
        <f t="shared" si="13"/>
        <v>0</v>
      </c>
    </row>
    <row r="55" spans="1:16" ht="12.2" customHeight="1" x14ac:dyDescent="0.2">
      <c r="A55" s="810" t="s">
        <v>305</v>
      </c>
      <c r="B55" s="428" t="s">
        <v>270</v>
      </c>
      <c r="C55" s="126">
        <v>3000000</v>
      </c>
      <c r="D55" s="1401">
        <f>3000000+227800</f>
        <v>3227800</v>
      </c>
      <c r="E55" s="1552">
        <f>3227800+16750000</f>
        <v>19977800</v>
      </c>
      <c r="F55" s="1552"/>
      <c r="G55" s="1552"/>
      <c r="H55" s="1553">
        <f t="shared" si="12"/>
        <v>16750000</v>
      </c>
      <c r="I55" s="211"/>
      <c r="J55" s="211"/>
      <c r="K55" s="211"/>
      <c r="L55" s="212">
        <f t="shared" si="13"/>
        <v>0</v>
      </c>
    </row>
    <row r="56" spans="1:16" ht="12.2" customHeight="1" x14ac:dyDescent="0.2">
      <c r="A56" s="810" t="s">
        <v>92</v>
      </c>
      <c r="B56" s="423" t="s">
        <v>87</v>
      </c>
      <c r="C56" s="433">
        <v>61678365</v>
      </c>
      <c r="D56" s="416">
        <f>61678365+980000</f>
        <v>62658365</v>
      </c>
      <c r="E56" s="433">
        <f>62658365+2940000+2177500+4200000</f>
        <v>71975865</v>
      </c>
      <c r="F56" s="433"/>
      <c r="G56" s="433"/>
      <c r="H56" s="651">
        <f t="shared" si="12"/>
        <v>9317500</v>
      </c>
      <c r="I56" s="223"/>
      <c r="J56" s="223"/>
      <c r="K56" s="223"/>
      <c r="L56" s="224">
        <f t="shared" si="13"/>
        <v>0</v>
      </c>
    </row>
    <row r="57" spans="1:16" ht="12.2" customHeight="1" x14ac:dyDescent="0.2">
      <c r="A57" s="810" t="s">
        <v>93</v>
      </c>
      <c r="B57" s="423" t="s">
        <v>69</v>
      </c>
      <c r="C57" s="433">
        <v>146447629</v>
      </c>
      <c r="D57" s="416">
        <f>146447629+2025566+5500000+635000</f>
        <v>154608195</v>
      </c>
      <c r="E57" s="433">
        <f>154608195+2465000</f>
        <v>157073195</v>
      </c>
      <c r="F57" s="433"/>
      <c r="G57" s="433"/>
      <c r="H57" s="651">
        <f t="shared" si="12"/>
        <v>2465000</v>
      </c>
      <c r="I57" s="223"/>
      <c r="J57" s="223"/>
      <c r="K57" s="223"/>
      <c r="L57" s="224">
        <f t="shared" si="13"/>
        <v>0</v>
      </c>
    </row>
    <row r="58" spans="1:16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2"/>
        <v>0</v>
      </c>
      <c r="I58" s="223"/>
      <c r="J58" s="223"/>
      <c r="K58" s="223"/>
      <c r="L58" s="224" t="e">
        <f t="shared" si="13"/>
        <v>#DIV/0!</v>
      </c>
    </row>
    <row r="59" spans="1:16" ht="12.2" customHeight="1" x14ac:dyDescent="0.2">
      <c r="A59" s="810" t="s">
        <v>147</v>
      </c>
      <c r="B59" s="423" t="s">
        <v>88</v>
      </c>
      <c r="C59" s="433">
        <f>C60</f>
        <v>2285980</v>
      </c>
      <c r="D59" s="416">
        <f>SUM(D60:D61)</f>
        <v>2285980</v>
      </c>
      <c r="E59" s="433">
        <f>SUM(E60:E61)</f>
        <v>2285980</v>
      </c>
      <c r="F59" s="433">
        <v>0</v>
      </c>
      <c r="G59" s="433">
        <v>0</v>
      </c>
      <c r="H59" s="651">
        <f t="shared" si="12"/>
        <v>0</v>
      </c>
      <c r="I59" s="223"/>
      <c r="J59" s="223"/>
      <c r="K59" s="223"/>
      <c r="L59" s="224">
        <f t="shared" si="13"/>
        <v>0</v>
      </c>
    </row>
    <row r="60" spans="1:16" ht="12.2" customHeight="1" x14ac:dyDescent="0.2">
      <c r="A60" s="810" t="s">
        <v>306</v>
      </c>
      <c r="B60" s="669" t="s">
        <v>235</v>
      </c>
      <c r="C60" s="433">
        <f>'13.támogatás'!C75</f>
        <v>2285980</v>
      </c>
      <c r="D60" s="416">
        <f>'13.támogatás'!D75</f>
        <v>2285980</v>
      </c>
      <c r="E60" s="433">
        <f>'13.támogatás'!E75</f>
        <v>2285980</v>
      </c>
      <c r="F60" s="433"/>
      <c r="G60" s="433"/>
      <c r="H60" s="651">
        <f t="shared" si="12"/>
        <v>0</v>
      </c>
      <c r="I60" s="223"/>
      <c r="J60" s="223"/>
      <c r="K60" s="223"/>
      <c r="L60" s="224">
        <f t="shared" si="13"/>
        <v>0</v>
      </c>
    </row>
    <row r="61" spans="1:16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>
        <v>0</v>
      </c>
      <c r="G61" s="94">
        <v>0</v>
      </c>
      <c r="H61" s="262">
        <f t="shared" si="12"/>
        <v>0</v>
      </c>
      <c r="I61" s="215" t="e">
        <f>'13.támogatás'!#REF!</f>
        <v>#REF!</v>
      </c>
      <c r="J61" s="215" t="e">
        <f>'13.támogatás'!#REF!</f>
        <v>#REF!</v>
      </c>
      <c r="K61" s="215" t="e">
        <f>'13.támogatás'!#REF!</f>
        <v>#REF!</v>
      </c>
      <c r="L61" s="216" t="e">
        <f t="shared" si="13"/>
        <v>#REF!</v>
      </c>
    </row>
    <row r="62" spans="1:16" ht="12.2" customHeight="1" thickBot="1" x14ac:dyDescent="0.25">
      <c r="A62" s="289" t="s">
        <v>13</v>
      </c>
      <c r="B62" s="58" t="s">
        <v>548</v>
      </c>
      <c r="C62" s="91">
        <f>SUM(C63:C67)</f>
        <v>6051164</v>
      </c>
      <c r="D62" s="132">
        <f>SUM(D63:D67)</f>
        <v>9051164</v>
      </c>
      <c r="E62" s="91">
        <f>SUM(E63:E67)</f>
        <v>9051164</v>
      </c>
      <c r="F62" s="91">
        <f>SUM(F63:F67)</f>
        <v>0</v>
      </c>
      <c r="G62" s="91">
        <f>SUM(G63:G67)</f>
        <v>0</v>
      </c>
      <c r="H62" s="256">
        <f t="shared" si="12"/>
        <v>0</v>
      </c>
      <c r="I62" s="141">
        <f>SUM(I63:I67)</f>
        <v>0</v>
      </c>
      <c r="J62" s="141">
        <f>SUM(J63:J67)</f>
        <v>0</v>
      </c>
      <c r="K62" s="141">
        <f>SUM(K63:K67)</f>
        <v>0</v>
      </c>
      <c r="L62" s="200">
        <f t="shared" si="13"/>
        <v>0</v>
      </c>
    </row>
    <row r="63" spans="1:16" s="33" customFormat="1" ht="12.2" customHeight="1" x14ac:dyDescent="0.2">
      <c r="A63" s="810" t="s">
        <v>94</v>
      </c>
      <c r="B63" s="17" t="s">
        <v>119</v>
      </c>
      <c r="C63" s="126">
        <v>6051164</v>
      </c>
      <c r="D63" s="278">
        <f>'15.felh.felúj.'!D40</f>
        <v>9051164</v>
      </c>
      <c r="E63" s="126">
        <f>'15.felh.felúj.'!E40</f>
        <v>9051164</v>
      </c>
      <c r="F63" s="126">
        <f>'15.felh.felúj.'!F40</f>
        <v>0</v>
      </c>
      <c r="G63" s="126">
        <f>'15.felh.felúj.'!G40</f>
        <v>0</v>
      </c>
      <c r="H63" s="260">
        <f t="shared" si="12"/>
        <v>0</v>
      </c>
      <c r="I63" s="211">
        <f>'15.felh.felúj.'!I40</f>
        <v>0</v>
      </c>
      <c r="J63" s="211">
        <f>'15.felh.felúj.'!J40</f>
        <v>0</v>
      </c>
      <c r="K63" s="211">
        <f>'15.felh.felúj.'!K40</f>
        <v>0</v>
      </c>
      <c r="L63" s="212">
        <f t="shared" si="13"/>
        <v>0</v>
      </c>
      <c r="P63" s="33" t="s">
        <v>385</v>
      </c>
    </row>
    <row r="64" spans="1:16" s="33" customFormat="1" ht="12.2" customHeight="1" x14ac:dyDescent="0.2">
      <c r="A64" s="810" t="s">
        <v>316</v>
      </c>
      <c r="B64" s="670" t="s">
        <v>236</v>
      </c>
      <c r="C64" s="126"/>
      <c r="D64" s="278"/>
      <c r="E64" s="126"/>
      <c r="F64" s="126"/>
      <c r="G64" s="126"/>
      <c r="H64" s="260">
        <f t="shared" si="12"/>
        <v>0</v>
      </c>
      <c r="I64" s="211"/>
      <c r="J64" s="211"/>
      <c r="K64" s="211"/>
      <c r="L64" s="212" t="e">
        <f t="shared" si="13"/>
        <v>#DIV/0!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'15.felh.felúj.'!C47</f>
        <v>0</v>
      </c>
      <c r="D65" s="416">
        <f>'15.felh.felúj.'!D47</f>
        <v>0</v>
      </c>
      <c r="E65" s="433">
        <f>'15.felh.felúj.'!E47</f>
        <v>0</v>
      </c>
      <c r="F65" s="433">
        <f>'15.felh.felúj.'!F47</f>
        <v>0</v>
      </c>
      <c r="G65" s="433">
        <f>'15.felh.felúj.'!G47</f>
        <v>0</v>
      </c>
      <c r="H65" s="651">
        <f t="shared" si="12"/>
        <v>0</v>
      </c>
      <c r="I65" s="223">
        <f>'15.felh.felúj.'!I47</f>
        <v>0</v>
      </c>
      <c r="J65" s="223">
        <f>'15.felh.felúj.'!J47</f>
        <v>0</v>
      </c>
      <c r="K65" s="223">
        <f>'15.felh.felúj.'!K47</f>
        <v>0</v>
      </c>
      <c r="L65" s="224" t="e">
        <f t="shared" si="13"/>
        <v>#DIV/0!</v>
      </c>
    </row>
    <row r="66" spans="1:12" ht="12.2" customHeight="1" x14ac:dyDescent="0.2">
      <c r="A66" s="810"/>
      <c r="B66" s="671" t="s">
        <v>237</v>
      </c>
      <c r="C66" s="433"/>
      <c r="D66" s="416"/>
      <c r="E66" s="433"/>
      <c r="F66" s="433"/>
      <c r="G66" s="433"/>
      <c r="H66" s="651">
        <f t="shared" si="12"/>
        <v>0</v>
      </c>
      <c r="I66" s="223"/>
      <c r="J66" s="223"/>
      <c r="K66" s="223"/>
      <c r="L66" s="224" t="e">
        <f t="shared" si="13"/>
        <v>#DIV/0!</v>
      </c>
    </row>
    <row r="67" spans="1:12" ht="12.2" customHeight="1" x14ac:dyDescent="0.2">
      <c r="A67" s="810" t="s">
        <v>96</v>
      </c>
      <c r="B67" s="17" t="s">
        <v>175</v>
      </c>
      <c r="C67" s="433">
        <f>SUM(C68:C69)</f>
        <v>0</v>
      </c>
      <c r="D67" s="416">
        <f>SUM(D68:D69)</f>
        <v>0</v>
      </c>
      <c r="E67" s="433">
        <f>SUM(E68:E69)</f>
        <v>0</v>
      </c>
      <c r="F67" s="433">
        <v>0</v>
      </c>
      <c r="G67" s="433">
        <v>0</v>
      </c>
      <c r="H67" s="651">
        <f t="shared" si="12"/>
        <v>0</v>
      </c>
      <c r="I67" s="223">
        <f>SUM(I68:I69)</f>
        <v>0</v>
      </c>
      <c r="J67" s="223">
        <f>SUM(J68:J69)</f>
        <v>0</v>
      </c>
      <c r="K67" s="223">
        <f>SUM(K68:K69)</f>
        <v>0</v>
      </c>
      <c r="L67" s="224" t="e">
        <f t="shared" si="13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2"/>
        <v>0</v>
      </c>
      <c r="I68" s="223"/>
      <c r="J68" s="223"/>
      <c r="K68" s="223"/>
      <c r="L68" s="224" t="e">
        <f t="shared" si="13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2"/>
        <v>0</v>
      </c>
      <c r="I69" s="223"/>
      <c r="J69" s="223"/>
      <c r="K69" s="223"/>
      <c r="L69" s="224" t="e">
        <f t="shared" si="13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>+C53+C62</f>
        <v>607901317</v>
      </c>
      <c r="D70" s="139">
        <f>+D53+D62</f>
        <v>623769683</v>
      </c>
      <c r="E70" s="140">
        <f>+E53+E62</f>
        <v>700633611</v>
      </c>
      <c r="F70" s="140">
        <f>+F53+F62</f>
        <v>0</v>
      </c>
      <c r="G70" s="140">
        <f>+G53+G62</f>
        <v>0</v>
      </c>
      <c r="H70" s="257">
        <f t="shared" si="12"/>
        <v>76863928</v>
      </c>
      <c r="I70" s="227">
        <f>+I53+I62</f>
        <v>0</v>
      </c>
      <c r="J70" s="227">
        <f>+J53+J62</f>
        <v>0</v>
      </c>
      <c r="K70" s="227">
        <f>+K53+K62</f>
        <v>0</v>
      </c>
      <c r="L70" s="228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746">
        <v>70</v>
      </c>
      <c r="D72" s="747">
        <v>70</v>
      </c>
      <c r="E72" s="746">
        <v>70</v>
      </c>
      <c r="F72" s="746"/>
      <c r="G72" s="746"/>
      <c r="H72" s="1235">
        <f>+E72-D72</f>
        <v>0</v>
      </c>
      <c r="I72" s="748"/>
      <c r="J72" s="748"/>
      <c r="K72" s="748"/>
      <c r="L72" s="749">
        <f>I72/C72*100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811"/>
      <c r="D73" s="760"/>
      <c r="E73" s="751"/>
      <c r="F73" s="751"/>
      <c r="G73" s="751"/>
      <c r="H73" s="787"/>
      <c r="I73" s="788"/>
      <c r="J73" s="786"/>
      <c r="K73" s="788"/>
      <c r="L73" s="749"/>
    </row>
    <row r="74" spans="1:12" x14ac:dyDescent="0.2">
      <c r="H74" s="232" t="s">
        <v>742</v>
      </c>
    </row>
  </sheetData>
  <sheetProtection formatCells="0"/>
  <mergeCells count="9">
    <mergeCell ref="A51:H51"/>
    <mergeCell ref="A3:L3"/>
    <mergeCell ref="C4:H4"/>
    <mergeCell ref="C5:H5"/>
    <mergeCell ref="A1:H1"/>
    <mergeCell ref="A2:H2"/>
    <mergeCell ref="A6:H6"/>
    <mergeCell ref="A9:H9"/>
    <mergeCell ref="A50:H50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2" orientation="portrait" r:id="rId1"/>
  <headerFooter alignWithMargins="0"/>
  <colBreaks count="1" manualBreakCount="1">
    <brk id="13" min="1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view="pageBreakPreview" topLeftCell="A50" zoomScale="124" zoomScaleNormal="154" zoomScaleSheetLayoutView="124" workbookViewId="0">
      <selection activeCell="I50" sqref="I1:L1048576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5" style="25" customWidth="1"/>
    <col min="4" max="4" width="17.33203125" style="25" customWidth="1"/>
    <col min="5" max="5" width="15.8320312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711" t="s">
        <v>800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2" ht="12.75" customHeight="1" x14ac:dyDescent="0.2">
      <c r="A2" s="1711" t="s">
        <v>749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2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2" s="40" customFormat="1" ht="35.450000000000003" customHeight="1" x14ac:dyDescent="0.2">
      <c r="A4" s="38" t="s">
        <v>137</v>
      </c>
      <c r="B4" s="39" t="s">
        <v>133</v>
      </c>
      <c r="C4" s="1743" t="s">
        <v>138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2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2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</row>
    <row r="7" spans="1:12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2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2" s="26" customFormat="1" ht="12.2" customHeight="1" thickBot="1" x14ac:dyDescent="0.25">
      <c r="A10" s="45" t="s">
        <v>12</v>
      </c>
      <c r="B10" s="49" t="s">
        <v>277</v>
      </c>
      <c r="C10" s="91">
        <f t="shared" ref="C10:K10" si="0">SUM(C11:C21)</f>
        <v>239917672</v>
      </c>
      <c r="D10" s="132">
        <f t="shared" si="0"/>
        <v>253851672</v>
      </c>
      <c r="E10" s="91">
        <f t="shared" si="0"/>
        <v>253851672</v>
      </c>
      <c r="F10" s="91">
        <f t="shared" si="0"/>
        <v>0</v>
      </c>
      <c r="G10" s="50">
        <f t="shared" si="0"/>
        <v>0</v>
      </c>
      <c r="H10" s="256">
        <f>+E10-D10</f>
        <v>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>
        <f t="shared" ref="L10:L48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7" si="2">+E11-D11</f>
        <v>0</v>
      </c>
      <c r="I11" s="258"/>
      <c r="J11" s="201"/>
      <c r="K11" s="201"/>
      <c r="L11" s="202" t="e">
        <f t="shared" si="1"/>
        <v>#DIV/0!</v>
      </c>
    </row>
    <row r="12" spans="1:12" s="26" customFormat="1" ht="12.2" customHeight="1" x14ac:dyDescent="0.2">
      <c r="A12" s="1252" t="s">
        <v>92</v>
      </c>
      <c r="B12" s="423" t="s">
        <v>144</v>
      </c>
      <c r="C12" s="424">
        <v>20379785</v>
      </c>
      <c r="D12" s="434">
        <v>20379785</v>
      </c>
      <c r="E12" s="424">
        <v>20379785</v>
      </c>
      <c r="F12" s="424"/>
      <c r="G12" s="425"/>
      <c r="H12" s="648">
        <f t="shared" si="2"/>
        <v>0</v>
      </c>
      <c r="I12" s="648"/>
      <c r="J12" s="203"/>
      <c r="K12" s="203"/>
      <c r="L12" s="204">
        <f t="shared" si="1"/>
        <v>0</v>
      </c>
    </row>
    <row r="13" spans="1:12" s="26" customFormat="1" ht="12.2" customHeight="1" x14ac:dyDescent="0.2">
      <c r="A13" s="1252" t="s">
        <v>93</v>
      </c>
      <c r="B13" s="423" t="s">
        <v>145</v>
      </c>
      <c r="C13" s="424">
        <v>6184800</v>
      </c>
      <c r="D13" s="434">
        <v>6184800</v>
      </c>
      <c r="E13" s="424">
        <v>6184800</v>
      </c>
      <c r="F13" s="424"/>
      <c r="G13" s="425"/>
      <c r="H13" s="648">
        <f t="shared" si="2"/>
        <v>0</v>
      </c>
      <c r="I13" s="648"/>
      <c r="J13" s="203"/>
      <c r="K13" s="203"/>
      <c r="L13" s="204">
        <f t="shared" si="1"/>
        <v>0</v>
      </c>
    </row>
    <row r="14" spans="1:12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2"/>
        <v>0</v>
      </c>
      <c r="I14" s="648"/>
      <c r="J14" s="203"/>
      <c r="K14" s="203"/>
      <c r="L14" s="204" t="e">
        <f t="shared" si="1"/>
        <v>#DIV/0!</v>
      </c>
    </row>
    <row r="15" spans="1:12" s="26" customFormat="1" ht="12.2" customHeight="1" x14ac:dyDescent="0.2">
      <c r="A15" s="1252" t="s">
        <v>147</v>
      </c>
      <c r="B15" s="423" t="s">
        <v>148</v>
      </c>
      <c r="C15" s="424">
        <v>176659740</v>
      </c>
      <c r="D15" s="434">
        <v>176659740</v>
      </c>
      <c r="E15" s="424">
        <v>176659740</v>
      </c>
      <c r="F15" s="424"/>
      <c r="G15" s="425"/>
      <c r="H15" s="648">
        <f t="shared" si="2"/>
        <v>0</v>
      </c>
      <c r="I15" s="648"/>
      <c r="J15" s="203"/>
      <c r="K15" s="203"/>
      <c r="L15" s="204">
        <f t="shared" si="1"/>
        <v>0</v>
      </c>
    </row>
    <row r="16" spans="1:12" s="26" customFormat="1" ht="12.2" customHeight="1" x14ac:dyDescent="0.2">
      <c r="A16" s="1252" t="s">
        <v>149</v>
      </c>
      <c r="B16" s="423" t="s">
        <v>150</v>
      </c>
      <c r="C16" s="424">
        <v>36693347</v>
      </c>
      <c r="D16" s="434">
        <v>36693347</v>
      </c>
      <c r="E16" s="424">
        <v>36693347</v>
      </c>
      <c r="F16" s="424"/>
      <c r="G16" s="425"/>
      <c r="H16" s="648">
        <f t="shared" si="2"/>
        <v>0</v>
      </c>
      <c r="I16" s="648"/>
      <c r="J16" s="203"/>
      <c r="K16" s="203"/>
      <c r="L16" s="204">
        <f t="shared" si="1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>
        <v>13934000</v>
      </c>
      <c r="E17" s="424">
        <v>13934000</v>
      </c>
      <c r="F17" s="424"/>
      <c r="G17" s="425"/>
      <c r="H17" s="648">
        <f t="shared" si="2"/>
        <v>0</v>
      </c>
      <c r="I17" s="648"/>
      <c r="J17" s="203"/>
      <c r="K17" s="203"/>
      <c r="L17" s="204">
        <f t="shared" si="1"/>
        <v>0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2"/>
        <v>0</v>
      </c>
      <c r="I18" s="259"/>
      <c r="J18" s="205"/>
      <c r="K18" s="205"/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2"/>
        <v>0</v>
      </c>
      <c r="I19" s="648"/>
      <c r="J19" s="203"/>
      <c r="K19" s="203"/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2"/>
        <v>0</v>
      </c>
      <c r="I20" s="649"/>
      <c r="J20" s="207"/>
      <c r="K20" s="207"/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/>
      <c r="D21" s="435"/>
      <c r="E21" s="426"/>
      <c r="F21" s="426"/>
      <c r="G21" s="427"/>
      <c r="H21" s="649">
        <f t="shared" si="2"/>
        <v>0</v>
      </c>
      <c r="I21" s="649"/>
      <c r="J21" s="207"/>
      <c r="K21" s="207"/>
      <c r="L21" s="208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 t="shared" ref="C22:K22" si="3">SUM(C23:C25)</f>
        <v>0</v>
      </c>
      <c r="D22" s="132">
        <f t="shared" si="3"/>
        <v>0</v>
      </c>
      <c r="E22" s="91">
        <f t="shared" si="3"/>
        <v>321071</v>
      </c>
      <c r="F22" s="91">
        <f t="shared" si="3"/>
        <v>0</v>
      </c>
      <c r="G22" s="50">
        <f t="shared" si="3"/>
        <v>0</v>
      </c>
      <c r="H22" s="256">
        <f t="shared" si="2"/>
        <v>321071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 t="e">
        <f t="shared" si="1"/>
        <v>#DIV/0!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2"/>
        <v>0</v>
      </c>
      <c r="I23" s="648"/>
      <c r="J23" s="203"/>
      <c r="K23" s="203"/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2"/>
        <v>0</v>
      </c>
      <c r="I24" s="648"/>
      <c r="J24" s="203"/>
      <c r="K24" s="203"/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/>
      <c r="D25" s="434"/>
      <c r="E25" s="424">
        <v>321071</v>
      </c>
      <c r="F25" s="424"/>
      <c r="G25" s="425"/>
      <c r="H25" s="648">
        <f t="shared" si="2"/>
        <v>321071</v>
      </c>
      <c r="I25" s="648"/>
      <c r="J25" s="203"/>
      <c r="K25" s="203"/>
      <c r="L25" s="204" t="e">
        <f t="shared" si="1"/>
        <v>#DIV/0!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2"/>
        <v>0</v>
      </c>
      <c r="I26" s="648"/>
      <c r="J26" s="203"/>
      <c r="K26" s="203"/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2"/>
        <v>0</v>
      </c>
      <c r="I27" s="254"/>
      <c r="J27" s="209"/>
      <c r="K27" s="209"/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 t="shared" ref="C28:K28" si="4">+C29+C30</f>
        <v>0</v>
      </c>
      <c r="D28" s="132">
        <f t="shared" si="4"/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2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2"/>
        <v>0</v>
      </c>
      <c r="I29" s="260"/>
      <c r="J29" s="211"/>
      <c r="K29" s="211"/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2"/>
        <v>0</v>
      </c>
      <c r="I30" s="261"/>
      <c r="J30" s="213"/>
      <c r="K30" s="213"/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2"/>
        <v>0</v>
      </c>
      <c r="I31" s="262"/>
      <c r="J31" s="215"/>
      <c r="K31" s="215"/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 t="shared" ref="C32:K32" si="5">+C33+C34+C35</f>
        <v>0</v>
      </c>
      <c r="D32" s="132">
        <f t="shared" si="5"/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2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1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2"/>
        <v>0</v>
      </c>
      <c r="I33" s="260"/>
      <c r="J33" s="211"/>
      <c r="K33" s="211"/>
      <c r="L33" s="212" t="e">
        <f t="shared" si="1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2"/>
        <v>0</v>
      </c>
      <c r="I34" s="261"/>
      <c r="J34" s="213"/>
      <c r="K34" s="213"/>
      <c r="L34" s="214" t="e">
        <f t="shared" si="1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2"/>
        <v>0</v>
      </c>
      <c r="I35" s="262"/>
      <c r="J35" s="215"/>
      <c r="K35" s="215"/>
      <c r="L35" s="216" t="e">
        <f t="shared" si="1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135"/>
      <c r="F36" s="135"/>
      <c r="G36" s="59"/>
      <c r="H36" s="254">
        <f t="shared" si="2"/>
        <v>0</v>
      </c>
      <c r="I36" s="254"/>
      <c r="J36" s="209"/>
      <c r="K36" s="209"/>
      <c r="L36" s="210" t="e">
        <f t="shared" si="1"/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34"/>
      <c r="E37" s="135"/>
      <c r="F37" s="135"/>
      <c r="G37" s="59"/>
      <c r="H37" s="254">
        <f t="shared" si="2"/>
        <v>0</v>
      </c>
      <c r="I37" s="254"/>
      <c r="J37" s="209"/>
      <c r="K37" s="209"/>
      <c r="L37" s="210" t="e">
        <f t="shared" si="1"/>
        <v>#DIV/0!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/>
      <c r="D38" s="134"/>
      <c r="E38" s="135"/>
      <c r="F38" s="135"/>
      <c r="G38" s="59"/>
      <c r="H38" s="254">
        <f t="shared" si="2"/>
        <v>0</v>
      </c>
      <c r="I38" s="254"/>
      <c r="J38" s="209"/>
      <c r="K38" s="209"/>
      <c r="L38" s="210" t="e">
        <f t="shared" si="1"/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2"/>
        <v>0</v>
      </c>
      <c r="I39" s="263"/>
      <c r="J39" s="217"/>
      <c r="K39" s="217"/>
      <c r="L39" s="218" t="e">
        <f t="shared" si="1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436"/>
      <c r="E40" s="431"/>
      <c r="F40" s="431"/>
      <c r="G40" s="432"/>
      <c r="H40" s="650">
        <f t="shared" si="2"/>
        <v>0</v>
      </c>
      <c r="I40" s="650"/>
      <c r="J40" s="219"/>
      <c r="K40" s="219"/>
      <c r="L40" s="220" t="e">
        <f t="shared" si="1"/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37"/>
      <c r="E41" s="138"/>
      <c r="F41" s="138"/>
      <c r="G41" s="109"/>
      <c r="H41" s="255">
        <f t="shared" si="2"/>
        <v>0</v>
      </c>
      <c r="I41" s="255"/>
      <c r="J41" s="221"/>
      <c r="K41" s="221"/>
      <c r="L41" s="222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239917672</v>
      </c>
      <c r="D42" s="132">
        <f t="shared" ref="D42:K42" si="6">+D10+D22+D27+D28+D32+D36+D38</f>
        <v>253851672</v>
      </c>
      <c r="E42" s="91">
        <f t="shared" si="6"/>
        <v>254172743</v>
      </c>
      <c r="F42" s="91">
        <f t="shared" si="6"/>
        <v>0</v>
      </c>
      <c r="G42" s="50">
        <f t="shared" si="6"/>
        <v>0</v>
      </c>
      <c r="H42" s="256">
        <f t="shared" si="2"/>
        <v>321071</v>
      </c>
      <c r="I42" s="256">
        <f t="shared" si="6"/>
        <v>0</v>
      </c>
      <c r="J42" s="141">
        <f t="shared" si="6"/>
        <v>0</v>
      </c>
      <c r="K42" s="141">
        <f t="shared" si="6"/>
        <v>0</v>
      </c>
      <c r="L42" s="200">
        <f t="shared" si="1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1105072328</v>
      </c>
      <c r="D43" s="132">
        <f t="shared" ref="D43:K43" si="7">SUM(D44:D47)</f>
        <v>1125451275</v>
      </c>
      <c r="E43" s="91">
        <f t="shared" si="7"/>
        <v>1296372475</v>
      </c>
      <c r="F43" s="91">
        <f t="shared" si="7"/>
        <v>0</v>
      </c>
      <c r="G43" s="50">
        <f t="shared" si="7"/>
        <v>0</v>
      </c>
      <c r="H43" s="256">
        <f t="shared" si="2"/>
        <v>170921200</v>
      </c>
      <c r="I43" s="256">
        <f t="shared" si="7"/>
        <v>0</v>
      </c>
      <c r="J43" s="141">
        <f t="shared" si="7"/>
        <v>0</v>
      </c>
      <c r="K43" s="141">
        <f t="shared" si="7"/>
        <v>0</v>
      </c>
      <c r="L43" s="200">
        <f t="shared" si="1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>
        <f>4290947+9155564</f>
        <v>13446511</v>
      </c>
      <c r="E44" s="126">
        <v>13446511</v>
      </c>
      <c r="F44" s="126"/>
      <c r="G44" s="35"/>
      <c r="H44" s="260">
        <f t="shared" si="2"/>
        <v>0</v>
      </c>
      <c r="I44" s="260"/>
      <c r="J44" s="211"/>
      <c r="K44" s="211"/>
      <c r="L44" s="212">
        <f t="shared" si="1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124"/>
      <c r="F45" s="124"/>
      <c r="G45" s="62"/>
      <c r="H45" s="261">
        <f t="shared" si="2"/>
        <v>0</v>
      </c>
      <c r="I45" s="261"/>
      <c r="J45" s="213"/>
      <c r="K45" s="213"/>
      <c r="L45" s="214" t="e">
        <f t="shared" si="1"/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 t="shared" ref="C46:K46" si="8">C70-C42-C44-C63-C65-C68+C38+C32+C28</f>
        <v>1100072328</v>
      </c>
      <c r="D46" s="416">
        <f>D70-D42-D44-D63-D65-D68+D38+D32+D28</f>
        <v>1098824448</v>
      </c>
      <c r="E46" s="416">
        <f t="shared" si="8"/>
        <v>1264585244</v>
      </c>
      <c r="F46" s="416">
        <f t="shared" si="8"/>
        <v>0</v>
      </c>
      <c r="G46" s="651">
        <f t="shared" si="8"/>
        <v>0</v>
      </c>
      <c r="H46" s="651">
        <f t="shared" si="2"/>
        <v>165760796</v>
      </c>
      <c r="I46" s="651">
        <f t="shared" si="8"/>
        <v>0</v>
      </c>
      <c r="J46" s="223">
        <f t="shared" si="8"/>
        <v>0</v>
      </c>
      <c r="K46" s="223">
        <f t="shared" si="8"/>
        <v>0</v>
      </c>
      <c r="L46" s="224">
        <f t="shared" si="1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 t="shared" ref="C47:K47" si="9">C62-C38-C32-C45-C28</f>
        <v>5000000</v>
      </c>
      <c r="D47" s="287">
        <f t="shared" si="9"/>
        <v>13180316</v>
      </c>
      <c r="E47" s="287">
        <f t="shared" si="9"/>
        <v>18340720</v>
      </c>
      <c r="F47" s="287">
        <f t="shared" si="9"/>
        <v>0</v>
      </c>
      <c r="G47" s="264">
        <f t="shared" si="9"/>
        <v>0</v>
      </c>
      <c r="H47" s="264">
        <f t="shared" si="2"/>
        <v>5160404</v>
      </c>
      <c r="I47" s="264">
        <f t="shared" si="9"/>
        <v>0</v>
      </c>
      <c r="J47" s="225">
        <f t="shared" si="9"/>
        <v>0</v>
      </c>
      <c r="K47" s="225">
        <f t="shared" si="9"/>
        <v>0</v>
      </c>
      <c r="L47" s="226">
        <f t="shared" si="1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 t="shared" ref="C48:K48" si="10">+C42+C43</f>
        <v>1344990000</v>
      </c>
      <c r="D48" s="139">
        <f t="shared" si="10"/>
        <v>1379302947</v>
      </c>
      <c r="E48" s="140">
        <f t="shared" si="10"/>
        <v>1550545218</v>
      </c>
      <c r="F48" s="140">
        <f t="shared" si="10"/>
        <v>0</v>
      </c>
      <c r="G48" s="70">
        <f t="shared" si="10"/>
        <v>0</v>
      </c>
      <c r="H48" s="257">
        <f>+E48-D48</f>
        <v>171242271</v>
      </c>
      <c r="I48" s="257">
        <f t="shared" si="10"/>
        <v>0</v>
      </c>
      <c r="J48" s="227">
        <f t="shared" si="10"/>
        <v>0</v>
      </c>
      <c r="K48" s="227">
        <f t="shared" si="10"/>
        <v>0</v>
      </c>
      <c r="L48" s="228">
        <f t="shared" si="1"/>
        <v>0</v>
      </c>
    </row>
    <row r="49" spans="1:12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2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2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2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2" s="33" customFormat="1" ht="12.2" customHeight="1" thickBot="1" x14ac:dyDescent="0.25">
      <c r="A53" s="289" t="s">
        <v>12</v>
      </c>
      <c r="B53" s="58" t="s">
        <v>547</v>
      </c>
      <c r="C53" s="91">
        <f t="shared" ref="C53:K53" si="11">SUM(C54:C59)-C55</f>
        <v>1339990000</v>
      </c>
      <c r="D53" s="132">
        <f t="shared" si="11"/>
        <v>1366122631</v>
      </c>
      <c r="E53" s="91">
        <f t="shared" si="11"/>
        <v>1532204498</v>
      </c>
      <c r="F53" s="91">
        <f t="shared" si="11"/>
        <v>0</v>
      </c>
      <c r="G53" s="91">
        <f t="shared" si="11"/>
        <v>0</v>
      </c>
      <c r="H53" s="256">
        <f t="shared" ref="H53:H69" si="12">+E53-D53</f>
        <v>166081867</v>
      </c>
      <c r="I53" s="141">
        <f t="shared" si="11"/>
        <v>0</v>
      </c>
      <c r="J53" s="141">
        <f t="shared" si="11"/>
        <v>0</v>
      </c>
      <c r="K53" s="141">
        <f t="shared" si="11"/>
        <v>0</v>
      </c>
      <c r="L53" s="200">
        <f t="shared" ref="L53:L70" si="13">I53/D53*100</f>
        <v>0</v>
      </c>
    </row>
    <row r="54" spans="1:12" ht="12.2" customHeight="1" x14ac:dyDescent="0.2">
      <c r="A54" s="810" t="s">
        <v>91</v>
      </c>
      <c r="B54" s="17" t="s">
        <v>68</v>
      </c>
      <c r="C54" s="126">
        <v>473600000</v>
      </c>
      <c r="D54" s="278">
        <f>473600000+7100000</f>
        <v>480700000</v>
      </c>
      <c r="E54" s="126">
        <f>480700000+321071+21300000+22600000+68800000</f>
        <v>593721071</v>
      </c>
      <c r="F54" s="126"/>
      <c r="G54" s="126"/>
      <c r="H54" s="260">
        <f t="shared" si="12"/>
        <v>113021071</v>
      </c>
      <c r="I54" s="211"/>
      <c r="J54" s="211"/>
      <c r="K54" s="211"/>
      <c r="L54" s="212">
        <f t="shared" si="13"/>
        <v>0</v>
      </c>
    </row>
    <row r="55" spans="1:12" ht="12.2" customHeight="1" x14ac:dyDescent="0.2">
      <c r="A55" s="810" t="s">
        <v>305</v>
      </c>
      <c r="B55" s="428" t="s">
        <v>270</v>
      </c>
      <c r="C55" s="126"/>
      <c r="D55" s="278"/>
      <c r="E55" s="126">
        <v>22600000</v>
      </c>
      <c r="F55" s="126"/>
      <c r="G55" s="126"/>
      <c r="H55" s="260">
        <f t="shared" si="12"/>
        <v>22600000</v>
      </c>
      <c r="I55" s="211"/>
      <c r="J55" s="211"/>
      <c r="K55" s="211"/>
      <c r="L55" s="212" t="e">
        <f t="shared" si="13"/>
        <v>#DIV/0!</v>
      </c>
    </row>
    <row r="56" spans="1:12" ht="12.2" customHeight="1" x14ac:dyDescent="0.2">
      <c r="A56" s="810" t="s">
        <v>92</v>
      </c>
      <c r="B56" s="423" t="s">
        <v>87</v>
      </c>
      <c r="C56" s="433">
        <v>76890000</v>
      </c>
      <c r="D56" s="416">
        <f>76890000+1988000</f>
        <v>78878000</v>
      </c>
      <c r="E56" s="433">
        <f>78878000+5964000+2938000+3100000</f>
        <v>90880000</v>
      </c>
      <c r="F56" s="433"/>
      <c r="G56" s="433"/>
      <c r="H56" s="651">
        <f t="shared" si="12"/>
        <v>12002000</v>
      </c>
      <c r="I56" s="223"/>
      <c r="J56" s="223"/>
      <c r="K56" s="223"/>
      <c r="L56" s="224">
        <f t="shared" si="13"/>
        <v>0</v>
      </c>
    </row>
    <row r="57" spans="1:12" ht="12.2" customHeight="1" x14ac:dyDescent="0.2">
      <c r="A57" s="810" t="s">
        <v>93</v>
      </c>
      <c r="B57" s="423" t="s">
        <v>69</v>
      </c>
      <c r="C57" s="433">
        <v>789500000</v>
      </c>
      <c r="D57" s="416">
        <f>789500000+1693189+4290947+504695+13934000-3378200</f>
        <v>806544631</v>
      </c>
      <c r="E57" s="433">
        <f>806544631+458796+3000000+37600000</f>
        <v>847603427</v>
      </c>
      <c r="F57" s="433"/>
      <c r="G57" s="433"/>
      <c r="H57" s="651">
        <f t="shared" si="12"/>
        <v>41058796</v>
      </c>
      <c r="I57" s="223"/>
      <c r="J57" s="223"/>
      <c r="K57" s="223"/>
      <c r="L57" s="224">
        <f t="shared" si="13"/>
        <v>0</v>
      </c>
    </row>
    <row r="58" spans="1:12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2"/>
        <v>0</v>
      </c>
      <c r="I58" s="223"/>
      <c r="J58" s="223"/>
      <c r="K58" s="223"/>
      <c r="L58" s="224" t="e">
        <f t="shared" si="13"/>
        <v>#DIV/0!</v>
      </c>
    </row>
    <row r="59" spans="1:12" ht="12.2" customHeight="1" x14ac:dyDescent="0.2">
      <c r="A59" s="810" t="s">
        <v>147</v>
      </c>
      <c r="B59" s="423" t="s">
        <v>88</v>
      </c>
      <c r="C59" s="433"/>
      <c r="D59" s="416">
        <f t="shared" ref="D59:K59" si="14">SUM(D60:D61)</f>
        <v>0</v>
      </c>
      <c r="E59" s="433">
        <f t="shared" si="14"/>
        <v>0</v>
      </c>
      <c r="F59" s="433">
        <f t="shared" si="14"/>
        <v>0</v>
      </c>
      <c r="G59" s="433">
        <f t="shared" si="14"/>
        <v>0</v>
      </c>
      <c r="H59" s="651">
        <f t="shared" si="12"/>
        <v>0</v>
      </c>
      <c r="I59" s="223">
        <f t="shared" si="14"/>
        <v>0</v>
      </c>
      <c r="J59" s="223">
        <f t="shared" si="14"/>
        <v>0</v>
      </c>
      <c r="K59" s="223">
        <f t="shared" si="14"/>
        <v>0</v>
      </c>
      <c r="L59" s="224" t="e">
        <f t="shared" si="13"/>
        <v>#DIV/0!</v>
      </c>
    </row>
    <row r="60" spans="1:12" ht="12.2" customHeight="1" x14ac:dyDescent="0.2">
      <c r="A60" s="810" t="s">
        <v>306</v>
      </c>
      <c r="B60" s="669" t="s">
        <v>235</v>
      </c>
      <c r="C60" s="433"/>
      <c r="D60" s="416"/>
      <c r="E60" s="433"/>
      <c r="F60" s="433"/>
      <c r="G60" s="433"/>
      <c r="H60" s="651">
        <f t="shared" si="12"/>
        <v>0</v>
      </c>
      <c r="I60" s="223"/>
      <c r="J60" s="223"/>
      <c r="K60" s="223"/>
      <c r="L60" s="224" t="e">
        <f t="shared" si="13"/>
        <v>#DIV/0!</v>
      </c>
    </row>
    <row r="61" spans="1:12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/>
      <c r="G61" s="94"/>
      <c r="H61" s="262">
        <f t="shared" si="12"/>
        <v>0</v>
      </c>
      <c r="I61" s="215"/>
      <c r="J61" s="215"/>
      <c r="K61" s="215"/>
      <c r="L61" s="216" t="e">
        <f t="shared" si="13"/>
        <v>#DIV/0!</v>
      </c>
    </row>
    <row r="62" spans="1:12" ht="12.2" customHeight="1" thickBot="1" x14ac:dyDescent="0.25">
      <c r="A62" s="289" t="s">
        <v>13</v>
      </c>
      <c r="B62" s="58" t="s">
        <v>548</v>
      </c>
      <c r="C62" s="91">
        <f t="shared" ref="C62:K62" si="15">SUM(C63:C67)</f>
        <v>5000000</v>
      </c>
      <c r="D62" s="132">
        <f t="shared" si="15"/>
        <v>13180316</v>
      </c>
      <c r="E62" s="91">
        <f t="shared" si="15"/>
        <v>18340720</v>
      </c>
      <c r="F62" s="91">
        <f t="shared" si="15"/>
        <v>0</v>
      </c>
      <c r="G62" s="91">
        <f t="shared" si="15"/>
        <v>0</v>
      </c>
      <c r="H62" s="256">
        <f t="shared" si="12"/>
        <v>5160404</v>
      </c>
      <c r="I62" s="141">
        <f t="shared" si="15"/>
        <v>0</v>
      </c>
      <c r="J62" s="141">
        <f t="shared" si="15"/>
        <v>0</v>
      </c>
      <c r="K62" s="141">
        <f t="shared" si="15"/>
        <v>0</v>
      </c>
      <c r="L62" s="200">
        <f t="shared" si="13"/>
        <v>0</v>
      </c>
    </row>
    <row r="63" spans="1:12" s="33" customFormat="1" ht="12.2" customHeight="1" x14ac:dyDescent="0.2">
      <c r="A63" s="810" t="s">
        <v>94</v>
      </c>
      <c r="B63" s="17" t="s">
        <v>119</v>
      </c>
      <c r="C63" s="126">
        <f>'15.felh.felúj.'!C52</f>
        <v>5000000</v>
      </c>
      <c r="D63" s="278">
        <f>'15.felh.felúj.'!D52</f>
        <v>13180316</v>
      </c>
      <c r="E63" s="126">
        <f>'15.felh.felúj.'!E52</f>
        <v>18340720</v>
      </c>
      <c r="F63" s="126">
        <f>'15.felh.felúj.'!F52</f>
        <v>0</v>
      </c>
      <c r="G63" s="126">
        <f>'15.felh.felúj.'!G52</f>
        <v>0</v>
      </c>
      <c r="H63" s="260">
        <f t="shared" si="12"/>
        <v>5160404</v>
      </c>
      <c r="I63" s="211">
        <f>'15.felh.felúj.'!J52</f>
        <v>0</v>
      </c>
      <c r="J63" s="211">
        <f>'15.felh.felúj.'!K52</f>
        <v>0</v>
      </c>
      <c r="K63" s="211">
        <f>'15.felh.felúj.'!L52</f>
        <v>0</v>
      </c>
      <c r="L63" s="212">
        <f t="shared" si="13"/>
        <v>0</v>
      </c>
    </row>
    <row r="64" spans="1:12" s="33" customFormat="1" ht="12.2" customHeight="1" x14ac:dyDescent="0.2">
      <c r="A64" s="810" t="s">
        <v>316</v>
      </c>
      <c r="B64" s="670" t="s">
        <v>236</v>
      </c>
      <c r="C64" s="126"/>
      <c r="D64" s="278"/>
      <c r="E64" s="126"/>
      <c r="F64" s="126"/>
      <c r="G64" s="126"/>
      <c r="H64" s="260">
        <f t="shared" si="12"/>
        <v>0</v>
      </c>
      <c r="I64" s="211"/>
      <c r="J64" s="211"/>
      <c r="K64" s="211"/>
      <c r="L64" s="212" t="e">
        <f t="shared" si="13"/>
        <v>#DIV/0!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'15.felh.felúj.'!C61</f>
        <v>0</v>
      </c>
      <c r="D65" s="416">
        <f>'15.felh.felúj.'!D61</f>
        <v>0</v>
      </c>
      <c r="E65" s="433">
        <f>'15.felh.felúj.'!E61</f>
        <v>0</v>
      </c>
      <c r="F65" s="433">
        <f>'15.felh.felúj.'!F61</f>
        <v>0</v>
      </c>
      <c r="G65" s="433">
        <f>'15.felh.felúj.'!G61</f>
        <v>0</v>
      </c>
      <c r="H65" s="651">
        <f t="shared" si="12"/>
        <v>0</v>
      </c>
      <c r="I65" s="223">
        <f>'15.felh.felúj.'!J61</f>
        <v>0</v>
      </c>
      <c r="J65" s="223">
        <f>'15.felh.felúj.'!K61</f>
        <v>0</v>
      </c>
      <c r="K65" s="223">
        <f>'15.felh.felúj.'!L61</f>
        <v>0</v>
      </c>
      <c r="L65" s="224" t="e">
        <f t="shared" si="13"/>
        <v>#DIV/0!</v>
      </c>
    </row>
    <row r="66" spans="1:12" ht="12.2" customHeight="1" x14ac:dyDescent="0.2">
      <c r="A66" s="810" t="s">
        <v>342</v>
      </c>
      <c r="B66" s="671" t="s">
        <v>237</v>
      </c>
      <c r="C66" s="433"/>
      <c r="D66" s="416"/>
      <c r="E66" s="433"/>
      <c r="F66" s="433"/>
      <c r="G66" s="433"/>
      <c r="H66" s="651">
        <f t="shared" si="12"/>
        <v>0</v>
      </c>
      <c r="I66" s="223"/>
      <c r="J66" s="223"/>
      <c r="K66" s="223"/>
      <c r="L66" s="224" t="e">
        <f t="shared" si="13"/>
        <v>#DIV/0!</v>
      </c>
    </row>
    <row r="67" spans="1:12" ht="12.2" customHeight="1" x14ac:dyDescent="0.2">
      <c r="A67" s="810" t="s">
        <v>96</v>
      </c>
      <c r="B67" s="17" t="s">
        <v>175</v>
      </c>
      <c r="C67" s="433"/>
      <c r="D67" s="416"/>
      <c r="E67" s="433"/>
      <c r="F67" s="433"/>
      <c r="G67" s="433"/>
      <c r="H67" s="651">
        <f t="shared" si="12"/>
        <v>0</v>
      </c>
      <c r="I67" s="223"/>
      <c r="J67" s="223"/>
      <c r="K67" s="223"/>
      <c r="L67" s="224" t="e">
        <f t="shared" si="13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2"/>
        <v>0</v>
      </c>
      <c r="I68" s="223"/>
      <c r="J68" s="223"/>
      <c r="K68" s="223"/>
      <c r="L68" s="224" t="e">
        <f t="shared" si="13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2"/>
        <v>0</v>
      </c>
      <c r="I69" s="223"/>
      <c r="J69" s="223"/>
      <c r="K69" s="223"/>
      <c r="L69" s="224" t="e">
        <f t="shared" si="13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 t="shared" ref="C70:K70" si="16">+C53+C62</f>
        <v>1344990000</v>
      </c>
      <c r="D70" s="139">
        <f t="shared" si="16"/>
        <v>1379302947</v>
      </c>
      <c r="E70" s="140">
        <f t="shared" si="16"/>
        <v>1550545218</v>
      </c>
      <c r="F70" s="140">
        <f t="shared" si="16"/>
        <v>0</v>
      </c>
      <c r="G70" s="140">
        <f t="shared" si="16"/>
        <v>0</v>
      </c>
      <c r="H70" s="257">
        <f>+E70-D70</f>
        <v>171242271</v>
      </c>
      <c r="I70" s="227">
        <f t="shared" si="16"/>
        <v>0</v>
      </c>
      <c r="J70" s="227">
        <f t="shared" si="16"/>
        <v>0</v>
      </c>
      <c r="K70" s="227">
        <f t="shared" si="16"/>
        <v>0</v>
      </c>
      <c r="L70" s="228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746">
        <v>142</v>
      </c>
      <c r="D72" s="747">
        <v>142</v>
      </c>
      <c r="E72" s="746">
        <v>142</v>
      </c>
      <c r="F72" s="746"/>
      <c r="G72" s="746"/>
      <c r="H72" s="1235">
        <f>+E72-D72</f>
        <v>0</v>
      </c>
      <c r="I72" s="748"/>
      <c r="J72" s="748"/>
      <c r="K72" s="748"/>
      <c r="L72" s="749">
        <f>I72/D72*100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811"/>
      <c r="D73" s="760"/>
      <c r="E73" s="751"/>
      <c r="F73" s="751"/>
      <c r="G73" s="751"/>
      <c r="H73" s="787"/>
      <c r="I73" s="788"/>
      <c r="J73" s="786"/>
      <c r="K73" s="788"/>
      <c r="L73" s="749" t="e">
        <f>I73/D73*100</f>
        <v>#DIV/0!</v>
      </c>
    </row>
    <row r="74" spans="1:12" x14ac:dyDescent="0.2">
      <c r="H74" s="232" t="s">
        <v>742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8" max="7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view="pageBreakPreview" topLeftCell="A49" zoomScale="130" zoomScaleNormal="154" zoomScaleSheetLayoutView="130" workbookViewId="0">
      <selection activeCell="E57" sqref="E57"/>
    </sheetView>
  </sheetViews>
  <sheetFormatPr defaultColWidth="9.33203125" defaultRowHeight="12.75" x14ac:dyDescent="0.2"/>
  <cols>
    <col min="1" max="1" width="13.83203125" style="1203" customWidth="1"/>
    <col min="2" max="2" width="67.5" style="25" customWidth="1"/>
    <col min="3" max="3" width="15.33203125" style="25" customWidth="1"/>
    <col min="4" max="4" width="17.33203125" style="25" customWidth="1"/>
    <col min="5" max="5" width="15.5" style="25" customWidth="1"/>
    <col min="6" max="6" width="16.1640625" style="25" hidden="1" customWidth="1"/>
    <col min="7" max="7" width="15.83203125" style="25" hidden="1" customWidth="1"/>
    <col min="8" max="8" width="15.83203125" style="25" customWidth="1"/>
    <col min="9" max="11" width="15.83203125" style="25" hidden="1" customWidth="1"/>
    <col min="12" max="12" width="7.1640625" style="148" hidden="1" customWidth="1"/>
    <col min="13" max="13" width="9.33203125" style="25" customWidth="1"/>
    <col min="14" max="16384" width="9.33203125" style="25"/>
  </cols>
  <sheetData>
    <row r="1" spans="1:13" ht="12.75" customHeight="1" x14ac:dyDescent="0.2">
      <c r="A1" s="1711" t="s">
        <v>801</v>
      </c>
      <c r="B1" s="1711"/>
      <c r="C1" s="1711"/>
      <c r="D1" s="1711"/>
      <c r="E1" s="1711"/>
      <c r="F1" s="1711"/>
      <c r="G1" s="1711"/>
      <c r="H1" s="1711"/>
      <c r="I1" s="85"/>
      <c r="J1" s="85"/>
      <c r="K1" s="85"/>
      <c r="L1" s="150"/>
    </row>
    <row r="2" spans="1:13" ht="12.75" customHeight="1" x14ac:dyDescent="0.2">
      <c r="A2" s="1711" t="s">
        <v>750</v>
      </c>
      <c r="B2" s="1711"/>
      <c r="C2" s="1711"/>
      <c r="D2" s="1711"/>
      <c r="E2" s="1711"/>
      <c r="F2" s="1711"/>
      <c r="G2" s="1711"/>
      <c r="H2" s="1711"/>
      <c r="I2" s="85"/>
      <c r="J2" s="85"/>
      <c r="K2" s="85"/>
      <c r="L2" s="150"/>
    </row>
    <row r="3" spans="1:13" s="24" customFormat="1" ht="21.2" customHeight="1" thickBot="1" x14ac:dyDescent="0.25">
      <c r="A3" s="1711"/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</row>
    <row r="4" spans="1:13" s="40" customFormat="1" ht="35.450000000000003" customHeight="1" x14ac:dyDescent="0.2">
      <c r="A4" s="38" t="s">
        <v>137</v>
      </c>
      <c r="B4" s="39" t="s">
        <v>85</v>
      </c>
      <c r="C4" s="1743" t="s">
        <v>184</v>
      </c>
      <c r="D4" s="1744"/>
      <c r="E4" s="1744"/>
      <c r="F4" s="1744"/>
      <c r="G4" s="1744"/>
      <c r="H4" s="1745"/>
      <c r="I4" s="238"/>
      <c r="J4" s="238"/>
      <c r="K4" s="238"/>
      <c r="L4" s="239"/>
    </row>
    <row r="5" spans="1:13" s="40" customFormat="1" ht="24.75" thickBot="1" x14ac:dyDescent="0.25">
      <c r="A5" s="41" t="s">
        <v>139</v>
      </c>
      <c r="B5" s="42" t="s">
        <v>140</v>
      </c>
      <c r="C5" s="1746" t="s">
        <v>141</v>
      </c>
      <c r="D5" s="1747"/>
      <c r="E5" s="1747"/>
      <c r="F5" s="1747"/>
      <c r="G5" s="1747"/>
      <c r="H5" s="1748"/>
      <c r="I5" s="240"/>
      <c r="J5" s="240"/>
      <c r="K5" s="240"/>
      <c r="L5" s="241"/>
    </row>
    <row r="6" spans="1:13" s="43" customFormat="1" ht="15.95" customHeight="1" thickBot="1" x14ac:dyDescent="0.3">
      <c r="A6" s="1749" t="s">
        <v>362</v>
      </c>
      <c r="B6" s="1749"/>
      <c r="C6" s="1749"/>
      <c r="D6" s="1749"/>
      <c r="E6" s="1749"/>
      <c r="F6" s="1749"/>
      <c r="G6" s="1749"/>
      <c r="H6" s="1749"/>
      <c r="I6" s="242"/>
      <c r="J6" s="242"/>
      <c r="K6" s="242"/>
      <c r="L6" s="242"/>
      <c r="M6" s="43" t="s">
        <v>385</v>
      </c>
    </row>
    <row r="7" spans="1:13" ht="48.75" customHeight="1" thickBot="1" x14ac:dyDescent="0.25">
      <c r="A7" s="1200" t="s">
        <v>142</v>
      </c>
      <c r="B7" s="44" t="s">
        <v>36</v>
      </c>
      <c r="C7" s="44" t="str">
        <f>'1. mell.bevétel_össz'!C8</f>
        <v>2023. évi eredeti előirányzat
2/2023. (II.14.)</v>
      </c>
      <c r="D7" s="282" t="str">
        <f>'1. mell.bevétel_össz'!D8</f>
        <v>Módosított előirányzat a 14/2023.  (VI.29.)  rendelet szerint</v>
      </c>
      <c r="E7" s="44" t="str">
        <f>'1. mell.bevétel_össz'!E8</f>
        <v>Módosított előirányzat a …./2023. (IX…..)  rendelet szerint</v>
      </c>
      <c r="F7" s="44" t="str">
        <f>'1. mell.bevétel_össz'!F8</f>
        <v>Módosított előirányzat a .../2023. (XII…...)  rendelet szerint</v>
      </c>
      <c r="G7" s="131" t="str">
        <f>'1. mell.bevétel_össz'!G8</f>
        <v>Módosított előirányzat a …../2023. (II…..)  rendelet szerint</v>
      </c>
      <c r="H7" s="1202" t="str">
        <f>'1. mell.bevétel_össz'!H8</f>
        <v>Változás a 14/2023. (VI.29.) rendelethez képest</v>
      </c>
      <c r="I7" s="268" t="str">
        <f>'1. mell.bevétel_össz'!I8</f>
        <v>2023. évi teljesítés              2023.06.30-ig</v>
      </c>
      <c r="J7" s="193" t="str">
        <f>'1. mell.bevétel_össz'!J8</f>
        <v>2023. évi teljesítés              2023.09.30-ig</v>
      </c>
      <c r="K7" s="193" t="str">
        <f>'1. mell.bevétel_össz'!K8</f>
        <v>2023. évi teljesítés              2023.12.31-ig</v>
      </c>
      <c r="L7" s="194" t="str">
        <f>'1. mell.bevétel_össz'!L8</f>
        <v>Teljesítés %-a</v>
      </c>
    </row>
    <row r="8" spans="1:13" s="48" customFormat="1" ht="12.95" customHeight="1" thickBot="1" x14ac:dyDescent="0.25">
      <c r="A8" s="45" t="s">
        <v>297</v>
      </c>
      <c r="B8" s="46" t="s">
        <v>298</v>
      </c>
      <c r="C8" s="1204" t="s">
        <v>299</v>
      </c>
      <c r="D8" s="270" t="s">
        <v>300</v>
      </c>
      <c r="E8" s="46" t="s">
        <v>301</v>
      </c>
      <c r="F8" s="46" t="s">
        <v>388</v>
      </c>
      <c r="G8" s="46" t="s">
        <v>424</v>
      </c>
      <c r="H8" s="267" t="s">
        <v>388</v>
      </c>
      <c r="I8" s="267" t="s">
        <v>299</v>
      </c>
      <c r="J8" s="161" t="s">
        <v>299</v>
      </c>
      <c r="K8" s="161" t="s">
        <v>299</v>
      </c>
      <c r="L8" s="162" t="s">
        <v>299</v>
      </c>
    </row>
    <row r="9" spans="1:13" s="48" customFormat="1" ht="15.95" customHeight="1" thickBot="1" x14ac:dyDescent="0.25">
      <c r="A9" s="1731" t="s">
        <v>11</v>
      </c>
      <c r="B9" s="1732"/>
      <c r="C9" s="1732"/>
      <c r="D9" s="1732"/>
      <c r="E9" s="1732"/>
      <c r="F9" s="1732"/>
      <c r="G9" s="1732"/>
      <c r="H9" s="1733"/>
      <c r="I9" s="265"/>
      <c r="J9" s="265"/>
      <c r="K9" s="265"/>
      <c r="L9" s="265"/>
    </row>
    <row r="10" spans="1:13" s="26" customFormat="1" ht="12.2" customHeight="1" thickBot="1" x14ac:dyDescent="0.25">
      <c r="A10" s="45" t="s">
        <v>12</v>
      </c>
      <c r="B10" s="49" t="s">
        <v>277</v>
      </c>
      <c r="C10" s="91">
        <f>SUM(C11:C21)</f>
        <v>11396470</v>
      </c>
      <c r="D10" s="132">
        <f t="shared" ref="D10:K10" si="0">SUM(D11:D21)</f>
        <v>11396470</v>
      </c>
      <c r="E10" s="91">
        <f t="shared" si="0"/>
        <v>11396470</v>
      </c>
      <c r="F10" s="91">
        <f t="shared" si="0"/>
        <v>0</v>
      </c>
      <c r="G10" s="50">
        <f t="shared" si="0"/>
        <v>0</v>
      </c>
      <c r="H10" s="256">
        <f>+E10-D10</f>
        <v>0</v>
      </c>
      <c r="I10" s="256">
        <f t="shared" si="0"/>
        <v>0</v>
      </c>
      <c r="J10" s="141">
        <f t="shared" si="0"/>
        <v>0</v>
      </c>
      <c r="K10" s="141">
        <f t="shared" si="0"/>
        <v>0</v>
      </c>
      <c r="L10" s="200">
        <f t="shared" ref="L10:L48" si="1">I10/D10*100</f>
        <v>0</v>
      </c>
    </row>
    <row r="11" spans="1:13" s="26" customFormat="1" ht="12.2" customHeight="1" x14ac:dyDescent="0.2">
      <c r="A11" s="51" t="s">
        <v>91</v>
      </c>
      <c r="B11" s="52" t="s">
        <v>143</v>
      </c>
      <c r="C11" s="133"/>
      <c r="D11" s="284"/>
      <c r="E11" s="133"/>
      <c r="F11" s="133"/>
      <c r="G11" s="53"/>
      <c r="H11" s="258">
        <f t="shared" ref="H11:H48" si="2">+E11-D11</f>
        <v>0</v>
      </c>
      <c r="I11" s="258"/>
      <c r="J11" s="201"/>
      <c r="K11" s="201"/>
      <c r="L11" s="202" t="e">
        <f t="shared" si="1"/>
        <v>#DIV/0!</v>
      </c>
    </row>
    <row r="12" spans="1:13" s="26" customFormat="1" ht="12.2" customHeight="1" x14ac:dyDescent="0.2">
      <c r="A12" s="1252" t="s">
        <v>92</v>
      </c>
      <c r="B12" s="423" t="s">
        <v>144</v>
      </c>
      <c r="C12" s="424">
        <v>811280</v>
      </c>
      <c r="D12" s="434">
        <v>811280</v>
      </c>
      <c r="E12" s="424">
        <v>811280</v>
      </c>
      <c r="F12" s="424"/>
      <c r="G12" s="425"/>
      <c r="H12" s="648">
        <f t="shared" si="2"/>
        <v>0</v>
      </c>
      <c r="I12" s="648"/>
      <c r="J12" s="203"/>
      <c r="K12" s="203"/>
      <c r="L12" s="204">
        <f t="shared" si="1"/>
        <v>0</v>
      </c>
    </row>
    <row r="13" spans="1:13" s="26" customFormat="1" ht="12.2" customHeight="1" x14ac:dyDescent="0.2">
      <c r="A13" s="1252" t="s">
        <v>93</v>
      </c>
      <c r="B13" s="423" t="s">
        <v>145</v>
      </c>
      <c r="C13" s="424"/>
      <c r="D13" s="434"/>
      <c r="E13" s="424"/>
      <c r="F13" s="424"/>
      <c r="G13" s="425"/>
      <c r="H13" s="648">
        <f t="shared" si="2"/>
        <v>0</v>
      </c>
      <c r="I13" s="648"/>
      <c r="J13" s="203"/>
      <c r="K13" s="203"/>
      <c r="L13" s="204" t="e">
        <f t="shared" si="1"/>
        <v>#DIV/0!</v>
      </c>
    </row>
    <row r="14" spans="1:13" s="26" customFormat="1" ht="12.2" customHeight="1" x14ac:dyDescent="0.2">
      <c r="A14" s="1252" t="s">
        <v>90</v>
      </c>
      <c r="B14" s="423" t="s">
        <v>146</v>
      </c>
      <c r="C14" s="424"/>
      <c r="D14" s="434"/>
      <c r="E14" s="424"/>
      <c r="F14" s="424"/>
      <c r="G14" s="425"/>
      <c r="H14" s="648">
        <f t="shared" si="2"/>
        <v>0</v>
      </c>
      <c r="I14" s="648"/>
      <c r="J14" s="203"/>
      <c r="K14" s="203"/>
      <c r="L14" s="204" t="e">
        <f t="shared" si="1"/>
        <v>#DIV/0!</v>
      </c>
    </row>
    <row r="15" spans="1:13" s="26" customFormat="1" ht="12.2" customHeight="1" x14ac:dyDescent="0.2">
      <c r="A15" s="1252" t="s">
        <v>147</v>
      </c>
      <c r="B15" s="423" t="s">
        <v>148</v>
      </c>
      <c r="C15" s="424"/>
      <c r="D15" s="434"/>
      <c r="E15" s="424"/>
      <c r="F15" s="424"/>
      <c r="G15" s="425"/>
      <c r="H15" s="648">
        <f t="shared" si="2"/>
        <v>0</v>
      </c>
      <c r="I15" s="648"/>
      <c r="J15" s="203"/>
      <c r="K15" s="203"/>
      <c r="L15" s="204" t="e">
        <f t="shared" si="1"/>
        <v>#DIV/0!</v>
      </c>
    </row>
    <row r="16" spans="1:13" s="26" customFormat="1" ht="12.2" customHeight="1" x14ac:dyDescent="0.2">
      <c r="A16" s="1252" t="s">
        <v>149</v>
      </c>
      <c r="B16" s="423" t="s">
        <v>150</v>
      </c>
      <c r="C16" s="424">
        <v>218720</v>
      </c>
      <c r="D16" s="434">
        <v>218720</v>
      </c>
      <c r="E16" s="424">
        <v>218720</v>
      </c>
      <c r="F16" s="424"/>
      <c r="G16" s="425"/>
      <c r="H16" s="648">
        <f t="shared" si="2"/>
        <v>0</v>
      </c>
      <c r="I16" s="648"/>
      <c r="J16" s="203"/>
      <c r="K16" s="203"/>
      <c r="L16" s="204">
        <f t="shared" si="1"/>
        <v>0</v>
      </c>
    </row>
    <row r="17" spans="1:12" s="26" customFormat="1" ht="12.2" customHeight="1" x14ac:dyDescent="0.2">
      <c r="A17" s="1252" t="s">
        <v>151</v>
      </c>
      <c r="B17" s="54" t="s">
        <v>152</v>
      </c>
      <c r="C17" s="424"/>
      <c r="D17" s="434"/>
      <c r="E17" s="424"/>
      <c r="F17" s="424"/>
      <c r="G17" s="425"/>
      <c r="H17" s="648">
        <f t="shared" si="2"/>
        <v>0</v>
      </c>
      <c r="I17" s="648"/>
      <c r="J17" s="203"/>
      <c r="K17" s="203"/>
      <c r="L17" s="204" t="e">
        <f t="shared" si="1"/>
        <v>#DIV/0!</v>
      </c>
    </row>
    <row r="18" spans="1:12" s="26" customFormat="1" ht="12.2" customHeight="1" x14ac:dyDescent="0.2">
      <c r="A18" s="1252" t="s">
        <v>153</v>
      </c>
      <c r="B18" s="439" t="s">
        <v>302</v>
      </c>
      <c r="C18" s="125"/>
      <c r="D18" s="277"/>
      <c r="E18" s="125"/>
      <c r="F18" s="125"/>
      <c r="G18" s="55"/>
      <c r="H18" s="259">
        <f t="shared" si="2"/>
        <v>0</v>
      </c>
      <c r="I18" s="259"/>
      <c r="J18" s="205"/>
      <c r="K18" s="205"/>
      <c r="L18" s="206" t="e">
        <f t="shared" si="1"/>
        <v>#DIV/0!</v>
      </c>
    </row>
    <row r="19" spans="1:12" s="56" customFormat="1" ht="12.2" customHeight="1" x14ac:dyDescent="0.2">
      <c r="A19" s="1252" t="s">
        <v>154</v>
      </c>
      <c r="B19" s="423" t="s">
        <v>155</v>
      </c>
      <c r="C19" s="424"/>
      <c r="D19" s="434"/>
      <c r="E19" s="424"/>
      <c r="F19" s="424"/>
      <c r="G19" s="425"/>
      <c r="H19" s="648">
        <f t="shared" si="2"/>
        <v>0</v>
      </c>
      <c r="I19" s="648"/>
      <c r="J19" s="203"/>
      <c r="K19" s="203"/>
      <c r="L19" s="204" t="e">
        <f t="shared" si="1"/>
        <v>#DIV/0!</v>
      </c>
    </row>
    <row r="20" spans="1:12" s="56" customFormat="1" ht="12.2" customHeight="1" x14ac:dyDescent="0.2">
      <c r="A20" s="1252" t="s">
        <v>156</v>
      </c>
      <c r="B20" s="439" t="s">
        <v>275</v>
      </c>
      <c r="C20" s="424"/>
      <c r="D20" s="435"/>
      <c r="E20" s="426"/>
      <c r="F20" s="426"/>
      <c r="G20" s="427"/>
      <c r="H20" s="649">
        <f t="shared" si="2"/>
        <v>0</v>
      </c>
      <c r="I20" s="649"/>
      <c r="J20" s="207"/>
      <c r="K20" s="207"/>
      <c r="L20" s="208" t="e">
        <f t="shared" si="1"/>
        <v>#DIV/0!</v>
      </c>
    </row>
    <row r="21" spans="1:12" s="56" customFormat="1" ht="12.2" customHeight="1" thickBot="1" x14ac:dyDescent="0.25">
      <c r="A21" s="1252" t="s">
        <v>276</v>
      </c>
      <c r="B21" s="54" t="s">
        <v>157</v>
      </c>
      <c r="C21" s="424">
        <v>10366470</v>
      </c>
      <c r="D21" s="435">
        <v>10366470</v>
      </c>
      <c r="E21" s="426">
        <v>10366470</v>
      </c>
      <c r="F21" s="426"/>
      <c r="G21" s="427"/>
      <c r="H21" s="649">
        <f t="shared" si="2"/>
        <v>0</v>
      </c>
      <c r="I21" s="649"/>
      <c r="J21" s="207"/>
      <c r="K21" s="207"/>
      <c r="L21" s="208">
        <f t="shared" si="1"/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91">
        <f>SUM(C23:C25)</f>
        <v>1203000</v>
      </c>
      <c r="D22" s="132">
        <f t="shared" ref="D22:K22" si="3">SUM(D23:D25)</f>
        <v>1203000</v>
      </c>
      <c r="E22" s="91">
        <f t="shared" si="3"/>
        <v>1617285</v>
      </c>
      <c r="F22" s="91">
        <f t="shared" si="3"/>
        <v>0</v>
      </c>
      <c r="G22" s="50">
        <f t="shared" si="3"/>
        <v>0</v>
      </c>
      <c r="H22" s="256">
        <f t="shared" si="2"/>
        <v>414285</v>
      </c>
      <c r="I22" s="256">
        <f t="shared" si="3"/>
        <v>0</v>
      </c>
      <c r="J22" s="141">
        <f t="shared" si="3"/>
        <v>0</v>
      </c>
      <c r="K22" s="141">
        <f t="shared" si="3"/>
        <v>0</v>
      </c>
      <c r="L22" s="200">
        <f t="shared" si="1"/>
        <v>0</v>
      </c>
    </row>
    <row r="23" spans="1:12" s="56" customFormat="1" ht="12.2" customHeight="1" x14ac:dyDescent="0.2">
      <c r="A23" s="1252" t="s">
        <v>94</v>
      </c>
      <c r="B23" s="17" t="s">
        <v>159</v>
      </c>
      <c r="C23" s="424"/>
      <c r="D23" s="434"/>
      <c r="E23" s="424"/>
      <c r="F23" s="424"/>
      <c r="G23" s="425"/>
      <c r="H23" s="648">
        <f t="shared" si="2"/>
        <v>0</v>
      </c>
      <c r="I23" s="648"/>
      <c r="J23" s="203"/>
      <c r="K23" s="203"/>
      <c r="L23" s="204" t="e">
        <f t="shared" si="1"/>
        <v>#DIV/0!</v>
      </c>
    </row>
    <row r="24" spans="1:12" s="56" customFormat="1" ht="12.2" customHeight="1" x14ac:dyDescent="0.2">
      <c r="A24" s="1252" t="s">
        <v>95</v>
      </c>
      <c r="B24" s="423" t="s">
        <v>160</v>
      </c>
      <c r="C24" s="424"/>
      <c r="D24" s="434"/>
      <c r="E24" s="424"/>
      <c r="F24" s="424"/>
      <c r="G24" s="425"/>
      <c r="H24" s="648">
        <f t="shared" si="2"/>
        <v>0</v>
      </c>
      <c r="I24" s="648"/>
      <c r="J24" s="203"/>
      <c r="K24" s="203"/>
      <c r="L24" s="204" t="e">
        <f t="shared" si="1"/>
        <v>#DIV/0!</v>
      </c>
    </row>
    <row r="25" spans="1:12" s="56" customFormat="1" ht="12.2" customHeight="1" x14ac:dyDescent="0.2">
      <c r="A25" s="1252" t="s">
        <v>96</v>
      </c>
      <c r="B25" s="423" t="s">
        <v>161</v>
      </c>
      <c r="C25" s="424">
        <v>1203000</v>
      </c>
      <c r="D25" s="434">
        <v>1203000</v>
      </c>
      <c r="E25" s="424">
        <f>1203000+414285</f>
        <v>1617285</v>
      </c>
      <c r="F25" s="424"/>
      <c r="G25" s="425"/>
      <c r="H25" s="648">
        <f t="shared" si="2"/>
        <v>414285</v>
      </c>
      <c r="I25" s="648"/>
      <c r="J25" s="203"/>
      <c r="K25" s="203"/>
      <c r="L25" s="204">
        <f t="shared" si="1"/>
        <v>0</v>
      </c>
    </row>
    <row r="26" spans="1:12" s="56" customFormat="1" ht="12.2" customHeight="1" thickBot="1" x14ac:dyDescent="0.25">
      <c r="A26" s="1252" t="s">
        <v>317</v>
      </c>
      <c r="B26" s="428" t="s">
        <v>233</v>
      </c>
      <c r="C26" s="424"/>
      <c r="D26" s="434"/>
      <c r="E26" s="424"/>
      <c r="F26" s="424"/>
      <c r="G26" s="425"/>
      <c r="H26" s="648">
        <f t="shared" si="2"/>
        <v>0</v>
      </c>
      <c r="I26" s="648"/>
      <c r="J26" s="203"/>
      <c r="K26" s="203"/>
      <c r="L26" s="204" t="e">
        <f t="shared" si="1"/>
        <v>#DIV/0!</v>
      </c>
    </row>
    <row r="27" spans="1:12" s="56" customFormat="1" ht="12.2" customHeight="1" thickBot="1" x14ac:dyDescent="0.25">
      <c r="A27" s="57" t="s">
        <v>14</v>
      </c>
      <c r="B27" s="58" t="s">
        <v>83</v>
      </c>
      <c r="C27" s="135"/>
      <c r="D27" s="134"/>
      <c r="E27" s="135"/>
      <c r="F27" s="135"/>
      <c r="G27" s="59"/>
      <c r="H27" s="254">
        <f t="shared" si="2"/>
        <v>0</v>
      </c>
      <c r="I27" s="254"/>
      <c r="J27" s="209"/>
      <c r="K27" s="209"/>
      <c r="L27" s="210" t="e">
        <f t="shared" si="1"/>
        <v>#DIV/0!</v>
      </c>
    </row>
    <row r="28" spans="1:12" s="56" customFormat="1" ht="12.2" customHeight="1" thickBot="1" x14ac:dyDescent="0.25">
      <c r="A28" s="57" t="s">
        <v>15</v>
      </c>
      <c r="B28" s="58" t="s">
        <v>162</v>
      </c>
      <c r="C28" s="91">
        <f>+C29+C30</f>
        <v>0</v>
      </c>
      <c r="D28" s="132">
        <f t="shared" ref="D28:K28" si="4">+D29+D30</f>
        <v>0</v>
      </c>
      <c r="E28" s="91">
        <f t="shared" si="4"/>
        <v>0</v>
      </c>
      <c r="F28" s="91">
        <f t="shared" si="4"/>
        <v>0</v>
      </c>
      <c r="G28" s="50">
        <f t="shared" si="4"/>
        <v>0</v>
      </c>
      <c r="H28" s="256">
        <f t="shared" si="2"/>
        <v>0</v>
      </c>
      <c r="I28" s="256">
        <f t="shared" si="4"/>
        <v>0</v>
      </c>
      <c r="J28" s="141">
        <f t="shared" si="4"/>
        <v>0</v>
      </c>
      <c r="K28" s="141">
        <f t="shared" si="4"/>
        <v>0</v>
      </c>
      <c r="L28" s="200" t="e">
        <f t="shared" si="1"/>
        <v>#DIV/0!</v>
      </c>
    </row>
    <row r="29" spans="1:12" s="56" customFormat="1" ht="12.2" customHeight="1" x14ac:dyDescent="0.2">
      <c r="A29" s="60" t="s">
        <v>100</v>
      </c>
      <c r="B29" s="61" t="s">
        <v>160</v>
      </c>
      <c r="C29" s="126"/>
      <c r="D29" s="278"/>
      <c r="E29" s="126"/>
      <c r="F29" s="126"/>
      <c r="G29" s="35"/>
      <c r="H29" s="260">
        <f t="shared" si="2"/>
        <v>0</v>
      </c>
      <c r="I29" s="260"/>
      <c r="J29" s="211"/>
      <c r="K29" s="211"/>
      <c r="L29" s="212" t="e">
        <f t="shared" si="1"/>
        <v>#DIV/0!</v>
      </c>
    </row>
    <row r="30" spans="1:12" s="56" customFormat="1" ht="12.2" customHeight="1" x14ac:dyDescent="0.2">
      <c r="A30" s="60" t="s">
        <v>101</v>
      </c>
      <c r="B30" s="429" t="s">
        <v>163</v>
      </c>
      <c r="C30" s="124"/>
      <c r="D30" s="285"/>
      <c r="E30" s="124"/>
      <c r="F30" s="124"/>
      <c r="G30" s="62"/>
      <c r="H30" s="261">
        <f t="shared" si="2"/>
        <v>0</v>
      </c>
      <c r="I30" s="261"/>
      <c r="J30" s="213"/>
      <c r="K30" s="213"/>
      <c r="L30" s="214" t="e">
        <f t="shared" si="1"/>
        <v>#DIV/0!</v>
      </c>
    </row>
    <row r="31" spans="1:12" s="56" customFormat="1" ht="12.2" customHeight="1" thickBot="1" x14ac:dyDescent="0.25">
      <c r="A31" s="1252" t="s">
        <v>281</v>
      </c>
      <c r="B31" s="104" t="s">
        <v>165</v>
      </c>
      <c r="C31" s="94"/>
      <c r="D31" s="279"/>
      <c r="E31" s="94"/>
      <c r="F31" s="94"/>
      <c r="G31" s="63"/>
      <c r="H31" s="262">
        <f t="shared" si="2"/>
        <v>0</v>
      </c>
      <c r="I31" s="262"/>
      <c r="J31" s="215"/>
      <c r="K31" s="215"/>
      <c r="L31" s="216" t="e">
        <f t="shared" si="1"/>
        <v>#DIV/0!</v>
      </c>
    </row>
    <row r="32" spans="1:12" s="56" customFormat="1" ht="12.2" customHeight="1" thickBot="1" x14ac:dyDescent="0.25">
      <c r="A32" s="57" t="s">
        <v>16</v>
      </c>
      <c r="B32" s="58" t="s">
        <v>166</v>
      </c>
      <c r="C32" s="91">
        <f>+C33+C34+C35</f>
        <v>0</v>
      </c>
      <c r="D32" s="132">
        <f t="shared" ref="D32:K32" si="5">+D33+D34+D35</f>
        <v>0</v>
      </c>
      <c r="E32" s="91">
        <f t="shared" si="5"/>
        <v>0</v>
      </c>
      <c r="F32" s="91">
        <f t="shared" si="5"/>
        <v>0</v>
      </c>
      <c r="G32" s="50">
        <f t="shared" si="5"/>
        <v>0</v>
      </c>
      <c r="H32" s="256">
        <f t="shared" si="2"/>
        <v>0</v>
      </c>
      <c r="I32" s="256">
        <f t="shared" si="5"/>
        <v>0</v>
      </c>
      <c r="J32" s="141">
        <f t="shared" si="5"/>
        <v>0</v>
      </c>
      <c r="K32" s="141">
        <f t="shared" si="5"/>
        <v>0</v>
      </c>
      <c r="L32" s="200" t="e">
        <f t="shared" si="1"/>
        <v>#DIV/0!</v>
      </c>
    </row>
    <row r="33" spans="1:12" s="56" customFormat="1" ht="12.2" customHeight="1" x14ac:dyDescent="0.2">
      <c r="A33" s="60" t="s">
        <v>89</v>
      </c>
      <c r="B33" s="61" t="s">
        <v>167</v>
      </c>
      <c r="C33" s="126"/>
      <c r="D33" s="278"/>
      <c r="E33" s="126"/>
      <c r="F33" s="126"/>
      <c r="G33" s="35"/>
      <c r="H33" s="260">
        <f t="shared" si="2"/>
        <v>0</v>
      </c>
      <c r="I33" s="260"/>
      <c r="J33" s="211"/>
      <c r="K33" s="211"/>
      <c r="L33" s="212" t="e">
        <f t="shared" si="1"/>
        <v>#DIV/0!</v>
      </c>
    </row>
    <row r="34" spans="1:12" s="56" customFormat="1" ht="12.2" customHeight="1" x14ac:dyDescent="0.2">
      <c r="A34" s="60" t="s">
        <v>102</v>
      </c>
      <c r="B34" s="429" t="s">
        <v>168</v>
      </c>
      <c r="C34" s="124"/>
      <c r="D34" s="285"/>
      <c r="E34" s="124"/>
      <c r="F34" s="124"/>
      <c r="G34" s="62"/>
      <c r="H34" s="261">
        <f t="shared" si="2"/>
        <v>0</v>
      </c>
      <c r="I34" s="261"/>
      <c r="J34" s="213"/>
      <c r="K34" s="213"/>
      <c r="L34" s="214" t="e">
        <f t="shared" si="1"/>
        <v>#DIV/0!</v>
      </c>
    </row>
    <row r="35" spans="1:12" s="56" customFormat="1" ht="12.2" customHeight="1" thickBot="1" x14ac:dyDescent="0.25">
      <c r="A35" s="1252" t="s">
        <v>103</v>
      </c>
      <c r="B35" s="64" t="s">
        <v>169</v>
      </c>
      <c r="C35" s="94"/>
      <c r="D35" s="279"/>
      <c r="E35" s="94"/>
      <c r="F35" s="94"/>
      <c r="G35" s="63"/>
      <c r="H35" s="262">
        <f t="shared" si="2"/>
        <v>0</v>
      </c>
      <c r="I35" s="262"/>
      <c r="J35" s="215"/>
      <c r="K35" s="215"/>
      <c r="L35" s="216" t="e">
        <f t="shared" si="1"/>
        <v>#DIV/0!</v>
      </c>
    </row>
    <row r="36" spans="1:12" s="26" customFormat="1" ht="12.2" customHeight="1" thickBot="1" x14ac:dyDescent="0.25">
      <c r="A36" s="57" t="s">
        <v>17</v>
      </c>
      <c r="B36" s="58" t="s">
        <v>170</v>
      </c>
      <c r="C36" s="135"/>
      <c r="D36" s="134"/>
      <c r="E36" s="135"/>
      <c r="F36" s="135"/>
      <c r="G36" s="59"/>
      <c r="H36" s="254">
        <f t="shared" si="2"/>
        <v>0</v>
      </c>
      <c r="I36" s="254"/>
      <c r="J36" s="209"/>
      <c r="K36" s="209"/>
      <c r="L36" s="210" t="e">
        <f t="shared" si="1"/>
        <v>#DIV/0!</v>
      </c>
    </row>
    <row r="37" spans="1:12" s="26" customFormat="1" ht="12.2" customHeight="1" thickBot="1" x14ac:dyDescent="0.25">
      <c r="A37" s="1253" t="s">
        <v>104</v>
      </c>
      <c r="B37" s="430" t="s">
        <v>165</v>
      </c>
      <c r="C37" s="1247"/>
      <c r="D37" s="134"/>
      <c r="E37" s="135"/>
      <c r="F37" s="135"/>
      <c r="G37" s="59"/>
      <c r="H37" s="254">
        <f t="shared" si="2"/>
        <v>0</v>
      </c>
      <c r="I37" s="254"/>
      <c r="J37" s="209"/>
      <c r="K37" s="209"/>
      <c r="L37" s="210" t="e">
        <f t="shared" si="1"/>
        <v>#DIV/0!</v>
      </c>
    </row>
    <row r="38" spans="1:12" s="26" customFormat="1" ht="12.2" customHeight="1" thickBot="1" x14ac:dyDescent="0.25">
      <c r="A38" s="57" t="s">
        <v>18</v>
      </c>
      <c r="B38" s="58" t="s">
        <v>380</v>
      </c>
      <c r="C38" s="135"/>
      <c r="D38" s="134"/>
      <c r="E38" s="135"/>
      <c r="F38" s="135"/>
      <c r="G38" s="59"/>
      <c r="H38" s="254">
        <f t="shared" si="2"/>
        <v>0</v>
      </c>
      <c r="I38" s="254"/>
      <c r="J38" s="209"/>
      <c r="K38" s="209"/>
      <c r="L38" s="210" t="e">
        <f t="shared" si="1"/>
        <v>#DIV/0!</v>
      </c>
    </row>
    <row r="39" spans="1:12" s="26" customFormat="1" ht="12.2" customHeight="1" x14ac:dyDescent="0.2">
      <c r="A39" s="12" t="s">
        <v>107</v>
      </c>
      <c r="B39" s="97" t="s">
        <v>212</v>
      </c>
      <c r="C39" s="136"/>
      <c r="D39" s="286"/>
      <c r="E39" s="136"/>
      <c r="F39" s="136"/>
      <c r="G39" s="98"/>
      <c r="H39" s="263">
        <f t="shared" si="2"/>
        <v>0</v>
      </c>
      <c r="I39" s="263"/>
      <c r="J39" s="217"/>
      <c r="K39" s="217"/>
      <c r="L39" s="218" t="e">
        <f t="shared" si="1"/>
        <v>#DIV/0!</v>
      </c>
    </row>
    <row r="40" spans="1:12" s="26" customFormat="1" ht="12.2" customHeight="1" x14ac:dyDescent="0.2">
      <c r="A40" s="1218" t="s">
        <v>108</v>
      </c>
      <c r="B40" s="440" t="s">
        <v>213</v>
      </c>
      <c r="C40" s="1248"/>
      <c r="D40" s="436"/>
      <c r="E40" s="431"/>
      <c r="F40" s="431"/>
      <c r="G40" s="432"/>
      <c r="H40" s="650">
        <f t="shared" si="2"/>
        <v>0</v>
      </c>
      <c r="I40" s="650"/>
      <c r="J40" s="219"/>
      <c r="K40" s="219"/>
      <c r="L40" s="220" t="e">
        <f t="shared" si="1"/>
        <v>#DIV/0!</v>
      </c>
    </row>
    <row r="41" spans="1:12" s="26" customFormat="1" ht="12.2" customHeight="1" thickBot="1" x14ac:dyDescent="0.25">
      <c r="A41" s="1218" t="s">
        <v>323</v>
      </c>
      <c r="B41" s="105" t="s">
        <v>165</v>
      </c>
      <c r="C41" s="94"/>
      <c r="D41" s="137"/>
      <c r="E41" s="138"/>
      <c r="F41" s="138"/>
      <c r="G41" s="109"/>
      <c r="H41" s="255">
        <f t="shared" si="2"/>
        <v>0</v>
      </c>
      <c r="I41" s="255"/>
      <c r="J41" s="221"/>
      <c r="K41" s="221"/>
      <c r="L41" s="222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8" t="s">
        <v>546</v>
      </c>
      <c r="C42" s="91">
        <f>+C10+C22+C27+C28+C32+C36+C38</f>
        <v>12599470</v>
      </c>
      <c r="D42" s="132">
        <f t="shared" ref="D42:K42" si="6">+D10+D22+D27+D28+D32+D36+D38</f>
        <v>12599470</v>
      </c>
      <c r="E42" s="91">
        <f t="shared" si="6"/>
        <v>13013755</v>
      </c>
      <c r="F42" s="91">
        <f t="shared" si="6"/>
        <v>0</v>
      </c>
      <c r="G42" s="50">
        <f t="shared" si="6"/>
        <v>0</v>
      </c>
      <c r="H42" s="256">
        <f t="shared" si="2"/>
        <v>414285</v>
      </c>
      <c r="I42" s="256">
        <f t="shared" si="6"/>
        <v>0</v>
      </c>
      <c r="J42" s="141">
        <f t="shared" si="6"/>
        <v>0</v>
      </c>
      <c r="K42" s="141">
        <f t="shared" si="6"/>
        <v>0</v>
      </c>
      <c r="L42" s="200">
        <f t="shared" si="1"/>
        <v>0</v>
      </c>
    </row>
    <row r="43" spans="1:12" s="26" customFormat="1" ht="12.2" customHeight="1" thickBot="1" x14ac:dyDescent="0.25">
      <c r="A43" s="65" t="s">
        <v>20</v>
      </c>
      <c r="B43" s="58" t="s">
        <v>180</v>
      </c>
      <c r="C43" s="91">
        <f>SUM(C44:C47)</f>
        <v>608170530</v>
      </c>
      <c r="D43" s="132">
        <f t="shared" ref="D43:K43" si="7">SUM(D44:D47)</f>
        <v>616367635</v>
      </c>
      <c r="E43" s="91">
        <f t="shared" si="7"/>
        <v>779551635</v>
      </c>
      <c r="F43" s="91">
        <f t="shared" si="7"/>
        <v>0</v>
      </c>
      <c r="G43" s="50">
        <f t="shared" si="7"/>
        <v>0</v>
      </c>
      <c r="H43" s="256">
        <f t="shared" si="2"/>
        <v>163184000</v>
      </c>
      <c r="I43" s="256">
        <f t="shared" si="7"/>
        <v>0</v>
      </c>
      <c r="J43" s="141">
        <f t="shared" si="7"/>
        <v>0</v>
      </c>
      <c r="K43" s="141">
        <f t="shared" si="7"/>
        <v>0</v>
      </c>
      <c r="L43" s="200">
        <f t="shared" si="1"/>
        <v>0</v>
      </c>
    </row>
    <row r="44" spans="1:12" s="26" customFormat="1" ht="12.2" customHeight="1" x14ac:dyDescent="0.2">
      <c r="A44" s="60" t="s">
        <v>171</v>
      </c>
      <c r="B44" s="61" t="s">
        <v>131</v>
      </c>
      <c r="C44" s="126"/>
      <c r="D44" s="278">
        <v>6117361</v>
      </c>
      <c r="E44" s="126">
        <v>6117361</v>
      </c>
      <c r="F44" s="126"/>
      <c r="G44" s="35"/>
      <c r="H44" s="260">
        <f t="shared" si="2"/>
        <v>0</v>
      </c>
      <c r="I44" s="260"/>
      <c r="J44" s="211"/>
      <c r="K44" s="211"/>
      <c r="L44" s="212">
        <f t="shared" si="1"/>
        <v>0</v>
      </c>
    </row>
    <row r="45" spans="1:12" s="26" customFormat="1" ht="12.2" customHeight="1" x14ac:dyDescent="0.2">
      <c r="A45" s="73" t="s">
        <v>172</v>
      </c>
      <c r="B45" s="61" t="s">
        <v>186</v>
      </c>
      <c r="C45" s="124"/>
      <c r="D45" s="285"/>
      <c r="E45" s="124"/>
      <c r="F45" s="124"/>
      <c r="G45" s="62"/>
      <c r="H45" s="261">
        <f t="shared" si="2"/>
        <v>0</v>
      </c>
      <c r="I45" s="261"/>
      <c r="J45" s="213"/>
      <c r="K45" s="213"/>
      <c r="L45" s="214" t="e">
        <f t="shared" si="1"/>
        <v>#DIV/0!</v>
      </c>
    </row>
    <row r="46" spans="1:12" s="26" customFormat="1" ht="12.2" customHeight="1" x14ac:dyDescent="0.2">
      <c r="A46" s="1252" t="s">
        <v>173</v>
      </c>
      <c r="B46" s="429" t="s">
        <v>177</v>
      </c>
      <c r="C46" s="433">
        <f>C70-C42-C44-C63-C65-C68+C38+C32+C28</f>
        <v>606670530</v>
      </c>
      <c r="D46" s="416">
        <f t="shared" ref="D46:K46" si="8">D70-D42-D44-D63-D65-D68+D38+D32+D28</f>
        <v>608750274</v>
      </c>
      <c r="E46" s="416">
        <f t="shared" si="8"/>
        <v>771934274</v>
      </c>
      <c r="F46" s="416">
        <f t="shared" si="8"/>
        <v>0</v>
      </c>
      <c r="G46" s="651">
        <f t="shared" si="8"/>
        <v>0</v>
      </c>
      <c r="H46" s="651">
        <f t="shared" si="2"/>
        <v>163184000</v>
      </c>
      <c r="I46" s="651">
        <f t="shared" si="8"/>
        <v>0</v>
      </c>
      <c r="J46" s="223">
        <f t="shared" si="8"/>
        <v>0</v>
      </c>
      <c r="K46" s="223">
        <f t="shared" si="8"/>
        <v>0</v>
      </c>
      <c r="L46" s="224">
        <f t="shared" si="1"/>
        <v>0</v>
      </c>
    </row>
    <row r="47" spans="1:12" s="56" customFormat="1" ht="12.2" customHeight="1" thickBot="1" x14ac:dyDescent="0.25">
      <c r="A47" s="60" t="s">
        <v>178</v>
      </c>
      <c r="B47" s="64" t="s">
        <v>179</v>
      </c>
      <c r="C47" s="1249">
        <f>C62-C38-C32-C45-C28</f>
        <v>1500000</v>
      </c>
      <c r="D47" s="287">
        <f t="shared" ref="D47:K47" si="9">D62-D38-D32-D45-D28</f>
        <v>1500000</v>
      </c>
      <c r="E47" s="287">
        <f t="shared" si="9"/>
        <v>1500000</v>
      </c>
      <c r="F47" s="287">
        <f t="shared" si="9"/>
        <v>0</v>
      </c>
      <c r="G47" s="264">
        <f t="shared" si="9"/>
        <v>0</v>
      </c>
      <c r="H47" s="264">
        <f t="shared" si="2"/>
        <v>0</v>
      </c>
      <c r="I47" s="264">
        <f t="shared" si="9"/>
        <v>0</v>
      </c>
      <c r="J47" s="225">
        <f t="shared" si="9"/>
        <v>0</v>
      </c>
      <c r="K47" s="225">
        <f t="shared" si="9"/>
        <v>0</v>
      </c>
      <c r="L47" s="226">
        <f t="shared" si="1"/>
        <v>0</v>
      </c>
    </row>
    <row r="48" spans="1:12" s="56" customFormat="1" ht="15" customHeight="1" thickBot="1" x14ac:dyDescent="0.25">
      <c r="A48" s="65" t="s">
        <v>21</v>
      </c>
      <c r="B48" s="637" t="s">
        <v>174</v>
      </c>
      <c r="C48" s="140">
        <f>+C42+C43</f>
        <v>620770000</v>
      </c>
      <c r="D48" s="139">
        <f t="shared" ref="D48:K48" si="10">+D42+D43</f>
        <v>628967105</v>
      </c>
      <c r="E48" s="140">
        <f t="shared" si="10"/>
        <v>792565390</v>
      </c>
      <c r="F48" s="140">
        <f t="shared" si="10"/>
        <v>0</v>
      </c>
      <c r="G48" s="70">
        <f t="shared" si="10"/>
        <v>0</v>
      </c>
      <c r="H48" s="257">
        <f t="shared" si="2"/>
        <v>163598285</v>
      </c>
      <c r="I48" s="257">
        <f t="shared" si="10"/>
        <v>0</v>
      </c>
      <c r="J48" s="227">
        <f t="shared" si="10"/>
        <v>0</v>
      </c>
      <c r="K48" s="227">
        <f t="shared" si="10"/>
        <v>0</v>
      </c>
      <c r="L48" s="228">
        <f t="shared" si="1"/>
        <v>0</v>
      </c>
    </row>
    <row r="49" spans="1:12" s="56" customFormat="1" ht="14.45" customHeight="1" x14ac:dyDescent="0.2">
      <c r="A49" s="66"/>
      <c r="B49" s="67"/>
      <c r="C49" s="68"/>
      <c r="D49" s="130"/>
      <c r="E49" s="130"/>
      <c r="F49" s="130"/>
      <c r="G49" s="130"/>
      <c r="H49" s="130"/>
      <c r="I49" s="130"/>
      <c r="J49" s="130"/>
      <c r="K49" s="130"/>
      <c r="L49" s="144"/>
    </row>
    <row r="50" spans="1:12" ht="14.45" customHeight="1" x14ac:dyDescent="0.2">
      <c r="A50" s="1741" t="s">
        <v>34</v>
      </c>
      <c r="B50" s="1741"/>
      <c r="C50" s="1741"/>
      <c r="D50" s="1741"/>
      <c r="E50" s="1741"/>
      <c r="F50" s="1741"/>
      <c r="G50" s="1741"/>
      <c r="H50" s="1741"/>
      <c r="I50" s="68"/>
      <c r="J50" s="68"/>
      <c r="K50" s="68"/>
      <c r="L50" s="145"/>
    </row>
    <row r="51" spans="1:12" ht="14.45" customHeight="1" thickBot="1" x14ac:dyDescent="0.3">
      <c r="A51" s="1742" t="s">
        <v>362</v>
      </c>
      <c r="B51" s="1742"/>
      <c r="C51" s="1742"/>
      <c r="D51" s="1742"/>
      <c r="E51" s="1742"/>
      <c r="F51" s="1742"/>
      <c r="G51" s="1742"/>
      <c r="H51" s="1742"/>
      <c r="I51" s="1197"/>
      <c r="J51" s="1197"/>
      <c r="K51" s="1197"/>
      <c r="L51" s="146"/>
    </row>
    <row r="52" spans="1:12" s="48" customFormat="1" ht="66.75" customHeight="1" thickBot="1" x14ac:dyDescent="0.25">
      <c r="A52" s="1200" t="s">
        <v>142</v>
      </c>
      <c r="B52" s="44" t="s">
        <v>36</v>
      </c>
      <c r="C52" s="21" t="str">
        <f>'1. mell.bevétel_össz'!C8</f>
        <v>2023. évi eredeti előirányzat
2/2023. (II.14.)</v>
      </c>
      <c r="D52" s="282" t="str">
        <f>'1. mell.bevétel_össz'!D8</f>
        <v>Módosított előirányzat a 14/2023.  (VI.29.)  rendelet szerint</v>
      </c>
      <c r="E52" s="44" t="str">
        <f>'1. mell.bevétel_össz'!E8</f>
        <v>Módosított előirányzat a …./2023. (IX…..)  rendelet szerint</v>
      </c>
      <c r="F52" s="44" t="str">
        <f>'1. mell.bevétel_össz'!F8</f>
        <v>Módosított előirányzat a .../2023. (XII…...)  rendelet szerint</v>
      </c>
      <c r="G52" s="44" t="str">
        <f>'1. mell.bevétel_össz'!G8</f>
        <v>Módosított előirányzat a …../2023. (II…..)  rendelet szerint</v>
      </c>
      <c r="H52" s="131" t="str">
        <f>'1. mell.bevétel_össz'!H8</f>
        <v>Változás a 14/2023. (VI.29.) rendelethez képest</v>
      </c>
      <c r="I52" s="193" t="str">
        <f>'1. mell.bevétel_össz'!I8</f>
        <v>2023. évi teljesítés              2023.06.30-ig</v>
      </c>
      <c r="J52" s="193" t="str">
        <f>'1. mell.bevétel_össz'!J8</f>
        <v>2023. évi teljesítés              2023.09.30-ig</v>
      </c>
      <c r="K52" s="193" t="str">
        <f>'1. mell.bevétel_össz'!K8</f>
        <v>2023. évi teljesítés              2023.12.31-ig</v>
      </c>
      <c r="L52" s="194" t="str">
        <f>'1. mell.bevétel_össz'!L8</f>
        <v>Teljesítés %-a</v>
      </c>
    </row>
    <row r="53" spans="1:12" s="33" customFormat="1" ht="12.2" customHeight="1" thickBot="1" x14ac:dyDescent="0.25">
      <c r="A53" s="289" t="s">
        <v>12</v>
      </c>
      <c r="B53" s="58" t="s">
        <v>547</v>
      </c>
      <c r="C53" s="91">
        <f>SUM(C54:C59)-C55</f>
        <v>619270000</v>
      </c>
      <c r="D53" s="132">
        <f t="shared" ref="D53:K53" si="11">SUM(D54:D59)-D55</f>
        <v>627467105</v>
      </c>
      <c r="E53" s="91">
        <f t="shared" si="11"/>
        <v>791065390</v>
      </c>
      <c r="F53" s="91">
        <f t="shared" si="11"/>
        <v>0</v>
      </c>
      <c r="G53" s="91">
        <f t="shared" si="11"/>
        <v>0</v>
      </c>
      <c r="H53" s="256">
        <f t="shared" ref="H53:H72" si="12">+E53-D53</f>
        <v>163598285</v>
      </c>
      <c r="I53" s="141">
        <f t="shared" si="11"/>
        <v>0</v>
      </c>
      <c r="J53" s="141">
        <f t="shared" si="11"/>
        <v>0</v>
      </c>
      <c r="K53" s="141">
        <f t="shared" si="11"/>
        <v>0</v>
      </c>
      <c r="L53" s="200">
        <f t="shared" ref="L53:L70" si="13">I53/D53*100</f>
        <v>0</v>
      </c>
    </row>
    <row r="54" spans="1:12" ht="12.2" customHeight="1" x14ac:dyDescent="0.2">
      <c r="A54" s="810" t="s">
        <v>91</v>
      </c>
      <c r="B54" s="17" t="s">
        <v>68</v>
      </c>
      <c r="C54" s="126">
        <v>477900000</v>
      </c>
      <c r="D54" s="278">
        <f>477900000+4850000</f>
        <v>482750000</v>
      </c>
      <c r="E54" s="126">
        <f>482750000+150000+414285+14550000+22000000+99000000</f>
        <v>618864285</v>
      </c>
      <c r="F54" s="126"/>
      <c r="G54" s="126"/>
      <c r="H54" s="260">
        <f t="shared" si="12"/>
        <v>136114285</v>
      </c>
      <c r="I54" s="211"/>
      <c r="J54" s="211"/>
      <c r="K54" s="211"/>
      <c r="L54" s="212">
        <f t="shared" si="13"/>
        <v>0</v>
      </c>
    </row>
    <row r="55" spans="1:12" ht="12.2" customHeight="1" x14ac:dyDescent="0.2">
      <c r="A55" s="810" t="s">
        <v>305</v>
      </c>
      <c r="B55" s="428" t="s">
        <v>270</v>
      </c>
      <c r="C55" s="126"/>
      <c r="D55" s="278"/>
      <c r="E55" s="126">
        <v>22000000</v>
      </c>
      <c r="F55" s="126"/>
      <c r="G55" s="126"/>
      <c r="H55" s="260">
        <f t="shared" si="12"/>
        <v>22000000</v>
      </c>
      <c r="I55" s="211"/>
      <c r="J55" s="211"/>
      <c r="K55" s="211"/>
      <c r="L55" s="212" t="e">
        <f t="shared" si="13"/>
        <v>#DIV/0!</v>
      </c>
    </row>
    <row r="56" spans="1:12" ht="12.2" customHeight="1" x14ac:dyDescent="0.2">
      <c r="A56" s="810" t="s">
        <v>92</v>
      </c>
      <c r="B56" s="423" t="s">
        <v>87</v>
      </c>
      <c r="C56" s="433">
        <v>70160000</v>
      </c>
      <c r="D56" s="416">
        <f>70160000+1358000</f>
        <v>71518000</v>
      </c>
      <c r="E56" s="433">
        <f>71518000+4074000+2860000+20400000</f>
        <v>98852000</v>
      </c>
      <c r="F56" s="433"/>
      <c r="G56" s="433"/>
      <c r="H56" s="651">
        <f t="shared" si="12"/>
        <v>27334000</v>
      </c>
      <c r="I56" s="223"/>
      <c r="J56" s="223"/>
      <c r="K56" s="223"/>
      <c r="L56" s="224">
        <f t="shared" si="13"/>
        <v>0</v>
      </c>
    </row>
    <row r="57" spans="1:12" ht="12.2" customHeight="1" x14ac:dyDescent="0.2">
      <c r="A57" s="810" t="s">
        <v>93</v>
      </c>
      <c r="B57" s="423" t="s">
        <v>69</v>
      </c>
      <c r="C57" s="433">
        <v>71210000</v>
      </c>
      <c r="D57" s="416">
        <f>71210000+1100000+889105</f>
        <v>73199105</v>
      </c>
      <c r="E57" s="433">
        <f>73199105+150000</f>
        <v>73349105</v>
      </c>
      <c r="F57" s="433"/>
      <c r="G57" s="433"/>
      <c r="H57" s="651">
        <f t="shared" si="12"/>
        <v>150000</v>
      </c>
      <c r="I57" s="223"/>
      <c r="J57" s="223"/>
      <c r="K57" s="223"/>
      <c r="L57" s="224">
        <f t="shared" si="13"/>
        <v>0</v>
      </c>
    </row>
    <row r="58" spans="1:12" ht="12.2" customHeight="1" x14ac:dyDescent="0.2">
      <c r="A58" s="810" t="s">
        <v>90</v>
      </c>
      <c r="B58" s="423" t="s">
        <v>80</v>
      </c>
      <c r="C58" s="433"/>
      <c r="D58" s="416"/>
      <c r="E58" s="433"/>
      <c r="F58" s="433"/>
      <c r="G58" s="433"/>
      <c r="H58" s="651">
        <f t="shared" si="12"/>
        <v>0</v>
      </c>
      <c r="I58" s="223"/>
      <c r="J58" s="223"/>
      <c r="K58" s="223"/>
      <c r="L58" s="224" t="e">
        <f t="shared" si="13"/>
        <v>#DIV/0!</v>
      </c>
    </row>
    <row r="59" spans="1:12" ht="12.2" customHeight="1" x14ac:dyDescent="0.2">
      <c r="A59" s="810" t="s">
        <v>147</v>
      </c>
      <c r="B59" s="423" t="s">
        <v>88</v>
      </c>
      <c r="C59" s="433"/>
      <c r="D59" s="416"/>
      <c r="E59" s="433"/>
      <c r="F59" s="433"/>
      <c r="G59" s="433"/>
      <c r="H59" s="651">
        <f t="shared" si="12"/>
        <v>0</v>
      </c>
      <c r="I59" s="223"/>
      <c r="J59" s="223"/>
      <c r="K59" s="223"/>
      <c r="L59" s="224" t="e">
        <f t="shared" si="13"/>
        <v>#DIV/0!</v>
      </c>
    </row>
    <row r="60" spans="1:12" ht="12.2" customHeight="1" x14ac:dyDescent="0.2">
      <c r="A60" s="810" t="s">
        <v>306</v>
      </c>
      <c r="B60" s="669" t="s">
        <v>235</v>
      </c>
      <c r="C60" s="433"/>
      <c r="D60" s="416"/>
      <c r="E60" s="433"/>
      <c r="F60" s="433"/>
      <c r="G60" s="433"/>
      <c r="H60" s="651">
        <f t="shared" si="12"/>
        <v>0</v>
      </c>
      <c r="I60" s="223"/>
      <c r="J60" s="223"/>
      <c r="K60" s="223"/>
      <c r="L60" s="224" t="e">
        <f t="shared" si="13"/>
        <v>#DIV/0!</v>
      </c>
    </row>
    <row r="61" spans="1:12" ht="12.2" customHeight="1" thickBot="1" x14ac:dyDescent="0.25">
      <c r="A61" s="290" t="s">
        <v>307</v>
      </c>
      <c r="B61" s="87" t="s">
        <v>234</v>
      </c>
      <c r="C61" s="94"/>
      <c r="D61" s="279"/>
      <c r="E61" s="94"/>
      <c r="F61" s="94"/>
      <c r="G61" s="94"/>
      <c r="H61" s="262">
        <f t="shared" si="12"/>
        <v>0</v>
      </c>
      <c r="I61" s="215"/>
      <c r="J61" s="215"/>
      <c r="K61" s="215"/>
      <c r="L61" s="216" t="e">
        <f t="shared" si="13"/>
        <v>#DIV/0!</v>
      </c>
    </row>
    <row r="62" spans="1:12" ht="12.2" customHeight="1" thickBot="1" x14ac:dyDescent="0.25">
      <c r="A62" s="289" t="s">
        <v>13</v>
      </c>
      <c r="B62" s="58" t="s">
        <v>548</v>
      </c>
      <c r="C62" s="91">
        <f>SUM(C63:C67)</f>
        <v>1500000</v>
      </c>
      <c r="D62" s="132">
        <f t="shared" ref="D62:K62" si="14">SUM(D63:D67)</f>
        <v>1500000</v>
      </c>
      <c r="E62" s="91">
        <f t="shared" si="14"/>
        <v>1500000</v>
      </c>
      <c r="F62" s="91">
        <f t="shared" si="14"/>
        <v>0</v>
      </c>
      <c r="G62" s="91">
        <f t="shared" si="14"/>
        <v>0</v>
      </c>
      <c r="H62" s="256">
        <f t="shared" si="12"/>
        <v>0</v>
      </c>
      <c r="I62" s="141">
        <f t="shared" si="14"/>
        <v>0</v>
      </c>
      <c r="J62" s="141">
        <f t="shared" si="14"/>
        <v>0</v>
      </c>
      <c r="K62" s="141">
        <f t="shared" si="14"/>
        <v>0</v>
      </c>
      <c r="L62" s="200">
        <f t="shared" si="13"/>
        <v>0</v>
      </c>
    </row>
    <row r="63" spans="1:12" s="33" customFormat="1" ht="12.2" customHeight="1" x14ac:dyDescent="0.2">
      <c r="A63" s="810" t="s">
        <v>94</v>
      </c>
      <c r="B63" s="17" t="s">
        <v>119</v>
      </c>
      <c r="C63" s="126">
        <f>'15.felh.felúj.'!C67</f>
        <v>1500000</v>
      </c>
      <c r="D63" s="278">
        <f>'15.felh.felúj.'!D67</f>
        <v>1500000</v>
      </c>
      <c r="E63" s="126">
        <f>'15.felh.felúj.'!E67</f>
        <v>1500000</v>
      </c>
      <c r="F63" s="126">
        <f>'15.felh.felúj.'!F67</f>
        <v>0</v>
      </c>
      <c r="G63" s="126">
        <f>'15.felh.felúj.'!G67</f>
        <v>0</v>
      </c>
      <c r="H63" s="260">
        <f t="shared" si="12"/>
        <v>0</v>
      </c>
      <c r="I63" s="211">
        <f>'15.felh.felúj.'!J67</f>
        <v>0</v>
      </c>
      <c r="J63" s="211">
        <f>'15.felh.felúj.'!K67</f>
        <v>0</v>
      </c>
      <c r="K63" s="211">
        <f>'15.felh.felúj.'!L67</f>
        <v>0</v>
      </c>
      <c r="L63" s="212">
        <f t="shared" si="13"/>
        <v>0</v>
      </c>
    </row>
    <row r="64" spans="1:12" s="33" customFormat="1" ht="12.2" customHeight="1" x14ac:dyDescent="0.2">
      <c r="A64" s="810" t="s">
        <v>316</v>
      </c>
      <c r="B64" s="670" t="s">
        <v>236</v>
      </c>
      <c r="C64" s="126"/>
      <c r="D64" s="278"/>
      <c r="E64" s="126"/>
      <c r="F64" s="126"/>
      <c r="G64" s="126"/>
      <c r="H64" s="260">
        <f t="shared" si="12"/>
        <v>0</v>
      </c>
      <c r="I64" s="211"/>
      <c r="J64" s="211"/>
      <c r="K64" s="211"/>
      <c r="L64" s="212" t="e">
        <f t="shared" si="13"/>
        <v>#DIV/0!</v>
      </c>
    </row>
    <row r="65" spans="1:12" ht="12.2" customHeight="1" x14ac:dyDescent="0.2">
      <c r="A65" s="810" t="s">
        <v>95</v>
      </c>
      <c r="B65" s="423" t="s">
        <v>2</v>
      </c>
      <c r="C65" s="433">
        <f>'15.felh.felúj.'!C73</f>
        <v>0</v>
      </c>
      <c r="D65" s="416">
        <f>'15.felh.felúj.'!D73</f>
        <v>0</v>
      </c>
      <c r="E65" s="433">
        <f>'15.felh.felúj.'!E73</f>
        <v>0</v>
      </c>
      <c r="F65" s="433">
        <f>'15.felh.felúj.'!F73</f>
        <v>0</v>
      </c>
      <c r="G65" s="433">
        <f>'15.felh.felúj.'!G73</f>
        <v>0</v>
      </c>
      <c r="H65" s="651">
        <f t="shared" si="12"/>
        <v>0</v>
      </c>
      <c r="I65" s="223">
        <f>'15.felh.felúj.'!J73</f>
        <v>0</v>
      </c>
      <c r="J65" s="223">
        <f>'15.felh.felúj.'!K73</f>
        <v>0</v>
      </c>
      <c r="K65" s="223">
        <f>'15.felh.felúj.'!L73</f>
        <v>0</v>
      </c>
      <c r="L65" s="224" t="e">
        <f t="shared" si="13"/>
        <v>#DIV/0!</v>
      </c>
    </row>
    <row r="66" spans="1:12" ht="12.2" customHeight="1" x14ac:dyDescent="0.2">
      <c r="A66" s="810" t="s">
        <v>342</v>
      </c>
      <c r="B66" s="671" t="s">
        <v>237</v>
      </c>
      <c r="C66" s="433">
        <v>0</v>
      </c>
      <c r="D66" s="416">
        <v>0</v>
      </c>
      <c r="E66" s="433">
        <v>0</v>
      </c>
      <c r="F66" s="433">
        <v>0</v>
      </c>
      <c r="G66" s="433">
        <v>0</v>
      </c>
      <c r="H66" s="651">
        <f t="shared" si="12"/>
        <v>0</v>
      </c>
      <c r="I66" s="223">
        <v>0</v>
      </c>
      <c r="J66" s="223">
        <v>0</v>
      </c>
      <c r="K66" s="223">
        <v>0</v>
      </c>
      <c r="L66" s="224" t="e">
        <f t="shared" si="13"/>
        <v>#DIV/0!</v>
      </c>
    </row>
    <row r="67" spans="1:12" ht="12.2" customHeight="1" x14ac:dyDescent="0.2">
      <c r="A67" s="810" t="s">
        <v>96</v>
      </c>
      <c r="B67" s="17" t="s">
        <v>175</v>
      </c>
      <c r="C67" s="433"/>
      <c r="D67" s="416"/>
      <c r="E67" s="433"/>
      <c r="F67" s="433"/>
      <c r="G67" s="433"/>
      <c r="H67" s="651">
        <f t="shared" si="12"/>
        <v>0</v>
      </c>
      <c r="I67" s="223"/>
      <c r="J67" s="223"/>
      <c r="K67" s="223"/>
      <c r="L67" s="224" t="e">
        <f t="shared" si="13"/>
        <v>#DIV/0!</v>
      </c>
    </row>
    <row r="68" spans="1:12" ht="12.2" customHeight="1" x14ac:dyDescent="0.2">
      <c r="A68" s="810" t="s">
        <v>317</v>
      </c>
      <c r="B68" s="669" t="s">
        <v>239</v>
      </c>
      <c r="C68" s="433"/>
      <c r="D68" s="416"/>
      <c r="E68" s="433"/>
      <c r="F68" s="433"/>
      <c r="G68" s="433"/>
      <c r="H68" s="651">
        <f t="shared" si="12"/>
        <v>0</v>
      </c>
      <c r="I68" s="223"/>
      <c r="J68" s="223"/>
      <c r="K68" s="223"/>
      <c r="L68" s="224" t="e">
        <f t="shared" si="13"/>
        <v>#DIV/0!</v>
      </c>
    </row>
    <row r="69" spans="1:12" ht="12.2" customHeight="1" thickBot="1" x14ac:dyDescent="0.25">
      <c r="A69" s="810" t="s">
        <v>318</v>
      </c>
      <c r="B69" s="669" t="s">
        <v>238</v>
      </c>
      <c r="C69" s="433"/>
      <c r="D69" s="416"/>
      <c r="E69" s="433"/>
      <c r="F69" s="433"/>
      <c r="G69" s="433"/>
      <c r="H69" s="651">
        <f t="shared" si="12"/>
        <v>0</v>
      </c>
      <c r="I69" s="223"/>
      <c r="J69" s="223"/>
      <c r="K69" s="223"/>
      <c r="L69" s="224" t="e">
        <f t="shared" si="13"/>
        <v>#DIV/0!</v>
      </c>
    </row>
    <row r="70" spans="1:12" ht="15" customHeight="1" thickBot="1" x14ac:dyDescent="0.25">
      <c r="A70" s="289" t="s">
        <v>14</v>
      </c>
      <c r="B70" s="69" t="s">
        <v>176</v>
      </c>
      <c r="C70" s="140">
        <f>+C53+C62</f>
        <v>620770000</v>
      </c>
      <c r="D70" s="139">
        <f t="shared" ref="D70:K70" si="15">+D53+D62</f>
        <v>628967105</v>
      </c>
      <c r="E70" s="140">
        <f t="shared" si="15"/>
        <v>792565390</v>
      </c>
      <c r="F70" s="140">
        <f t="shared" si="15"/>
        <v>0</v>
      </c>
      <c r="G70" s="140">
        <f t="shared" si="15"/>
        <v>0</v>
      </c>
      <c r="H70" s="257">
        <f t="shared" si="12"/>
        <v>163598285</v>
      </c>
      <c r="I70" s="227">
        <f t="shared" si="15"/>
        <v>0</v>
      </c>
      <c r="J70" s="227">
        <f t="shared" si="15"/>
        <v>0</v>
      </c>
      <c r="K70" s="227">
        <f t="shared" si="15"/>
        <v>0</v>
      </c>
      <c r="L70" s="228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7"/>
    </row>
    <row r="72" spans="1:12" s="750" customFormat="1" ht="15" customHeight="1" thickBot="1" x14ac:dyDescent="0.25">
      <c r="A72" s="1250" t="s">
        <v>290</v>
      </c>
      <c r="B72" s="1251"/>
      <c r="C72" s="746">
        <v>97</v>
      </c>
      <c r="D72" s="747">
        <v>97</v>
      </c>
      <c r="E72" s="746">
        <v>97</v>
      </c>
      <c r="F72" s="746"/>
      <c r="G72" s="746"/>
      <c r="H72" s="1235">
        <f t="shared" si="12"/>
        <v>0</v>
      </c>
      <c r="I72" s="748"/>
      <c r="J72" s="748"/>
      <c r="K72" s="748"/>
      <c r="L72" s="749">
        <f>I72/D72*100</f>
        <v>0</v>
      </c>
    </row>
    <row r="73" spans="1:12" s="750" customFormat="1" ht="14.25" hidden="1" customHeight="1" thickBot="1" x14ac:dyDescent="0.25">
      <c r="A73" s="744" t="s">
        <v>291</v>
      </c>
      <c r="B73" s="745"/>
      <c r="C73" s="811"/>
      <c r="D73" s="760"/>
      <c r="E73" s="751"/>
      <c r="F73" s="751"/>
      <c r="G73" s="751"/>
      <c r="H73" s="787"/>
      <c r="I73" s="788"/>
      <c r="J73" s="786"/>
      <c r="K73" s="788"/>
      <c r="L73" s="749" t="e">
        <f>I73/D73*100</f>
        <v>#DIV/0!</v>
      </c>
    </row>
    <row r="74" spans="1:12" x14ac:dyDescent="0.2">
      <c r="H74" s="232" t="s">
        <v>742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2" orientation="portrait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61</vt:i4>
      </vt:variant>
      <vt:variant>
        <vt:lpstr>Névvel ellátott tartományok</vt:lpstr>
      </vt:variant>
      <vt:variant>
        <vt:i4>95</vt:i4>
      </vt:variant>
    </vt:vector>
  </HeadingPairs>
  <TitlesOfParts>
    <vt:vector size="156" baseType="lpstr">
      <vt:lpstr>1. mell.bevétel_össz</vt:lpstr>
      <vt:lpstr>1.mell.kiadás_össz</vt:lpstr>
      <vt:lpstr>2.mell.működés  </vt:lpstr>
      <vt:lpstr>3.mell.felhalm </vt:lpstr>
      <vt:lpstr>4. mell.Önkorm</vt:lpstr>
      <vt:lpstr>5.Int.össz</vt:lpstr>
      <vt:lpstr>6.Polg_Hivatal</vt:lpstr>
      <vt:lpstr>7.TIK</vt:lpstr>
      <vt:lpstr>8.Humán</vt:lpstr>
      <vt:lpstr>9.Óvoda</vt:lpstr>
      <vt:lpstr>10.TMKK</vt:lpstr>
      <vt:lpstr>11.Rendelő</vt:lpstr>
      <vt:lpstr>12.Városüzemeltetés</vt:lpstr>
      <vt:lpstr>13.támogatás</vt:lpstr>
      <vt:lpstr>14.Szoc. </vt:lpstr>
      <vt:lpstr>15.felh.felúj.</vt:lpstr>
      <vt:lpstr>16.beruh.</vt:lpstr>
      <vt:lpstr>17.felúj.</vt:lpstr>
      <vt:lpstr>18.adósság</vt:lpstr>
      <vt:lpstr>19.sajátbev.</vt:lpstr>
      <vt:lpstr>20. fejl.célok</vt:lpstr>
      <vt:lpstr>21.elism.tart</vt:lpstr>
      <vt:lpstr>18. vezetői pótlék</vt:lpstr>
      <vt:lpstr>19.int.pótlékok  </vt:lpstr>
      <vt:lpstr>24.címpótl. </vt:lpstr>
      <vt:lpstr>25.EU_projekt. </vt:lpstr>
      <vt:lpstr>26._köt_össz_bev</vt:lpstr>
      <vt:lpstr>26._köt_össz_kiad</vt:lpstr>
      <vt:lpstr>26._önként_össz_bev</vt:lpstr>
      <vt:lpstr>26._önként_össz_kiad</vt:lpstr>
      <vt:lpstr>26._államig_össz_bev</vt:lpstr>
      <vt:lpstr>26._államig_össz_kiad</vt:lpstr>
      <vt:lpstr>27._önkorm_köt</vt:lpstr>
      <vt:lpstr>27._önkorm_önként</vt:lpstr>
      <vt:lpstr>27._önkorm_államig</vt:lpstr>
      <vt:lpstr>28._Int össz_köt</vt:lpstr>
      <vt:lpstr>28._Int össz_önk</vt:lpstr>
      <vt:lpstr>28._Int.össz_államig</vt:lpstr>
      <vt:lpstr>29._Hivatal_köt</vt:lpstr>
      <vt:lpstr>29._Hivatal_önként</vt:lpstr>
      <vt:lpstr>29._Hivatal_államig</vt:lpstr>
      <vt:lpstr>30._TIK_köt</vt:lpstr>
      <vt:lpstr>30._TIK_önként</vt:lpstr>
      <vt:lpstr>30._TIK_államig</vt:lpstr>
      <vt:lpstr>31._Humán_köt</vt:lpstr>
      <vt:lpstr>31._Humán_önként</vt:lpstr>
      <vt:lpstr>31._Humán_államig</vt:lpstr>
      <vt:lpstr>32._Óvoda_köt</vt:lpstr>
      <vt:lpstr>32._Óvoda_önként</vt:lpstr>
      <vt:lpstr>32._Óvoda_államig</vt:lpstr>
      <vt:lpstr>33._TMKK_köt</vt:lpstr>
      <vt:lpstr>33._TMKK_önként</vt:lpstr>
      <vt:lpstr>33._TMKK_államig</vt:lpstr>
      <vt:lpstr>34._Rendelő_köt</vt:lpstr>
      <vt:lpstr>34._Rendelő_önként</vt:lpstr>
      <vt:lpstr>34._Rendelő_államig</vt:lpstr>
      <vt:lpstr>Munka4</vt:lpstr>
      <vt:lpstr>Munka3</vt:lpstr>
      <vt:lpstr>Munka1</vt:lpstr>
      <vt:lpstr>Munka5</vt:lpstr>
      <vt:lpstr>Munka2</vt:lpstr>
      <vt:lpstr>'1. mell.bevétel_össz'!Nyomtatási_cím</vt:lpstr>
      <vt:lpstr>'1.mell.kiadás_össz'!Nyomtatási_cím</vt:lpstr>
      <vt:lpstr>'10.TMKK'!Nyomtatási_cím</vt:lpstr>
      <vt:lpstr>'11.Rendelő'!Nyomtatási_cím</vt:lpstr>
      <vt:lpstr>'13.támogatás'!Nyomtatási_cím</vt:lpstr>
      <vt:lpstr>'15.felh.felúj.'!Nyomtatási_cím</vt:lpstr>
      <vt:lpstr>'16.beruh.'!Nyomtatási_cím</vt:lpstr>
      <vt:lpstr>'17.felúj.'!Nyomtatási_cím</vt:lpstr>
      <vt:lpstr>'25.EU_projekt. '!Nyomtatási_cím</vt:lpstr>
      <vt:lpstr>'26._államig_össz_bev'!Nyomtatási_cím</vt:lpstr>
      <vt:lpstr>'26._államig_össz_kiad'!Nyomtatási_cím</vt:lpstr>
      <vt:lpstr>'26._köt_össz_bev'!Nyomtatási_cím</vt:lpstr>
      <vt:lpstr>'26._köt_össz_kiad'!Nyomtatási_cím</vt:lpstr>
      <vt:lpstr>'26._önként_össz_bev'!Nyomtatási_cím</vt:lpstr>
      <vt:lpstr>'26._önként_össz_kiad'!Nyomtatási_cím</vt:lpstr>
      <vt:lpstr>'27._önkorm_államig'!Nyomtatási_cím</vt:lpstr>
      <vt:lpstr>'27._önkorm_köt'!Nyomtatási_cím</vt:lpstr>
      <vt:lpstr>'27._önkorm_önként'!Nyomtatási_cím</vt:lpstr>
      <vt:lpstr>'28._Int össz_köt'!Nyomtatási_cím</vt:lpstr>
      <vt:lpstr>'29._Hivatal_államig'!Nyomtatási_cím</vt:lpstr>
      <vt:lpstr>'29._Hivatal_köt'!Nyomtatási_cím</vt:lpstr>
      <vt:lpstr>'29._Hivatal_önként'!Nyomtatási_cím</vt:lpstr>
      <vt:lpstr>'30._TIK_államig'!Nyomtatási_cím</vt:lpstr>
      <vt:lpstr>'30._TIK_köt'!Nyomtatási_cím</vt:lpstr>
      <vt:lpstr>'30._TIK_önként'!Nyomtatási_cím</vt:lpstr>
      <vt:lpstr>'31._Humán_államig'!Nyomtatási_cím</vt:lpstr>
      <vt:lpstr>'31._Humán_köt'!Nyomtatási_cím</vt:lpstr>
      <vt:lpstr>'31._Humán_önként'!Nyomtatási_cím</vt:lpstr>
      <vt:lpstr>'32._Óvoda_államig'!Nyomtatási_cím</vt:lpstr>
      <vt:lpstr>'32._Óvoda_köt'!Nyomtatási_cím</vt:lpstr>
      <vt:lpstr>'32._Óvoda_önként'!Nyomtatási_cím</vt:lpstr>
      <vt:lpstr>'33._TMKK_államig'!Nyomtatási_cím</vt:lpstr>
      <vt:lpstr>'33._TMKK_köt'!Nyomtatási_cím</vt:lpstr>
      <vt:lpstr>'33._TMKK_önként'!Nyomtatási_cím</vt:lpstr>
      <vt:lpstr>'34._Rendelő_államig'!Nyomtatási_cím</vt:lpstr>
      <vt:lpstr>'34._Rendelő_köt'!Nyomtatási_cím</vt:lpstr>
      <vt:lpstr>'34._Rendelő_önként'!Nyomtatási_cím</vt:lpstr>
      <vt:lpstr>'4. mell.Önkorm'!Nyomtatási_cím</vt:lpstr>
      <vt:lpstr>'5.Int.össz'!Nyomtatási_cím</vt:lpstr>
      <vt:lpstr>'6.Polg_Hivatal'!Nyomtatási_cím</vt:lpstr>
      <vt:lpstr>'7.TIK'!Nyomtatási_cím</vt:lpstr>
      <vt:lpstr>'8.Humán'!Nyomtatási_cím</vt:lpstr>
      <vt:lpstr>'9.Óvoda'!Nyomtatási_cím</vt:lpstr>
      <vt:lpstr>'1. mell.bevétel_össz'!Nyomtatási_terület</vt:lpstr>
      <vt:lpstr>'1.mell.kiadás_össz'!Nyomtatási_terület</vt:lpstr>
      <vt:lpstr>'10.TMKK'!Nyomtatási_terület</vt:lpstr>
      <vt:lpstr>'11.Rendelő'!Nyomtatási_terület</vt:lpstr>
      <vt:lpstr>'12.Városüzemeltetés'!Nyomtatási_terület</vt:lpstr>
      <vt:lpstr>'13.támogatás'!Nyomtatási_terület</vt:lpstr>
      <vt:lpstr>'14.Szoc. '!Nyomtatási_terület</vt:lpstr>
      <vt:lpstr>'15.felh.felúj.'!Nyomtatási_terület</vt:lpstr>
      <vt:lpstr>'16.beruh.'!Nyomtatási_terület</vt:lpstr>
      <vt:lpstr>'17.felúj.'!Nyomtatási_terület</vt:lpstr>
      <vt:lpstr>'18. vezetői pótlék'!Nyomtatási_terület</vt:lpstr>
      <vt:lpstr>'18.adósság'!Nyomtatási_terület</vt:lpstr>
      <vt:lpstr>'19.int.pótlékok  '!Nyomtatási_terület</vt:lpstr>
      <vt:lpstr>'19.sajátbev.'!Nyomtatási_terület</vt:lpstr>
      <vt:lpstr>'2.mell.működés  '!Nyomtatási_terület</vt:lpstr>
      <vt:lpstr>'25.EU_projekt. '!Nyomtatási_terület</vt:lpstr>
      <vt:lpstr>'26._államig_össz_kiad'!Nyomtatási_terület</vt:lpstr>
      <vt:lpstr>'26._köt_össz_bev'!Nyomtatási_terület</vt:lpstr>
      <vt:lpstr>'26._köt_össz_kiad'!Nyomtatási_terület</vt:lpstr>
      <vt:lpstr>'26._önként_össz_bev'!Nyomtatási_terület</vt:lpstr>
      <vt:lpstr>'26._önként_össz_kiad'!Nyomtatási_terület</vt:lpstr>
      <vt:lpstr>'27._önkorm_államig'!Nyomtatási_terület</vt:lpstr>
      <vt:lpstr>'27._önkorm_köt'!Nyomtatási_terület</vt:lpstr>
      <vt:lpstr>'27._önkorm_önként'!Nyomtatási_terület</vt:lpstr>
      <vt:lpstr>'28._Int össz_köt'!Nyomtatási_terület</vt:lpstr>
      <vt:lpstr>'28._Int össz_önk'!Nyomtatási_terület</vt:lpstr>
      <vt:lpstr>'28._Int.össz_államig'!Nyomtatási_terület</vt:lpstr>
      <vt:lpstr>'29._Hivatal_államig'!Nyomtatási_terület</vt:lpstr>
      <vt:lpstr>'29._Hivatal_köt'!Nyomtatási_terület</vt:lpstr>
      <vt:lpstr>'29._Hivatal_önként'!Nyomtatási_terület</vt:lpstr>
      <vt:lpstr>'3.mell.felhalm '!Nyomtatási_terület</vt:lpstr>
      <vt:lpstr>'30._TIK_államig'!Nyomtatási_terület</vt:lpstr>
      <vt:lpstr>'30._TIK_köt'!Nyomtatási_terület</vt:lpstr>
      <vt:lpstr>'30._TIK_önként'!Nyomtatási_terület</vt:lpstr>
      <vt:lpstr>'31._Humán_államig'!Nyomtatási_terület</vt:lpstr>
      <vt:lpstr>'31._Humán_köt'!Nyomtatási_terület</vt:lpstr>
      <vt:lpstr>'31._Humán_önként'!Nyomtatási_terület</vt:lpstr>
      <vt:lpstr>'32._Óvoda_államig'!Nyomtatási_terület</vt:lpstr>
      <vt:lpstr>'32._Óvoda_köt'!Nyomtatási_terület</vt:lpstr>
      <vt:lpstr>'32._Óvoda_önként'!Nyomtatási_terület</vt:lpstr>
      <vt:lpstr>'33._TMKK_államig'!Nyomtatási_terület</vt:lpstr>
      <vt:lpstr>'33._TMKK_köt'!Nyomtatási_terület</vt:lpstr>
      <vt:lpstr>'33._TMKK_önként'!Nyomtatási_terület</vt:lpstr>
      <vt:lpstr>'34._Rendelő_államig'!Nyomtatási_terület</vt:lpstr>
      <vt:lpstr>'34._Rendelő_köt'!Nyomtatási_terület</vt:lpstr>
      <vt:lpstr>'34._Rendelő_önként'!Nyomtatási_terület</vt:lpstr>
      <vt:lpstr>'4. mell.Önkorm'!Nyomtatási_terület</vt:lpstr>
      <vt:lpstr>'5.Int.össz'!Nyomtatási_terület</vt:lpstr>
      <vt:lpstr>'6.Polg_Hivatal'!Nyomtatási_terület</vt:lpstr>
      <vt:lpstr>'7.TIK'!Nyomtatási_terület</vt:lpstr>
      <vt:lpstr>'8.Humán'!Nyomtatási_terület</vt:lpstr>
      <vt:lpstr>'9.Óvoda'!Nyomtatási_terület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User2</cp:lastModifiedBy>
  <cp:lastPrinted>2023-09-18T12:10:40Z</cp:lastPrinted>
  <dcterms:created xsi:type="dcterms:W3CDTF">1999-10-30T10:30:45Z</dcterms:created>
  <dcterms:modified xsi:type="dcterms:W3CDTF">2023-09-19T08:31:15Z</dcterms:modified>
</cp:coreProperties>
</file>